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theme/themeOverride1.xml" ContentType="application/vnd.openxmlformats-officedocument.themeOverride+xml"/>
  <Override PartName="/xl/charts/chart32.xml" ContentType="application/vnd.openxmlformats-officedocument.drawingml.chart+xml"/>
  <Override PartName="/xl/theme/themeOverride2.xml" ContentType="application/vnd.openxmlformats-officedocument.themeOverride+xml"/>
  <Override PartName="/xl/charts/chart33.xml" ContentType="application/vnd.openxmlformats-officedocument.drawingml.chart+xml"/>
  <Override PartName="/xl/theme/themeOverride3.xml" ContentType="application/vnd.openxmlformats-officedocument.themeOverride+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theme/themeOverride5.xml" ContentType="application/vnd.openxmlformats-officedocument.themeOverride+xml"/>
  <Override PartName="/xl/charts/chart36.xml" ContentType="application/vnd.openxmlformats-officedocument.drawingml.chart+xml"/>
  <Override PartName="/xl/theme/themeOverride6.xml" ContentType="application/vnd.openxmlformats-officedocument.themeOverride+xml"/>
  <Override PartName="/xl/charts/chart37.xml" ContentType="application/vnd.openxmlformats-officedocument.drawingml.chart+xml"/>
  <Override PartName="/xl/theme/themeOverride7.xml" ContentType="application/vnd.openxmlformats-officedocument.themeOverride+xml"/>
  <Override PartName="/xl/charts/chart38.xml" ContentType="application/vnd.openxmlformats-officedocument.drawingml.chart+xml"/>
  <Override PartName="/xl/theme/themeOverride8.xml" ContentType="application/vnd.openxmlformats-officedocument.themeOverride+xml"/>
  <Override PartName="/xl/charts/chart39.xml" ContentType="application/vnd.openxmlformats-officedocument.drawingml.chart+xml"/>
  <Override PartName="/xl/theme/themeOverride9.xml" ContentType="application/vnd.openxmlformats-officedocument.themeOverride+xml"/>
  <Override PartName="/xl/charts/chart40.xml" ContentType="application/vnd.openxmlformats-officedocument.drawingml.chart+xml"/>
  <Override PartName="/xl/theme/themeOverride10.xml" ContentType="application/vnd.openxmlformats-officedocument.themeOverride+xml"/>
  <Override PartName="/xl/charts/chart41.xml" ContentType="application/vnd.openxmlformats-officedocument.drawingml.chart+xml"/>
  <Override PartName="/xl/theme/themeOverride11.xml" ContentType="application/vnd.openxmlformats-officedocument.themeOverride+xml"/>
  <Override PartName="/xl/charts/chart42.xml" ContentType="application/vnd.openxmlformats-officedocument.drawingml.chart+xml"/>
  <Override PartName="/xl/theme/themeOverride12.xml" ContentType="application/vnd.openxmlformats-officedocument.themeOverride+xml"/>
  <Override PartName="/xl/charts/chart43.xml" ContentType="application/vnd.openxmlformats-officedocument.drawingml.chart+xml"/>
  <Override PartName="/xl/theme/themeOverride13.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19.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1.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3.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2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29.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30.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5.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37.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8.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9.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41.xml" ContentType="application/vnd.openxmlformats-officedocument.drawing+xml"/>
  <Override PartName="/xl/charts/chart128.xml" ContentType="application/vnd.openxmlformats-officedocument.drawingml.chart+xml"/>
  <Override PartName="/xl/drawings/drawing4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43.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4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45.xml" ContentType="application/vnd.openxmlformats-officedocument.drawing+xml"/>
  <Override PartName="/xl/charts/chart135.xml" ContentType="application/vnd.openxmlformats-officedocument.drawingml.chart+xml"/>
  <Override PartName="/xl/charts/style5.xml" ContentType="application/vnd.ms-office.chartstyle+xml"/>
  <Override PartName="/xl/charts/colors5.xml" ContentType="application/vnd.ms-office.chartcolorstyle+xml"/>
  <Override PartName="/xl/charts/chart13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4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9.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drawings/drawing50.xml" ContentType="application/vnd.openxmlformats-officedocument.drawing+xml"/>
  <Override PartName="/xl/charts/chart152.xml" ContentType="application/vnd.openxmlformats-officedocument.drawingml.chart+xml"/>
  <Override PartName="/xl/drawings/drawing51.xml" ContentType="application/vnd.openxmlformats-officedocument.drawingml.chartshapes+xml"/>
  <Override PartName="/xl/charts/chart15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54.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style7.xml" ContentType="application/vnd.ms-office.chartstyle+xml"/>
  <Override PartName="/xl/charts/colors7.xml" ContentType="application/vnd.ms-office.chartcolorstyle+xml"/>
  <Override PartName="/xl/charts/chart1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mc:AlternateContent xmlns:mc="http://schemas.openxmlformats.org/markup-compatibility/2006">
    <mc:Choice Requires="x15">
      <x15ac:absPath xmlns:x15ac="http://schemas.microsoft.com/office/spreadsheetml/2010/11/ac" url="S:\NOVÁ STATISTIKA\Zprávy ELEKTRO\Roční zprávy ELEKTRO\RZ ELEKTRO 2021_en\verze_1_překladatelka\"/>
    </mc:Choice>
  </mc:AlternateContent>
  <xr:revisionPtr revIDLastSave="0" documentId="13_ncr:1_{6590FE88-E3DA-4053-9D7E-A0D457283A13}" xr6:coauthVersionLast="36" xr6:coauthVersionMax="36" xr10:uidLastSave="{00000000-0000-0000-0000-000000000000}"/>
  <bookViews>
    <workbookView xWindow="0" yWindow="0" windowWidth="28800" windowHeight="11925" tabRatio="916" firstSheet="25" activeTab="34" xr2:uid="{00000000-000D-0000-FFFF-FFFF00000000}"/>
  </bookViews>
  <sheets>
    <sheet name="Titulní" sheetId="139" r:id="rId1"/>
    <sheet name="Obsah" sheetId="27" r:id="rId2"/>
    <sheet name="Úvod" sheetId="116" r:id="rId3"/>
    <sheet name="1" sheetId="51" r:id="rId4"/>
    <sheet name="2" sheetId="50" r:id="rId5"/>
    <sheet name="3.1" sheetId="7" r:id="rId6"/>
    <sheet name="3.2" sheetId="53" r:id="rId7"/>
    <sheet name="3.3" sheetId="62" r:id="rId8"/>
    <sheet name="3.4" sheetId="103" r:id="rId9"/>
    <sheet name="3.5" sheetId="118" r:id="rId10"/>
    <sheet name="3.6" sheetId="97" r:id="rId11"/>
    <sheet name="3.7" sheetId="63" r:id="rId12"/>
    <sheet name="3.8" sheetId="105" r:id="rId13"/>
    <sheet name="3.9" sheetId="101" r:id="rId14"/>
    <sheet name="3.10" sheetId="74" r:id="rId15"/>
    <sheet name="4.1,4.2" sheetId="47" r:id="rId16"/>
    <sheet name="4.3" sheetId="57" r:id="rId17"/>
    <sheet name="4.4" sheetId="135" r:id="rId18"/>
    <sheet name="4.5" sheetId="98" r:id="rId19"/>
    <sheet name="4.6.1" sheetId="119" r:id="rId20"/>
    <sheet name="4.6.2" sheetId="120" r:id="rId21"/>
    <sheet name="4.6.3" sheetId="121" r:id="rId22"/>
    <sheet name="4.6.4" sheetId="122" r:id="rId23"/>
    <sheet name="4.6.5" sheetId="123" r:id="rId24"/>
    <sheet name="4.6.6" sheetId="124" r:id="rId25"/>
    <sheet name="4.6.7" sheetId="125" r:id="rId26"/>
    <sheet name="4.6.8" sheetId="126" r:id="rId27"/>
    <sheet name="4.6.9" sheetId="127" r:id="rId28"/>
    <sheet name="4.6.10" sheetId="128" r:id="rId29"/>
    <sheet name="4.6.11" sheetId="129" r:id="rId30"/>
    <sheet name="4.6.12" sheetId="130" r:id="rId31"/>
    <sheet name="4.6.13" sheetId="131" r:id="rId32"/>
    <sheet name="4.6.14" sheetId="132" r:id="rId33"/>
    <sheet name="4.7" sheetId="22" r:id="rId34"/>
    <sheet name="4.8" sheetId="107" r:id="rId35"/>
    <sheet name="5.1" sheetId="9" r:id="rId36"/>
    <sheet name="5.2" sheetId="91" r:id="rId37"/>
    <sheet name="5.3" sheetId="92" r:id="rId38"/>
    <sheet name="5.4" sheetId="8" r:id="rId39"/>
    <sheet name="5.5" sheetId="12" r:id="rId40"/>
    <sheet name="5.6" sheetId="46" r:id="rId41"/>
    <sheet name="5.7" sheetId="59" r:id="rId42"/>
    <sheet name="5.8" sheetId="10" r:id="rId43"/>
    <sheet name="5.9" sheetId="80" r:id="rId44"/>
    <sheet name="6" sheetId="31" r:id="rId45"/>
    <sheet name="7.1" sheetId="33" r:id="rId46"/>
    <sheet name="7.2,7.3" sheetId="115" r:id="rId47"/>
    <sheet name="8.1" sheetId="34" r:id="rId48"/>
    <sheet name="8.2" sheetId="133" r:id="rId49"/>
    <sheet name="8.3" sheetId="134" r:id="rId50"/>
    <sheet name="9.1" sheetId="32" r:id="rId51"/>
    <sheet name="9.2" sheetId="71" r:id="rId52"/>
    <sheet name="9.3" sheetId="100" r:id="rId53"/>
    <sheet name="9.4" sheetId="99" r:id="rId54"/>
    <sheet name="9.5" sheetId="72" r:id="rId55"/>
    <sheet name="9.7" sheetId="114" r:id="rId56"/>
    <sheet name="9.6" sheetId="113" r:id="rId57"/>
    <sheet name="10" sheetId="55" r:id="rId58"/>
    <sheet name="Obálka" sheetId="140" r:id="rId59"/>
  </sheets>
  <definedNames>
    <definedName name="Datum_OTE" localSheetId="54">"25. 4. 2022"</definedName>
    <definedName name="Datum_OTE">"2. 5. 2017"</definedName>
    <definedName name="_xlnm.Print_Area" localSheetId="57">'10'!$A$1:$AG$179</definedName>
    <definedName name="_xlnm.Print_Area" localSheetId="4">'2'!$A$1:$I$63</definedName>
    <definedName name="_xlnm.Print_Area" localSheetId="6">'3.2'!$A$1:$N$45</definedName>
    <definedName name="_xlnm.Print_Area" localSheetId="7">'3.3'!$A$1:$K$45</definedName>
    <definedName name="_xlnm.Print_Area" localSheetId="8">'3.4'!$A$1:$N$42</definedName>
    <definedName name="_xlnm.Print_Area" localSheetId="9">'3.5'!$A$1:$N$46</definedName>
    <definedName name="_xlnm.Print_Area" localSheetId="10">'3.6'!$A$1:$K$46</definedName>
    <definedName name="_xlnm.Print_Area" localSheetId="11">'3.7'!$A$1:$O$44</definedName>
    <definedName name="_xlnm.Print_Area" localSheetId="12">'3.8'!$A$1:$N$44</definedName>
    <definedName name="_xlnm.Print_Area" localSheetId="13">'3.9'!$A$1:$S$44</definedName>
    <definedName name="_xlnm.Print_Area" localSheetId="15">'4.1,4.2'!$A$1:$J$42</definedName>
    <definedName name="_xlnm.Print_Area" localSheetId="16">'4.3'!$A$1:$J$44</definedName>
    <definedName name="_xlnm.Print_Area" localSheetId="17">'4.4'!$A$1:$J$44</definedName>
    <definedName name="_xlnm.Print_Area" localSheetId="18">'4.5'!$A$1:$P$46</definedName>
    <definedName name="_xlnm.Print_Area" localSheetId="20">'4.6.2'!$A$1:$J$46</definedName>
    <definedName name="_xlnm.Print_Area" localSheetId="34">'4.8'!$A$1:$N$46</definedName>
    <definedName name="_xlnm.Print_Area" localSheetId="35">'5.1'!$A$1:$F$43</definedName>
    <definedName name="_xlnm.Print_Area" localSheetId="36">'5.2'!$A$1:$F$44</definedName>
    <definedName name="_xlnm.Print_Area" localSheetId="37">'5.3'!$A$1:$F$44</definedName>
    <definedName name="_xlnm.Print_Area" localSheetId="38">'5.4'!$A$1:$H$39</definedName>
    <definedName name="_xlnm.Print_Area" localSheetId="39">'5.5'!$A$1:$K$36</definedName>
    <definedName name="_xlnm.Print_Area" localSheetId="40">'5.6'!$A$1:$K$36</definedName>
    <definedName name="_xlnm.Print_Area" localSheetId="41">'5.7'!$A$1:$I$44</definedName>
    <definedName name="_xlnm.Print_Area" localSheetId="42">'5.8'!$A$1:$E$42</definedName>
    <definedName name="_xlnm.Print_Area" localSheetId="43">'5.9'!$A$1:$E$34</definedName>
    <definedName name="_xlnm.Print_Area" localSheetId="44">'6'!$A$1:$M$45</definedName>
    <definedName name="_xlnm.Print_Area" localSheetId="48">'8.2'!$A$1:$O$38</definedName>
    <definedName name="_xlnm.Print_Area" localSheetId="49">'8.3'!$A$1:$O$44</definedName>
    <definedName name="_xlnm.Print_Area" localSheetId="52">'9.3'!$A$1:$M$48</definedName>
    <definedName name="_xlnm.Print_Area" localSheetId="0">Titulní!$A$1:$B$2</definedName>
    <definedName name="_xlnm.Print_Area" localSheetId="2">Úvod!$A$1:$I$63</definedName>
  </definedNames>
  <calcPr calcId="191029"/>
  <webPublishObjects count="1">
    <webPublishObject id="25343" divId="Roční zpráva_25343" destinationFile="\\FSP\Statistika\NOVÁ STATISTIKA\Zprávy roční\RZ ELEKTRO 2017_cz\verze_2 - nové šablony-pro int. tým\Stránka.mht"/>
  </webPublishObjects>
</workbook>
</file>

<file path=xl/calcChain.xml><?xml version="1.0" encoding="utf-8"?>
<calcChain xmlns="http://schemas.openxmlformats.org/spreadsheetml/2006/main">
  <c r="B42" i="27" l="1"/>
  <c r="A1" i="133"/>
  <c r="AB48" i="134" l="1"/>
  <c r="Z48" i="134"/>
  <c r="C6" i="71"/>
  <c r="D6" i="71"/>
  <c r="G6" i="71" s="1"/>
  <c r="E6" i="71"/>
  <c r="F6" i="71"/>
  <c r="G7" i="71"/>
  <c r="J1" i="132" l="1"/>
  <c r="J1" i="131"/>
  <c r="J1" i="130"/>
  <c r="J1" i="129"/>
  <c r="J1" i="128"/>
  <c r="J1" i="127"/>
  <c r="J1" i="126"/>
  <c r="J1" i="125"/>
  <c r="J1" i="124"/>
  <c r="J1" i="123"/>
  <c r="J1" i="122"/>
  <c r="J1" i="121"/>
  <c r="J1" i="120"/>
  <c r="L1" i="99" l="1"/>
  <c r="N1" i="31" l="1"/>
  <c r="B44" i="118" l="1"/>
  <c r="B45" i="118"/>
  <c r="B41" i="118"/>
  <c r="B42" i="118"/>
  <c r="B43" i="118"/>
  <c r="B40" i="118"/>
  <c r="C45" i="118" l="1"/>
  <c r="C43" i="118"/>
  <c r="C41" i="118"/>
  <c r="C40" i="118"/>
  <c r="H18" i="97"/>
  <c r="G18" i="97"/>
  <c r="F18" i="97"/>
  <c r="E18" i="97"/>
  <c r="D18" i="97"/>
  <c r="C18" i="97"/>
  <c r="B18" i="97"/>
  <c r="G7" i="97" l="1"/>
  <c r="D7" i="97"/>
  <c r="C7" i="97"/>
  <c r="B7" i="97"/>
  <c r="H7" i="97"/>
  <c r="F7" i="97"/>
  <c r="E7" i="97"/>
  <c r="N20" i="118" l="1"/>
  <c r="N24" i="118"/>
  <c r="N19" i="118"/>
  <c r="P19" i="98" l="1"/>
  <c r="P24" i="98"/>
  <c r="P20" i="98"/>
  <c r="K18" i="98"/>
  <c r="K7" i="98" s="1"/>
  <c r="P22" i="98"/>
  <c r="P23" i="98"/>
  <c r="F18" i="98"/>
  <c r="F7" i="98" s="1"/>
  <c r="O18" i="98"/>
  <c r="O7" i="98" s="1"/>
  <c r="N18" i="98"/>
  <c r="N7" i="98" s="1"/>
  <c r="M18" i="98"/>
  <c r="M7" i="98" s="1"/>
  <c r="L18" i="98"/>
  <c r="L7" i="98" s="1"/>
  <c r="J18" i="98"/>
  <c r="J7" i="98" s="1"/>
  <c r="I18" i="98"/>
  <c r="I7" i="98" s="1"/>
  <c r="H18" i="98"/>
  <c r="H7" i="98" s="1"/>
  <c r="G18" i="98"/>
  <c r="G7" i="98" s="1"/>
  <c r="D18" i="98"/>
  <c r="D7" i="98" s="1"/>
  <c r="C18" i="98"/>
  <c r="C7" i="98" s="1"/>
  <c r="B18" i="98"/>
  <c r="B7" i="98" s="1"/>
  <c r="P21" i="98"/>
  <c r="E18" i="98"/>
  <c r="E7" i="98" s="1"/>
  <c r="P7" i="98" l="1"/>
  <c r="P18" i="98"/>
  <c r="C16" i="135" l="1"/>
  <c r="D16" i="135"/>
  <c r="E16" i="135"/>
  <c r="F16" i="135"/>
  <c r="G16" i="135"/>
  <c r="H16" i="135"/>
  <c r="I16" i="135"/>
  <c r="B16" i="135"/>
  <c r="J4" i="135"/>
  <c r="J16" i="135" s="1"/>
  <c r="J1" i="135" l="1"/>
  <c r="A16" i="135" l="1"/>
  <c r="A17" i="135"/>
  <c r="K1" i="97" l="1"/>
  <c r="AG47" i="55" l="1"/>
  <c r="O1" i="134" l="1"/>
  <c r="O1" i="133"/>
  <c r="AA144" i="134"/>
  <c r="AB144" i="134" s="1"/>
  <c r="Y144" i="134"/>
  <c r="Z144" i="134" s="1"/>
  <c r="AA143" i="134"/>
  <c r="AB143" i="134" s="1"/>
  <c r="Y143" i="134"/>
  <c r="Z143" i="134" s="1"/>
  <c r="AA142" i="134"/>
  <c r="AB142" i="134" s="1"/>
  <c r="Y142" i="134"/>
  <c r="Z142" i="134" s="1"/>
  <c r="AA141" i="134"/>
  <c r="AB141" i="134" s="1"/>
  <c r="Y141" i="134"/>
  <c r="Z141" i="134" s="1"/>
  <c r="AA140" i="134"/>
  <c r="AB140" i="134" s="1"/>
  <c r="Y140" i="134"/>
  <c r="Z140" i="134" s="1"/>
  <c r="AA139" i="134"/>
  <c r="AB139" i="134" s="1"/>
  <c r="Y139" i="134"/>
  <c r="Z139" i="134" s="1"/>
  <c r="AA138" i="134"/>
  <c r="AB138" i="134" s="1"/>
  <c r="Y138" i="134"/>
  <c r="Z138" i="134" s="1"/>
  <c r="AA137" i="134"/>
  <c r="AB137" i="134" s="1"/>
  <c r="Y137" i="134"/>
  <c r="Z137" i="134" s="1"/>
  <c r="AA136" i="134"/>
  <c r="AB136" i="134" s="1"/>
  <c r="Y136" i="134"/>
  <c r="Z136" i="134" s="1"/>
  <c r="AA135" i="134"/>
  <c r="AB135" i="134" s="1"/>
  <c r="Y135" i="134"/>
  <c r="Z135" i="134" s="1"/>
  <c r="AA134" i="134"/>
  <c r="AB134" i="134" s="1"/>
  <c r="Y134" i="134"/>
  <c r="Z134" i="134" s="1"/>
  <c r="AA133" i="134"/>
  <c r="AB133" i="134" s="1"/>
  <c r="Y133" i="134"/>
  <c r="Z133" i="134" s="1"/>
  <c r="AA132" i="134"/>
  <c r="AB132" i="134" s="1"/>
  <c r="Y132" i="134"/>
  <c r="Z132" i="134" s="1"/>
  <c r="AA131" i="134"/>
  <c r="AB131" i="134" s="1"/>
  <c r="Y131" i="134"/>
  <c r="Z131" i="134" s="1"/>
  <c r="AA130" i="134"/>
  <c r="AB130" i="134" s="1"/>
  <c r="Y130" i="134"/>
  <c r="Z130" i="134" s="1"/>
  <c r="AA129" i="134"/>
  <c r="AB129" i="134" s="1"/>
  <c r="Y129" i="134"/>
  <c r="Z129" i="134" s="1"/>
  <c r="AA128" i="134"/>
  <c r="AB128" i="134" s="1"/>
  <c r="Y128" i="134"/>
  <c r="Z128" i="134" s="1"/>
  <c r="AA127" i="134"/>
  <c r="AB127" i="134" s="1"/>
  <c r="Y127" i="134"/>
  <c r="Z127" i="134" s="1"/>
  <c r="AA126" i="134"/>
  <c r="AB126" i="134" s="1"/>
  <c r="Y126" i="134"/>
  <c r="Z126" i="134" s="1"/>
  <c r="AA125" i="134"/>
  <c r="AB125" i="134" s="1"/>
  <c r="Y125" i="134"/>
  <c r="Z125" i="134" s="1"/>
  <c r="AA124" i="134"/>
  <c r="AB124" i="134" s="1"/>
  <c r="Y124" i="134"/>
  <c r="Z124" i="134" s="1"/>
  <c r="AA123" i="134"/>
  <c r="AB123" i="134" s="1"/>
  <c r="Y123" i="134"/>
  <c r="Z123" i="134" s="1"/>
  <c r="AA122" i="134"/>
  <c r="AB122" i="134" s="1"/>
  <c r="Y122" i="134"/>
  <c r="Z122" i="134" s="1"/>
  <c r="AA121" i="134"/>
  <c r="AB121" i="134" s="1"/>
  <c r="Y121" i="134"/>
  <c r="Z121" i="134" s="1"/>
  <c r="AA120" i="134"/>
  <c r="AB120" i="134" s="1"/>
  <c r="Y120" i="134"/>
  <c r="Z120" i="134" s="1"/>
  <c r="AA119" i="134"/>
  <c r="AB119" i="134" s="1"/>
  <c r="Y119" i="134"/>
  <c r="Z119" i="134" s="1"/>
  <c r="AA118" i="134"/>
  <c r="AB118" i="134" s="1"/>
  <c r="Y118" i="134"/>
  <c r="Z118" i="134" s="1"/>
  <c r="AA117" i="134"/>
  <c r="AB117" i="134" s="1"/>
  <c r="Y117" i="134"/>
  <c r="Z117" i="134" s="1"/>
  <c r="AA116" i="134"/>
  <c r="AB116" i="134" s="1"/>
  <c r="Y116" i="134"/>
  <c r="Z116" i="134" s="1"/>
  <c r="AA115" i="134"/>
  <c r="AB115" i="134" s="1"/>
  <c r="Y115" i="134"/>
  <c r="Z115" i="134" s="1"/>
  <c r="AA114" i="134"/>
  <c r="AB114" i="134" s="1"/>
  <c r="Y114" i="134"/>
  <c r="Z114" i="134" s="1"/>
  <c r="AA113" i="134"/>
  <c r="AB113" i="134" s="1"/>
  <c r="Y113" i="134"/>
  <c r="Z113" i="134" s="1"/>
  <c r="AA112" i="134"/>
  <c r="AB112" i="134" s="1"/>
  <c r="Y112" i="134"/>
  <c r="Z112" i="134" s="1"/>
  <c r="AA111" i="134"/>
  <c r="AB111" i="134" s="1"/>
  <c r="Y111" i="134"/>
  <c r="Z111" i="134" s="1"/>
  <c r="AA110" i="134"/>
  <c r="AB110" i="134" s="1"/>
  <c r="Y110" i="134"/>
  <c r="Z110" i="134" s="1"/>
  <c r="AA109" i="134"/>
  <c r="AB109" i="134" s="1"/>
  <c r="Y109" i="134"/>
  <c r="Z109" i="134" s="1"/>
  <c r="AA108" i="134"/>
  <c r="AB108" i="134" s="1"/>
  <c r="Y108" i="134"/>
  <c r="Z108" i="134" s="1"/>
  <c r="AA107" i="134"/>
  <c r="AB107" i="134" s="1"/>
  <c r="Y107" i="134"/>
  <c r="Z107" i="134" s="1"/>
  <c r="AA106" i="134"/>
  <c r="AB106" i="134" s="1"/>
  <c r="Y106" i="134"/>
  <c r="Z106" i="134" s="1"/>
  <c r="AA105" i="134"/>
  <c r="AB105" i="134" s="1"/>
  <c r="Y105" i="134"/>
  <c r="Z105" i="134" s="1"/>
  <c r="AA104" i="134"/>
  <c r="AB104" i="134" s="1"/>
  <c r="Y104" i="134"/>
  <c r="Z104" i="134" s="1"/>
  <c r="AA103" i="134"/>
  <c r="AB103" i="134" s="1"/>
  <c r="Y103" i="134"/>
  <c r="Z103" i="134" s="1"/>
  <c r="AA102" i="134"/>
  <c r="AB102" i="134" s="1"/>
  <c r="Y102" i="134"/>
  <c r="Z102" i="134" s="1"/>
  <c r="AA101" i="134"/>
  <c r="AB101" i="134" s="1"/>
  <c r="Y101" i="134"/>
  <c r="Z101" i="134" s="1"/>
  <c r="AA100" i="134"/>
  <c r="AB100" i="134" s="1"/>
  <c r="Y100" i="134"/>
  <c r="Z100" i="134" s="1"/>
  <c r="AA99" i="134"/>
  <c r="AB99" i="134" s="1"/>
  <c r="Y99" i="134"/>
  <c r="Z99" i="134" s="1"/>
  <c r="AA98" i="134"/>
  <c r="AB98" i="134" s="1"/>
  <c r="Y98" i="134"/>
  <c r="Z98" i="134" s="1"/>
  <c r="AA97" i="134"/>
  <c r="AB97" i="134" s="1"/>
  <c r="Y97" i="134"/>
  <c r="Z97" i="134" s="1"/>
  <c r="AA96" i="134"/>
  <c r="AB96" i="134" s="1"/>
  <c r="Y96" i="134"/>
  <c r="Z96" i="134" s="1"/>
  <c r="AA95" i="134"/>
  <c r="AB95" i="134" s="1"/>
  <c r="Y95" i="134"/>
  <c r="Z95" i="134" s="1"/>
  <c r="AA94" i="134"/>
  <c r="AB94" i="134" s="1"/>
  <c r="Y94" i="134"/>
  <c r="Z94" i="134" s="1"/>
  <c r="AA93" i="134"/>
  <c r="AB93" i="134" s="1"/>
  <c r="Y93" i="134"/>
  <c r="Z93" i="134" s="1"/>
  <c r="AA92" i="134"/>
  <c r="AB92" i="134" s="1"/>
  <c r="Y92" i="134"/>
  <c r="Z92" i="134" s="1"/>
  <c r="AA91" i="134"/>
  <c r="AB91" i="134" s="1"/>
  <c r="Y91" i="134"/>
  <c r="Z91" i="134" s="1"/>
  <c r="AA90" i="134"/>
  <c r="AB90" i="134" s="1"/>
  <c r="Y90" i="134"/>
  <c r="Z90" i="134" s="1"/>
  <c r="AA89" i="134"/>
  <c r="AB89" i="134" s="1"/>
  <c r="Y89" i="134"/>
  <c r="Z89" i="134" s="1"/>
  <c r="AA88" i="134"/>
  <c r="AB88" i="134" s="1"/>
  <c r="Y88" i="134"/>
  <c r="Z88" i="134" s="1"/>
  <c r="AA87" i="134"/>
  <c r="AB87" i="134" s="1"/>
  <c r="Y87" i="134"/>
  <c r="Z87" i="134" s="1"/>
  <c r="AA86" i="134"/>
  <c r="AB86" i="134" s="1"/>
  <c r="Y86" i="134"/>
  <c r="Z86" i="134" s="1"/>
  <c r="AA85" i="134"/>
  <c r="AB85" i="134" s="1"/>
  <c r="Y85" i="134"/>
  <c r="Z85" i="134" s="1"/>
  <c r="AA84" i="134"/>
  <c r="AB84" i="134" s="1"/>
  <c r="Y84" i="134"/>
  <c r="Z84" i="134" s="1"/>
  <c r="AA83" i="134"/>
  <c r="AB83" i="134" s="1"/>
  <c r="Y83" i="134"/>
  <c r="Z83" i="134" s="1"/>
  <c r="AA82" i="134"/>
  <c r="AB82" i="134" s="1"/>
  <c r="Y82" i="134"/>
  <c r="Z82" i="134" s="1"/>
  <c r="AA81" i="134"/>
  <c r="AB81" i="134" s="1"/>
  <c r="Y81" i="134"/>
  <c r="Z81" i="134" s="1"/>
  <c r="AA80" i="134"/>
  <c r="AB80" i="134" s="1"/>
  <c r="Y80" i="134"/>
  <c r="Z80" i="134" s="1"/>
  <c r="AA79" i="134"/>
  <c r="AB79" i="134" s="1"/>
  <c r="Y79" i="134"/>
  <c r="Z79" i="134" s="1"/>
  <c r="AA78" i="134"/>
  <c r="AB78" i="134" s="1"/>
  <c r="Y78" i="134"/>
  <c r="Z78" i="134" s="1"/>
  <c r="AA77" i="134"/>
  <c r="AB77" i="134" s="1"/>
  <c r="Y77" i="134"/>
  <c r="Z77" i="134" s="1"/>
  <c r="AA76" i="134"/>
  <c r="AB76" i="134" s="1"/>
  <c r="Y76" i="134"/>
  <c r="Z76" i="134" s="1"/>
  <c r="AA75" i="134"/>
  <c r="AB75" i="134" s="1"/>
  <c r="Y75" i="134"/>
  <c r="Z75" i="134" s="1"/>
  <c r="AA74" i="134"/>
  <c r="AB74" i="134" s="1"/>
  <c r="Y74" i="134"/>
  <c r="Z74" i="134" s="1"/>
  <c r="AA73" i="134"/>
  <c r="AB73" i="134" s="1"/>
  <c r="Y73" i="134"/>
  <c r="Z73" i="134" s="1"/>
  <c r="AA72" i="134"/>
  <c r="AB72" i="134" s="1"/>
  <c r="Y72" i="134"/>
  <c r="Z72" i="134" s="1"/>
  <c r="AA71" i="134"/>
  <c r="AB71" i="134" s="1"/>
  <c r="Y71" i="134"/>
  <c r="Z71" i="134" s="1"/>
  <c r="AA70" i="134"/>
  <c r="AB70" i="134" s="1"/>
  <c r="Y70" i="134"/>
  <c r="Z70" i="134" s="1"/>
  <c r="AA69" i="134"/>
  <c r="AB69" i="134" s="1"/>
  <c r="Y69" i="134"/>
  <c r="Z69" i="134" s="1"/>
  <c r="AA68" i="134"/>
  <c r="AB68" i="134" s="1"/>
  <c r="Y68" i="134"/>
  <c r="Z68" i="134" s="1"/>
  <c r="AA67" i="134"/>
  <c r="AB67" i="134" s="1"/>
  <c r="Y67" i="134"/>
  <c r="Z67" i="134" s="1"/>
  <c r="AA66" i="134"/>
  <c r="AB66" i="134" s="1"/>
  <c r="Y66" i="134"/>
  <c r="Z66" i="134" s="1"/>
  <c r="AA65" i="134"/>
  <c r="AB65" i="134" s="1"/>
  <c r="Y65" i="134"/>
  <c r="Z65" i="134" s="1"/>
  <c r="AA64" i="134"/>
  <c r="AB64" i="134" s="1"/>
  <c r="Y64" i="134"/>
  <c r="Z64" i="134" s="1"/>
  <c r="AA63" i="134"/>
  <c r="AB63" i="134" s="1"/>
  <c r="Y63" i="134"/>
  <c r="Z63" i="134" s="1"/>
  <c r="AA62" i="134"/>
  <c r="AB62" i="134" s="1"/>
  <c r="Y62" i="134"/>
  <c r="Z62" i="134" s="1"/>
  <c r="AA61" i="134"/>
  <c r="AB61" i="134" s="1"/>
  <c r="Y61" i="134"/>
  <c r="Z61" i="134" s="1"/>
  <c r="AA60" i="134"/>
  <c r="AB60" i="134" s="1"/>
  <c r="Y60" i="134"/>
  <c r="Z60" i="134" s="1"/>
  <c r="AA59" i="134"/>
  <c r="AB59" i="134" s="1"/>
  <c r="Y59" i="134"/>
  <c r="Z59" i="134" s="1"/>
  <c r="AA58" i="134"/>
  <c r="AB58" i="134" s="1"/>
  <c r="Y58" i="134"/>
  <c r="Z58" i="134" s="1"/>
  <c r="AA57" i="134"/>
  <c r="AB57" i="134" s="1"/>
  <c r="Y57" i="134"/>
  <c r="Z57" i="134" s="1"/>
  <c r="AA56" i="134"/>
  <c r="AB56" i="134" s="1"/>
  <c r="Y56" i="134"/>
  <c r="Z56" i="134" s="1"/>
  <c r="AA55" i="134"/>
  <c r="AB55" i="134" s="1"/>
  <c r="Y55" i="134"/>
  <c r="Z55" i="134" s="1"/>
  <c r="AA54" i="134"/>
  <c r="AB54" i="134" s="1"/>
  <c r="Y54" i="134"/>
  <c r="Z54" i="134" s="1"/>
  <c r="AA53" i="134"/>
  <c r="AB53" i="134" s="1"/>
  <c r="Y53" i="134"/>
  <c r="Z53" i="134" s="1"/>
  <c r="AA52" i="134"/>
  <c r="AB52" i="134" s="1"/>
  <c r="Y52" i="134"/>
  <c r="Z52" i="134" s="1"/>
  <c r="AA51" i="134"/>
  <c r="AB51" i="134" s="1"/>
  <c r="Y51" i="134"/>
  <c r="Z51" i="134" s="1"/>
  <c r="AA50" i="134"/>
  <c r="AB50" i="134" s="1"/>
  <c r="Y50" i="134"/>
  <c r="Z50" i="134" s="1"/>
  <c r="AA49" i="134"/>
  <c r="AB49" i="134" s="1"/>
  <c r="Y49" i="134"/>
  <c r="Z49" i="134" s="1"/>
  <c r="O24" i="134"/>
  <c r="O23" i="134"/>
  <c r="O22" i="134"/>
  <c r="O21" i="134"/>
  <c r="O20" i="134"/>
  <c r="O19" i="134"/>
  <c r="O18" i="134"/>
  <c r="O17" i="134"/>
  <c r="O12" i="134"/>
  <c r="O11" i="134"/>
  <c r="O10" i="134"/>
  <c r="O9" i="134"/>
  <c r="O8" i="134"/>
  <c r="O7" i="134"/>
  <c r="O6" i="134"/>
  <c r="O5" i="134"/>
  <c r="AI149" i="133"/>
  <c r="AH149" i="133"/>
  <c r="AG149" i="133"/>
  <c r="Q149" i="133"/>
  <c r="P149" i="133"/>
  <c r="O149" i="133"/>
  <c r="AI148" i="133"/>
  <c r="AH148" i="133"/>
  <c r="AG148" i="133"/>
  <c r="Q148" i="133"/>
  <c r="P148" i="133"/>
  <c r="O148" i="133"/>
  <c r="AI147" i="133"/>
  <c r="AH147" i="133"/>
  <c r="AG147" i="133"/>
  <c r="Q147" i="133"/>
  <c r="P147" i="133"/>
  <c r="O147" i="133"/>
  <c r="AI146" i="133"/>
  <c r="AH146" i="133"/>
  <c r="AG146" i="133"/>
  <c r="Q146" i="133"/>
  <c r="P146" i="133"/>
  <c r="O146" i="133"/>
  <c r="AI145" i="133"/>
  <c r="AH145" i="133"/>
  <c r="AG145" i="133"/>
  <c r="Q145" i="133"/>
  <c r="P145" i="133"/>
  <c r="O145" i="133"/>
  <c r="AI144" i="133"/>
  <c r="AH144" i="133"/>
  <c r="AG144" i="133"/>
  <c r="Q144" i="133"/>
  <c r="P144" i="133"/>
  <c r="O144" i="133"/>
  <c r="AI143" i="133"/>
  <c r="AH143" i="133"/>
  <c r="AG143" i="133"/>
  <c r="Q143" i="133"/>
  <c r="P143" i="133"/>
  <c r="O143" i="133"/>
  <c r="AI142" i="133"/>
  <c r="AH142" i="133"/>
  <c r="AG142" i="133"/>
  <c r="Q142" i="133"/>
  <c r="P142" i="133"/>
  <c r="O142" i="133"/>
  <c r="AI141" i="133"/>
  <c r="AH141" i="133"/>
  <c r="AG141" i="133"/>
  <c r="Q141" i="133"/>
  <c r="P141" i="133"/>
  <c r="O141" i="133"/>
  <c r="AI140" i="133"/>
  <c r="AH140" i="133"/>
  <c r="AG140" i="133"/>
  <c r="Q140" i="133"/>
  <c r="P140" i="133"/>
  <c r="O140" i="133"/>
  <c r="AI139" i="133"/>
  <c r="AH139" i="133"/>
  <c r="AG139" i="133"/>
  <c r="Q139" i="133"/>
  <c r="P139" i="133"/>
  <c r="O139" i="133"/>
  <c r="AI138" i="133"/>
  <c r="AH138" i="133"/>
  <c r="AG138" i="133"/>
  <c r="Q138" i="133"/>
  <c r="P138" i="133"/>
  <c r="O138" i="133"/>
  <c r="AI137" i="133"/>
  <c r="AH137" i="133"/>
  <c r="AG137" i="133"/>
  <c r="Q137" i="133"/>
  <c r="P137" i="133"/>
  <c r="O137" i="133"/>
  <c r="AI136" i="133"/>
  <c r="AH136" i="133"/>
  <c r="AG136" i="133"/>
  <c r="Q136" i="133"/>
  <c r="P136" i="133"/>
  <c r="O136" i="133"/>
  <c r="AI135" i="133"/>
  <c r="AH135" i="133"/>
  <c r="AG135" i="133"/>
  <c r="Q135" i="133"/>
  <c r="P135" i="133"/>
  <c r="O135" i="133"/>
  <c r="AI134" i="133"/>
  <c r="AH134" i="133"/>
  <c r="AG134" i="133"/>
  <c r="Q134" i="133"/>
  <c r="P134" i="133"/>
  <c r="O134" i="133"/>
  <c r="AI133" i="133"/>
  <c r="AH133" i="133"/>
  <c r="AG133" i="133"/>
  <c r="Q133" i="133"/>
  <c r="P133" i="133"/>
  <c r="O133" i="133"/>
  <c r="AI132" i="133"/>
  <c r="AH132" i="133"/>
  <c r="AG132" i="133"/>
  <c r="Q132" i="133"/>
  <c r="P132" i="133"/>
  <c r="O132" i="133"/>
  <c r="AI131" i="133"/>
  <c r="AH131" i="133"/>
  <c r="AG131" i="133"/>
  <c r="Q131" i="133"/>
  <c r="P131" i="133"/>
  <c r="O131" i="133"/>
  <c r="AI130" i="133"/>
  <c r="AH130" i="133"/>
  <c r="AG130" i="133"/>
  <c r="Q130" i="133"/>
  <c r="P130" i="133"/>
  <c r="O130" i="133"/>
  <c r="AI129" i="133"/>
  <c r="AH129" i="133"/>
  <c r="AG129" i="133"/>
  <c r="Q129" i="133"/>
  <c r="P129" i="133"/>
  <c r="O129" i="133"/>
  <c r="AI128" i="133"/>
  <c r="AH128" i="133"/>
  <c r="AG128" i="133"/>
  <c r="Q128" i="133"/>
  <c r="P128" i="133"/>
  <c r="O128" i="133"/>
  <c r="AI127" i="133"/>
  <c r="AH127" i="133"/>
  <c r="AG127" i="133"/>
  <c r="Q127" i="133"/>
  <c r="P127" i="133"/>
  <c r="O127" i="133"/>
  <c r="AI126" i="133"/>
  <c r="AH126" i="133"/>
  <c r="AG126" i="133"/>
  <c r="Q126" i="133"/>
  <c r="P126" i="133"/>
  <c r="O126" i="133"/>
  <c r="AI125" i="133"/>
  <c r="AH125" i="133"/>
  <c r="AG125" i="133"/>
  <c r="Q125" i="133"/>
  <c r="P125" i="133"/>
  <c r="O125" i="133"/>
  <c r="AI124" i="133"/>
  <c r="AH124" i="133"/>
  <c r="AG124" i="133"/>
  <c r="Q124" i="133"/>
  <c r="P124" i="133"/>
  <c r="O124" i="133"/>
  <c r="AI123" i="133"/>
  <c r="AH123" i="133"/>
  <c r="AG123" i="133"/>
  <c r="Q123" i="133"/>
  <c r="P123" i="133"/>
  <c r="O123" i="133"/>
  <c r="AI122" i="133"/>
  <c r="AH122" i="133"/>
  <c r="AG122" i="133"/>
  <c r="Q122" i="133"/>
  <c r="P122" i="133"/>
  <c r="O122" i="133"/>
  <c r="AI121" i="133"/>
  <c r="AH121" i="133"/>
  <c r="AG121" i="133"/>
  <c r="Q121" i="133"/>
  <c r="P121" i="133"/>
  <c r="O121" i="133"/>
  <c r="AI120" i="133"/>
  <c r="AH120" i="133"/>
  <c r="AG120" i="133"/>
  <c r="Q120" i="133"/>
  <c r="P120" i="133"/>
  <c r="O120" i="133"/>
  <c r="AI119" i="133"/>
  <c r="AH119" i="133"/>
  <c r="AG119" i="133"/>
  <c r="Q119" i="133"/>
  <c r="P119" i="133"/>
  <c r="O119" i="133"/>
  <c r="AI118" i="133"/>
  <c r="AH118" i="133"/>
  <c r="AG118" i="133"/>
  <c r="Q118" i="133"/>
  <c r="P118" i="133"/>
  <c r="O118" i="133"/>
  <c r="AI117" i="133"/>
  <c r="AH117" i="133"/>
  <c r="AG117" i="133"/>
  <c r="Q117" i="133"/>
  <c r="P117" i="133"/>
  <c r="O117" i="133"/>
  <c r="AI116" i="133"/>
  <c r="AH116" i="133"/>
  <c r="AG116" i="133"/>
  <c r="Q116" i="133"/>
  <c r="P116" i="133"/>
  <c r="O116" i="133"/>
  <c r="AI115" i="133"/>
  <c r="AH115" i="133"/>
  <c r="AG115" i="133"/>
  <c r="Q115" i="133"/>
  <c r="P115" i="133"/>
  <c r="O115" i="133"/>
  <c r="AI114" i="133"/>
  <c r="AH114" i="133"/>
  <c r="AG114" i="133"/>
  <c r="Q114" i="133"/>
  <c r="P114" i="133"/>
  <c r="O114" i="133"/>
  <c r="AI113" i="133"/>
  <c r="AH113" i="133"/>
  <c r="AG113" i="133"/>
  <c r="Q113" i="133"/>
  <c r="P113" i="133"/>
  <c r="O113" i="133"/>
  <c r="AI112" i="133"/>
  <c r="AH112" i="133"/>
  <c r="AG112" i="133"/>
  <c r="Q112" i="133"/>
  <c r="P112" i="133"/>
  <c r="O112" i="133"/>
  <c r="AI111" i="133"/>
  <c r="AH111" i="133"/>
  <c r="AG111" i="133"/>
  <c r="Q111" i="133"/>
  <c r="P111" i="133"/>
  <c r="O111" i="133"/>
  <c r="AI110" i="133"/>
  <c r="AH110" i="133"/>
  <c r="AG110" i="133"/>
  <c r="Q110" i="133"/>
  <c r="P110" i="133"/>
  <c r="O110" i="133"/>
  <c r="AI109" i="133"/>
  <c r="AH109" i="133"/>
  <c r="AG109" i="133"/>
  <c r="Q109" i="133"/>
  <c r="P109" i="133"/>
  <c r="O109" i="133"/>
  <c r="AI108" i="133"/>
  <c r="AH108" i="133"/>
  <c r="AG108" i="133"/>
  <c r="Q108" i="133"/>
  <c r="P108" i="133"/>
  <c r="O108" i="133"/>
  <c r="AI107" i="133"/>
  <c r="AH107" i="133"/>
  <c r="AG107" i="133"/>
  <c r="Q107" i="133"/>
  <c r="P107" i="133"/>
  <c r="O107" i="133"/>
  <c r="AI106" i="133"/>
  <c r="AH106" i="133"/>
  <c r="AG106" i="133"/>
  <c r="Q106" i="133"/>
  <c r="P106" i="133"/>
  <c r="O106" i="133"/>
  <c r="AI105" i="133"/>
  <c r="AH105" i="133"/>
  <c r="AG105" i="133"/>
  <c r="Q105" i="133"/>
  <c r="P105" i="133"/>
  <c r="O105" i="133"/>
  <c r="AI104" i="133"/>
  <c r="AH104" i="133"/>
  <c r="AG104" i="133"/>
  <c r="Q104" i="133"/>
  <c r="P104" i="133"/>
  <c r="O104" i="133"/>
  <c r="AI103" i="133"/>
  <c r="AH103" i="133"/>
  <c r="AG103" i="133"/>
  <c r="Q103" i="133"/>
  <c r="P103" i="133"/>
  <c r="O103" i="133"/>
  <c r="AI102" i="133"/>
  <c r="AH102" i="133"/>
  <c r="AG102" i="133"/>
  <c r="Q102" i="133"/>
  <c r="P102" i="133"/>
  <c r="O102" i="133"/>
  <c r="AI101" i="133"/>
  <c r="AH101" i="133"/>
  <c r="AG101" i="133"/>
  <c r="Q101" i="133"/>
  <c r="P101" i="133"/>
  <c r="O101" i="133"/>
  <c r="AI100" i="133"/>
  <c r="AH100" i="133"/>
  <c r="AG100" i="133"/>
  <c r="Q100" i="133"/>
  <c r="P100" i="133"/>
  <c r="O100" i="133"/>
  <c r="AI99" i="133"/>
  <c r="AH99" i="133"/>
  <c r="AG99" i="133"/>
  <c r="Q99" i="133"/>
  <c r="P99" i="133"/>
  <c r="O99" i="133"/>
  <c r="AI98" i="133"/>
  <c r="AH98" i="133"/>
  <c r="AG98" i="133"/>
  <c r="Q98" i="133"/>
  <c r="P98" i="133"/>
  <c r="O98" i="133"/>
  <c r="AI97" i="133"/>
  <c r="AH97" i="133"/>
  <c r="AG97" i="133"/>
  <c r="Q97" i="133"/>
  <c r="P97" i="133"/>
  <c r="O97" i="133"/>
  <c r="AI96" i="133"/>
  <c r="AH96" i="133"/>
  <c r="AG96" i="133"/>
  <c r="Q96" i="133"/>
  <c r="P96" i="133"/>
  <c r="O96" i="133"/>
  <c r="AI95" i="133"/>
  <c r="AH95" i="133"/>
  <c r="AG95" i="133"/>
  <c r="Q95" i="133"/>
  <c r="P95" i="133"/>
  <c r="O95" i="133"/>
  <c r="AI94" i="133"/>
  <c r="AH94" i="133"/>
  <c r="AG94" i="133"/>
  <c r="Q94" i="133"/>
  <c r="P94" i="133"/>
  <c r="O94" i="133"/>
  <c r="AI93" i="133"/>
  <c r="AH93" i="133"/>
  <c r="AG93" i="133"/>
  <c r="Q93" i="133"/>
  <c r="P93" i="133"/>
  <c r="O93" i="133"/>
  <c r="AI92" i="133"/>
  <c r="AH92" i="133"/>
  <c r="AG92" i="133"/>
  <c r="Q92" i="133"/>
  <c r="P92" i="133"/>
  <c r="O92" i="133"/>
  <c r="AI91" i="133"/>
  <c r="AH91" i="133"/>
  <c r="AG91" i="133"/>
  <c r="Q91" i="133"/>
  <c r="P91" i="133"/>
  <c r="O91" i="133"/>
  <c r="AI90" i="133"/>
  <c r="AH90" i="133"/>
  <c r="AG90" i="133"/>
  <c r="Q90" i="133"/>
  <c r="P90" i="133"/>
  <c r="O90" i="133"/>
  <c r="AI89" i="133"/>
  <c r="AH89" i="133"/>
  <c r="AG89" i="133"/>
  <c r="Q89" i="133"/>
  <c r="P89" i="133"/>
  <c r="O89" i="133"/>
  <c r="AI88" i="133"/>
  <c r="AH88" i="133"/>
  <c r="AG88" i="133"/>
  <c r="Q88" i="133"/>
  <c r="P88" i="133"/>
  <c r="O88" i="133"/>
  <c r="AI87" i="133"/>
  <c r="AH87" i="133"/>
  <c r="AG87" i="133"/>
  <c r="Q87" i="133"/>
  <c r="P87" i="133"/>
  <c r="O87" i="133"/>
  <c r="AI86" i="133"/>
  <c r="AH86" i="133"/>
  <c r="AG86" i="133"/>
  <c r="Q86" i="133"/>
  <c r="P86" i="133"/>
  <c r="O86" i="133"/>
  <c r="AI85" i="133"/>
  <c r="AH85" i="133"/>
  <c r="AG85" i="133"/>
  <c r="Q85" i="133"/>
  <c r="P85" i="133"/>
  <c r="O85" i="133"/>
  <c r="AI84" i="133"/>
  <c r="AH84" i="133"/>
  <c r="AG84" i="133"/>
  <c r="Q84" i="133"/>
  <c r="P84" i="133"/>
  <c r="O84" i="133"/>
  <c r="AI83" i="133"/>
  <c r="AH83" i="133"/>
  <c r="AG83" i="133"/>
  <c r="Q83" i="133"/>
  <c r="P83" i="133"/>
  <c r="O83" i="133"/>
  <c r="AI82" i="133"/>
  <c r="AH82" i="133"/>
  <c r="AG82" i="133"/>
  <c r="Q82" i="133"/>
  <c r="P82" i="133"/>
  <c r="O82" i="133"/>
  <c r="AI81" i="133"/>
  <c r="AH81" i="133"/>
  <c r="AG81" i="133"/>
  <c r="Q81" i="133"/>
  <c r="P81" i="133"/>
  <c r="O81" i="133"/>
  <c r="AI80" i="133"/>
  <c r="AH80" i="133"/>
  <c r="AG80" i="133"/>
  <c r="Q80" i="133"/>
  <c r="P80" i="133"/>
  <c r="O80" i="133"/>
  <c r="AI79" i="133"/>
  <c r="AH79" i="133"/>
  <c r="AG79" i="133"/>
  <c r="Q79" i="133"/>
  <c r="P79" i="133"/>
  <c r="O79" i="133"/>
  <c r="AI78" i="133"/>
  <c r="AH78" i="133"/>
  <c r="AG78" i="133"/>
  <c r="Q78" i="133"/>
  <c r="P78" i="133"/>
  <c r="O78" i="133"/>
  <c r="AI77" i="133"/>
  <c r="AH77" i="133"/>
  <c r="AG77" i="133"/>
  <c r="Q77" i="133"/>
  <c r="P77" i="133"/>
  <c r="O77" i="133"/>
  <c r="AI76" i="133"/>
  <c r="AH76" i="133"/>
  <c r="AG76" i="133"/>
  <c r="Q76" i="133"/>
  <c r="P76" i="133"/>
  <c r="O76" i="133"/>
  <c r="AI75" i="133"/>
  <c r="AH75" i="133"/>
  <c r="AG75" i="133"/>
  <c r="Q75" i="133"/>
  <c r="P75" i="133"/>
  <c r="O75" i="133"/>
  <c r="AI74" i="133"/>
  <c r="AH74" i="133"/>
  <c r="AG74" i="133"/>
  <c r="Q74" i="133"/>
  <c r="P74" i="133"/>
  <c r="O74" i="133"/>
  <c r="AI73" i="133"/>
  <c r="AH73" i="133"/>
  <c r="AG73" i="133"/>
  <c r="Q73" i="133"/>
  <c r="P73" i="133"/>
  <c r="O73" i="133"/>
  <c r="AI72" i="133"/>
  <c r="AH72" i="133"/>
  <c r="AG72" i="133"/>
  <c r="Q72" i="133"/>
  <c r="P72" i="133"/>
  <c r="O72" i="133"/>
  <c r="AI71" i="133"/>
  <c r="AH71" i="133"/>
  <c r="AG71" i="133"/>
  <c r="Q71" i="133"/>
  <c r="P71" i="133"/>
  <c r="O71" i="133"/>
  <c r="AI70" i="133"/>
  <c r="AH70" i="133"/>
  <c r="AG70" i="133"/>
  <c r="Q70" i="133"/>
  <c r="P70" i="133"/>
  <c r="O70" i="133"/>
  <c r="AI69" i="133"/>
  <c r="AH69" i="133"/>
  <c r="AG69" i="133"/>
  <c r="Q69" i="133"/>
  <c r="P69" i="133"/>
  <c r="O69" i="133"/>
  <c r="AI68" i="133"/>
  <c r="AH68" i="133"/>
  <c r="AG68" i="133"/>
  <c r="Q68" i="133"/>
  <c r="P68" i="133"/>
  <c r="O68" i="133"/>
  <c r="AI67" i="133"/>
  <c r="AH67" i="133"/>
  <c r="AG67" i="133"/>
  <c r="Q67" i="133"/>
  <c r="P67" i="133"/>
  <c r="O67" i="133"/>
  <c r="AI66" i="133"/>
  <c r="AH66" i="133"/>
  <c r="AG66" i="133"/>
  <c r="Q66" i="133"/>
  <c r="P66" i="133"/>
  <c r="O66" i="133"/>
  <c r="AI65" i="133"/>
  <c r="AH65" i="133"/>
  <c r="AG65" i="133"/>
  <c r="Q65" i="133"/>
  <c r="P65" i="133"/>
  <c r="O65" i="133"/>
  <c r="AI64" i="133"/>
  <c r="AH64" i="133"/>
  <c r="AG64" i="133"/>
  <c r="Q64" i="133"/>
  <c r="P64" i="133"/>
  <c r="O64" i="133"/>
  <c r="AI63" i="133"/>
  <c r="AH63" i="133"/>
  <c r="AG63" i="133"/>
  <c r="Q63" i="133"/>
  <c r="P63" i="133"/>
  <c r="O63" i="133"/>
  <c r="AI62" i="133"/>
  <c r="AH62" i="133"/>
  <c r="AG62" i="133"/>
  <c r="Q62" i="133"/>
  <c r="P62" i="133"/>
  <c r="O62" i="133"/>
  <c r="AI61" i="133"/>
  <c r="AH61" i="133"/>
  <c r="AG61" i="133"/>
  <c r="Q61" i="133"/>
  <c r="P61" i="133"/>
  <c r="O61" i="133"/>
  <c r="AI60" i="133"/>
  <c r="AH60" i="133"/>
  <c r="AG60" i="133"/>
  <c r="Q60" i="133"/>
  <c r="P60" i="133"/>
  <c r="O60" i="133"/>
  <c r="AI59" i="133"/>
  <c r="AH59" i="133"/>
  <c r="AG59" i="133"/>
  <c r="Q59" i="133"/>
  <c r="P59" i="133"/>
  <c r="O59" i="133"/>
  <c r="AI58" i="133"/>
  <c r="AH58" i="133"/>
  <c r="AG58" i="133"/>
  <c r="Q58" i="133"/>
  <c r="P58" i="133"/>
  <c r="O58" i="133"/>
  <c r="AI57" i="133"/>
  <c r="AH57" i="133"/>
  <c r="AG57" i="133"/>
  <c r="Q57" i="133"/>
  <c r="P57" i="133"/>
  <c r="O57" i="133"/>
  <c r="AI56" i="133"/>
  <c r="AH56" i="133"/>
  <c r="AG56" i="133"/>
  <c r="Q56" i="133"/>
  <c r="P56" i="133"/>
  <c r="O56" i="133"/>
  <c r="AI55" i="133"/>
  <c r="AH55" i="133"/>
  <c r="AG55" i="133"/>
  <c r="Q55" i="133"/>
  <c r="P55" i="133"/>
  <c r="O55" i="133"/>
  <c r="AI54" i="133"/>
  <c r="AH54" i="133"/>
  <c r="AG54" i="133"/>
  <c r="Q54" i="133"/>
  <c r="P54" i="133"/>
  <c r="O54" i="133"/>
  <c r="E24" i="133" a="1"/>
  <c r="E27" i="133" s="1"/>
  <c r="E7" i="133" a="1"/>
  <c r="E10" i="133" s="1"/>
  <c r="A5" i="133" l="1"/>
  <c r="A22" i="133"/>
  <c r="E31" i="133"/>
  <c r="E14" i="133"/>
  <c r="E7" i="133"/>
  <c r="E15" i="133"/>
  <c r="E24" i="133"/>
  <c r="E32" i="133"/>
  <c r="E12" i="133"/>
  <c r="E29" i="133"/>
  <c r="E13" i="133"/>
  <c r="E11" i="133"/>
  <c r="E28" i="133"/>
  <c r="E30" i="133"/>
  <c r="E8" i="133"/>
  <c r="E16" i="133"/>
  <c r="E25" i="133"/>
  <c r="E33" i="133"/>
  <c r="E9" i="133"/>
  <c r="E26" i="133"/>
  <c r="H24" i="126"/>
  <c r="G24" i="126"/>
  <c r="F24" i="126"/>
  <c r="E24" i="126"/>
  <c r="D24" i="126"/>
  <c r="C24" i="126"/>
  <c r="B24" i="126"/>
  <c r="H15" i="126"/>
  <c r="G15" i="126"/>
  <c r="F15" i="126"/>
  <c r="E15" i="126"/>
  <c r="D15" i="126"/>
  <c r="C15" i="126"/>
  <c r="B15" i="126"/>
  <c r="H6" i="126"/>
  <c r="G6" i="126"/>
  <c r="F6" i="126"/>
  <c r="E6" i="126"/>
  <c r="D6" i="126"/>
  <c r="C6" i="126"/>
  <c r="B6" i="126"/>
  <c r="H24" i="125"/>
  <c r="G24" i="125"/>
  <c r="F24" i="125"/>
  <c r="E24" i="125"/>
  <c r="D24" i="125"/>
  <c r="C24" i="125"/>
  <c r="B24" i="125"/>
  <c r="H15" i="125"/>
  <c r="G15" i="125"/>
  <c r="F15" i="125"/>
  <c r="E15" i="125"/>
  <c r="D15" i="125"/>
  <c r="C15" i="125"/>
  <c r="B15" i="125"/>
  <c r="H6" i="125"/>
  <c r="G6" i="125"/>
  <c r="F6" i="125"/>
  <c r="E6" i="125"/>
  <c r="D6" i="125"/>
  <c r="C6" i="125"/>
  <c r="B6" i="125"/>
  <c r="H24" i="124"/>
  <c r="G24" i="124"/>
  <c r="F24" i="124"/>
  <c r="E24" i="124"/>
  <c r="D24" i="124"/>
  <c r="C24" i="124"/>
  <c r="B24" i="124"/>
  <c r="H15" i="124"/>
  <c r="G15" i="124"/>
  <c r="F15" i="124"/>
  <c r="E15" i="124"/>
  <c r="D15" i="124"/>
  <c r="C15" i="124"/>
  <c r="B15" i="124"/>
  <c r="H6" i="124"/>
  <c r="G6" i="124"/>
  <c r="F6" i="124"/>
  <c r="E6" i="124"/>
  <c r="D6" i="124"/>
  <c r="C6" i="124"/>
  <c r="B6" i="124"/>
  <c r="H24" i="123"/>
  <c r="G24" i="123"/>
  <c r="F24" i="123"/>
  <c r="E24" i="123"/>
  <c r="D24" i="123"/>
  <c r="C24" i="123"/>
  <c r="B24" i="123"/>
  <c r="H15" i="123"/>
  <c r="G15" i="123"/>
  <c r="F15" i="123"/>
  <c r="E15" i="123"/>
  <c r="D15" i="123"/>
  <c r="C15" i="123"/>
  <c r="B15" i="123"/>
  <c r="H6" i="123"/>
  <c r="G6" i="123"/>
  <c r="F6" i="123"/>
  <c r="E6" i="123"/>
  <c r="D6" i="123"/>
  <c r="C6" i="123"/>
  <c r="B6" i="123"/>
  <c r="H24" i="122"/>
  <c r="G24" i="122"/>
  <c r="F24" i="122"/>
  <c r="E24" i="122"/>
  <c r="D24" i="122"/>
  <c r="C24" i="122"/>
  <c r="B24" i="122"/>
  <c r="H15" i="122"/>
  <c r="G15" i="122"/>
  <c r="F15" i="122"/>
  <c r="E15" i="122"/>
  <c r="D15" i="122"/>
  <c r="C15" i="122"/>
  <c r="B15" i="122"/>
  <c r="H6" i="122"/>
  <c r="G6" i="122"/>
  <c r="F6" i="122"/>
  <c r="E6" i="122"/>
  <c r="D6" i="122"/>
  <c r="C6" i="122"/>
  <c r="B6" i="122"/>
  <c r="H24" i="121"/>
  <c r="G24" i="121"/>
  <c r="F24" i="121"/>
  <c r="E24" i="121"/>
  <c r="D24" i="121"/>
  <c r="C24" i="121"/>
  <c r="B24" i="121"/>
  <c r="H15" i="121"/>
  <c r="G15" i="121"/>
  <c r="F15" i="121"/>
  <c r="E15" i="121"/>
  <c r="D15" i="121"/>
  <c r="C15" i="121"/>
  <c r="B15" i="121"/>
  <c r="H6" i="121"/>
  <c r="G6" i="121"/>
  <c r="F6" i="121"/>
  <c r="E6" i="121"/>
  <c r="D6" i="121"/>
  <c r="C6" i="121"/>
  <c r="B6" i="121"/>
  <c r="H24" i="120"/>
  <c r="G24" i="120"/>
  <c r="F24" i="120"/>
  <c r="E24" i="120"/>
  <c r="D24" i="120"/>
  <c r="C24" i="120"/>
  <c r="B24" i="120"/>
  <c r="H15" i="120"/>
  <c r="G15" i="120"/>
  <c r="F15" i="120"/>
  <c r="E15" i="120"/>
  <c r="D15" i="120"/>
  <c r="C15" i="120"/>
  <c r="B15" i="120"/>
  <c r="H6" i="120"/>
  <c r="G6" i="120"/>
  <c r="F6" i="120"/>
  <c r="E6" i="120"/>
  <c r="D6" i="120"/>
  <c r="C6" i="120"/>
  <c r="B6" i="120"/>
  <c r="J1" i="119"/>
  <c r="P1" i="98"/>
  <c r="H25" i="119"/>
  <c r="G25" i="119"/>
  <c r="F25" i="119"/>
  <c r="E25" i="119"/>
  <c r="D25" i="119"/>
  <c r="C25" i="119"/>
  <c r="B25" i="119"/>
  <c r="H16" i="119"/>
  <c r="G16" i="119"/>
  <c r="F16" i="119"/>
  <c r="E16" i="119"/>
  <c r="D16" i="119"/>
  <c r="C16" i="119"/>
  <c r="B16" i="119"/>
  <c r="H7" i="119"/>
  <c r="G7" i="119"/>
  <c r="F7" i="119"/>
  <c r="E7" i="119"/>
  <c r="D7" i="119"/>
  <c r="C7" i="119"/>
  <c r="B7" i="119"/>
  <c r="E23" i="133" l="1"/>
  <c r="F28" i="133" s="1"/>
  <c r="F30" i="133"/>
  <c r="E6" i="133"/>
  <c r="F8" i="133" s="1"/>
  <c r="F26" i="133"/>
  <c r="F29" i="133"/>
  <c r="F25" i="133"/>
  <c r="F13" i="133" l="1"/>
  <c r="F9" i="133"/>
  <c r="F14" i="133"/>
  <c r="F15" i="133"/>
  <c r="F6" i="133"/>
  <c r="F10" i="133"/>
  <c r="F32" i="133"/>
  <c r="F33" i="133"/>
  <c r="F7" i="133"/>
  <c r="F16" i="133"/>
  <c r="F31" i="133"/>
  <c r="F23" i="133"/>
  <c r="F27" i="133"/>
  <c r="F12" i="133"/>
  <c r="F11" i="133"/>
  <c r="F24" i="133"/>
  <c r="H4" i="97" l="1"/>
  <c r="H25" i="97" s="1"/>
  <c r="N17" i="118" l="1"/>
  <c r="N16" i="118"/>
  <c r="N15" i="118"/>
  <c r="N14" i="118"/>
  <c r="N13" i="118"/>
  <c r="N12" i="118"/>
  <c r="N9" i="118"/>
  <c r="N11" i="118"/>
  <c r="N8" i="118"/>
  <c r="N5" i="118"/>
  <c r="N1" i="118" l="1"/>
  <c r="C4" i="97" l="1"/>
  <c r="C25" i="97" s="1"/>
  <c r="D4" i="97"/>
  <c r="D25" i="97" s="1"/>
  <c r="E4" i="97"/>
  <c r="E25" i="97" s="1"/>
  <c r="F4" i="97"/>
  <c r="F25" i="97" s="1"/>
  <c r="G4" i="97"/>
  <c r="G25" i="97" s="1"/>
  <c r="B4" i="97"/>
  <c r="B25" i="97" s="1"/>
  <c r="K42" i="55" l="1"/>
  <c r="K35" i="55"/>
  <c r="K40" i="55"/>
  <c r="K38" i="55"/>
  <c r="K41" i="55"/>
  <c r="K39" i="55"/>
  <c r="K44" i="55"/>
  <c r="K43" i="55"/>
  <c r="K37" i="55"/>
  <c r="K36" i="55"/>
  <c r="E42" i="55" l="1"/>
  <c r="E37" i="55"/>
  <c r="E39" i="55"/>
  <c r="E38" i="55"/>
  <c r="E41" i="55"/>
  <c r="E44" i="55"/>
  <c r="E40" i="55"/>
  <c r="E43" i="55"/>
  <c r="K45" i="55" l="1"/>
  <c r="E45" i="55" l="1"/>
  <c r="C41" i="107" l="1"/>
  <c r="D41" i="107"/>
  <c r="E41" i="107"/>
  <c r="F41" i="107"/>
  <c r="G41" i="107"/>
  <c r="H41" i="107"/>
  <c r="I41" i="107"/>
  <c r="J41" i="107"/>
  <c r="K41" i="107"/>
  <c r="L41" i="107"/>
  <c r="M41" i="107"/>
  <c r="C40" i="107"/>
  <c r="D40" i="107"/>
  <c r="E40" i="107"/>
  <c r="F40" i="107"/>
  <c r="G40" i="107"/>
  <c r="H40" i="107"/>
  <c r="I40" i="107"/>
  <c r="J40" i="107"/>
  <c r="K40" i="107"/>
  <c r="L40" i="107"/>
  <c r="M40" i="107"/>
  <c r="C39" i="107"/>
  <c r="D39" i="107"/>
  <c r="E39" i="107"/>
  <c r="F39" i="107"/>
  <c r="G39" i="107"/>
  <c r="H39" i="107"/>
  <c r="I39" i="107"/>
  <c r="J39" i="107"/>
  <c r="K39" i="107"/>
  <c r="L39" i="107"/>
  <c r="M39" i="107"/>
  <c r="C38" i="107"/>
  <c r="D38" i="107"/>
  <c r="E38" i="107"/>
  <c r="F38" i="107"/>
  <c r="G38" i="107"/>
  <c r="H38" i="107"/>
  <c r="I38" i="107"/>
  <c r="J38" i="107"/>
  <c r="K38" i="107"/>
  <c r="L38" i="107"/>
  <c r="M38" i="107"/>
  <c r="B39" i="107"/>
  <c r="B40" i="107"/>
  <c r="B41" i="107"/>
  <c r="B38" i="107"/>
  <c r="AG139" i="55" l="1"/>
  <c r="AG93" i="55"/>
  <c r="AG1" i="55"/>
  <c r="AC1" i="55"/>
  <c r="K1" i="72"/>
  <c r="M1" i="100"/>
  <c r="M1" i="71"/>
  <c r="N1" i="34"/>
  <c r="N1" i="115"/>
  <c r="N1" i="33"/>
  <c r="E1" i="80"/>
  <c r="E1" i="10"/>
  <c r="I1" i="59"/>
  <c r="K1" i="46"/>
  <c r="K1" i="12"/>
  <c r="H1" i="8"/>
  <c r="F1" i="92"/>
  <c r="F1" i="91"/>
  <c r="F1" i="9"/>
  <c r="N1" i="107"/>
  <c r="N1" i="22"/>
  <c r="J1" i="57"/>
  <c r="K68" i="114"/>
  <c r="K1" i="114"/>
  <c r="N1" i="113"/>
  <c r="K1" i="74"/>
  <c r="S1" i="101"/>
  <c r="N1" i="105"/>
  <c r="O1" i="63"/>
  <c r="N1" i="103"/>
  <c r="K1" i="62"/>
  <c r="N1" i="53"/>
  <c r="C4" i="107" l="1"/>
  <c r="D4" i="107"/>
  <c r="E4" i="107"/>
  <c r="F4" i="107"/>
  <c r="G4" i="107"/>
  <c r="H4" i="107"/>
  <c r="I4" i="107"/>
  <c r="J4" i="107"/>
  <c r="K4" i="107"/>
  <c r="L4" i="107"/>
  <c r="M4" i="107"/>
  <c r="B4" i="107"/>
  <c r="C4" i="115"/>
  <c r="D4" i="115"/>
  <c r="E4" i="115"/>
  <c r="F4" i="115"/>
  <c r="G4" i="115"/>
  <c r="H4" i="115"/>
  <c r="I4" i="115"/>
  <c r="J4" i="115"/>
  <c r="K4" i="115"/>
  <c r="L4" i="115"/>
  <c r="M4" i="115"/>
  <c r="B4" i="115"/>
  <c r="N4" i="115" l="1"/>
  <c r="N4" i="107"/>
  <c r="C23" i="118" l="1"/>
  <c r="D23" i="118"/>
  <c r="E23" i="118"/>
  <c r="F23" i="118"/>
  <c r="G23" i="118"/>
  <c r="H23" i="118"/>
  <c r="I23" i="118"/>
  <c r="J23" i="118"/>
  <c r="K23" i="118"/>
  <c r="L23" i="118"/>
  <c r="M23" i="118"/>
  <c r="B23" i="118"/>
  <c r="M21" i="118"/>
  <c r="L21" i="118"/>
  <c r="K21" i="118"/>
  <c r="J21" i="118"/>
  <c r="I21" i="118"/>
  <c r="H21" i="118"/>
  <c r="G21" i="118"/>
  <c r="F21" i="118"/>
  <c r="E21" i="118"/>
  <c r="D21" i="118"/>
  <c r="C21" i="118"/>
  <c r="B21" i="118"/>
  <c r="N23" i="118" l="1"/>
  <c r="N21" i="118"/>
  <c r="M22" i="118"/>
  <c r="M18" i="118" s="1"/>
  <c r="M7" i="118" s="1"/>
  <c r="L22" i="118"/>
  <c r="L18" i="118" s="1"/>
  <c r="L7" i="118" s="1"/>
  <c r="K22" i="118"/>
  <c r="K18" i="118" s="1"/>
  <c r="K7" i="118" s="1"/>
  <c r="J22" i="118"/>
  <c r="J18" i="118" s="1"/>
  <c r="J7" i="118" s="1"/>
  <c r="I22" i="118"/>
  <c r="I18" i="118" s="1"/>
  <c r="I7" i="118" s="1"/>
  <c r="H22" i="118"/>
  <c r="H18" i="118" s="1"/>
  <c r="H7" i="118" s="1"/>
  <c r="G22" i="118"/>
  <c r="G18" i="118" s="1"/>
  <c r="G7" i="118" s="1"/>
  <c r="F22" i="118"/>
  <c r="F18" i="118" s="1"/>
  <c r="F7" i="118" s="1"/>
  <c r="E22" i="118"/>
  <c r="E18" i="118" s="1"/>
  <c r="E7" i="118" s="1"/>
  <c r="D22" i="118"/>
  <c r="D18" i="118" s="1"/>
  <c r="D7" i="118" s="1"/>
  <c r="C22" i="118"/>
  <c r="C18" i="118" s="1"/>
  <c r="C7" i="118" s="1"/>
  <c r="B22" i="118"/>
  <c r="B18" i="118" s="1"/>
  <c r="N22" i="118" l="1"/>
  <c r="B7" i="118"/>
  <c r="N7" i="118" s="1"/>
  <c r="N18" i="118"/>
  <c r="M22" i="53"/>
  <c r="L22" i="53"/>
  <c r="K22" i="53"/>
  <c r="J22" i="53"/>
  <c r="I22" i="53"/>
  <c r="H22" i="53"/>
  <c r="G22" i="53"/>
  <c r="F22" i="53"/>
  <c r="E22" i="53"/>
  <c r="D22" i="53"/>
  <c r="C22" i="53"/>
  <c r="B22" i="53"/>
  <c r="M6" i="118"/>
  <c r="L6" i="118"/>
  <c r="K6" i="118"/>
  <c r="J6" i="118"/>
  <c r="I6" i="118"/>
  <c r="H6" i="118"/>
  <c r="G6" i="118"/>
  <c r="F6" i="118"/>
  <c r="E6" i="118"/>
  <c r="D6" i="118"/>
  <c r="C6" i="118"/>
  <c r="B6" i="118"/>
  <c r="I24" i="121" l="1"/>
  <c r="I24" i="126"/>
  <c r="I24" i="128"/>
  <c r="I25" i="119"/>
  <c r="I24" i="131"/>
  <c r="I24" i="132"/>
  <c r="I24" i="124"/>
  <c r="I24" i="120"/>
  <c r="I24" i="122"/>
  <c r="I24" i="125"/>
  <c r="I24" i="127"/>
  <c r="I24" i="129"/>
  <c r="I24" i="130"/>
  <c r="I24" i="123"/>
  <c r="N6" i="118"/>
  <c r="A29" i="115"/>
  <c r="A28" i="115"/>
  <c r="A27" i="115"/>
  <c r="A26" i="115"/>
  <c r="A23" i="105" l="1"/>
  <c r="A22" i="105"/>
  <c r="A21" i="105"/>
  <c r="A20" i="105"/>
  <c r="A23" i="103"/>
  <c r="A22" i="103"/>
  <c r="A21" i="103"/>
  <c r="A20" i="103"/>
  <c r="B36" i="62"/>
  <c r="A36" i="62"/>
  <c r="B27" i="62"/>
  <c r="A27" i="62"/>
  <c r="U3" i="101" l="1"/>
  <c r="V3" i="101"/>
  <c r="W3" i="101"/>
  <c r="X3" i="101"/>
  <c r="Y3" i="101"/>
  <c r="Z3" i="101"/>
  <c r="AA3" i="101"/>
  <c r="AB3" i="101"/>
  <c r="AC3" i="101"/>
  <c r="AD3" i="101"/>
  <c r="AE3" i="101"/>
  <c r="AF3" i="101"/>
  <c r="AG3" i="101"/>
  <c r="AH3" i="101"/>
  <c r="AI3" i="101"/>
  <c r="AJ3" i="101"/>
  <c r="AK3" i="101"/>
  <c r="U4" i="101"/>
  <c r="V4" i="101"/>
  <c r="W4" i="101"/>
  <c r="X4" i="101"/>
  <c r="Y4" i="101"/>
  <c r="Z4" i="101"/>
  <c r="AA4" i="101"/>
  <c r="AB4" i="101"/>
  <c r="AC4" i="101"/>
  <c r="AD4" i="101"/>
  <c r="AE4" i="101"/>
  <c r="AF4" i="101"/>
  <c r="AG4" i="101"/>
  <c r="AH4" i="101"/>
  <c r="AI4" i="101"/>
  <c r="AJ4" i="101"/>
  <c r="U5" i="101"/>
  <c r="V5" i="101"/>
  <c r="W5" i="101"/>
  <c r="X5" i="101"/>
  <c r="Y5" i="101"/>
  <c r="Z5" i="101"/>
  <c r="AA5" i="101"/>
  <c r="AB5" i="101"/>
  <c r="AC5" i="101"/>
  <c r="AD5" i="101"/>
  <c r="AE5" i="101"/>
  <c r="AF5" i="101"/>
  <c r="AG5" i="101"/>
  <c r="AH5" i="101"/>
  <c r="AI5" i="101"/>
  <c r="AJ5" i="101"/>
  <c r="U6" i="101"/>
  <c r="V6" i="101"/>
  <c r="W6" i="101"/>
  <c r="X6" i="101"/>
  <c r="Y6" i="101"/>
  <c r="Z6" i="101"/>
  <c r="AA6" i="101"/>
  <c r="AB6" i="101"/>
  <c r="AC6" i="101"/>
  <c r="AD6" i="101"/>
  <c r="AE6" i="101"/>
  <c r="AF6" i="101"/>
  <c r="AG6" i="101"/>
  <c r="AH6" i="101"/>
  <c r="AI6" i="101"/>
  <c r="AJ6" i="101"/>
  <c r="U7" i="101"/>
  <c r="V7" i="101"/>
  <c r="W7" i="101"/>
  <c r="X7" i="101"/>
  <c r="Y7" i="101"/>
  <c r="Z7" i="101"/>
  <c r="AA7" i="101"/>
  <c r="AB7" i="101"/>
  <c r="AC7" i="101"/>
  <c r="AD7" i="101"/>
  <c r="AE7" i="101"/>
  <c r="AF7" i="101"/>
  <c r="AG7" i="101"/>
  <c r="AH7" i="101"/>
  <c r="AI7" i="101"/>
  <c r="AJ7" i="101"/>
  <c r="T3" i="101"/>
  <c r="T7" i="101"/>
  <c r="T6" i="101"/>
  <c r="T5" i="101"/>
  <c r="T4" i="101"/>
  <c r="A64" i="114" l="1"/>
  <c r="A123" i="114" s="1"/>
  <c r="M27" i="115" l="1"/>
  <c r="L27" i="115"/>
  <c r="K27" i="115"/>
  <c r="J27" i="115"/>
  <c r="I27" i="115"/>
  <c r="H27" i="115"/>
  <c r="G27" i="115"/>
  <c r="F27" i="115"/>
  <c r="E27" i="115"/>
  <c r="D27" i="115"/>
  <c r="C27" i="115"/>
  <c r="B27" i="115"/>
  <c r="M26" i="115"/>
  <c r="L26" i="115"/>
  <c r="K26" i="115"/>
  <c r="J26" i="115"/>
  <c r="I26" i="115"/>
  <c r="H26" i="115"/>
  <c r="G26" i="115"/>
  <c r="F26" i="115"/>
  <c r="E26" i="115"/>
  <c r="D26" i="115"/>
  <c r="C26" i="115"/>
  <c r="B26" i="115"/>
  <c r="K110" i="114" l="1"/>
  <c r="J110" i="114"/>
  <c r="I110" i="114"/>
  <c r="H110" i="114"/>
  <c r="G110" i="114"/>
  <c r="F110" i="114"/>
  <c r="E110" i="114"/>
  <c r="D110" i="114"/>
  <c r="C110" i="114"/>
  <c r="B110" i="114"/>
  <c r="K95" i="114"/>
  <c r="J95" i="114"/>
  <c r="I95" i="114"/>
  <c r="H95" i="114"/>
  <c r="G95" i="114"/>
  <c r="F95" i="114"/>
  <c r="E95" i="114"/>
  <c r="D95" i="114"/>
  <c r="C95" i="114"/>
  <c r="B95" i="114"/>
  <c r="K81" i="114"/>
  <c r="J81" i="114"/>
  <c r="I81" i="114"/>
  <c r="H81" i="114"/>
  <c r="G81" i="114"/>
  <c r="F81" i="114"/>
  <c r="E81" i="114"/>
  <c r="D81" i="114"/>
  <c r="C81" i="114"/>
  <c r="B81" i="114"/>
  <c r="K72" i="114"/>
  <c r="J72" i="114"/>
  <c r="I72" i="114"/>
  <c r="H72" i="114"/>
  <c r="G72" i="114"/>
  <c r="F72" i="114"/>
  <c r="E72" i="114"/>
  <c r="D72" i="114"/>
  <c r="C72" i="114"/>
  <c r="B72" i="114"/>
  <c r="K51" i="114"/>
  <c r="J51" i="114"/>
  <c r="I51" i="114"/>
  <c r="H51" i="114"/>
  <c r="G51" i="114"/>
  <c r="F51" i="114"/>
  <c r="E51" i="114"/>
  <c r="D51" i="114"/>
  <c r="C51" i="114"/>
  <c r="B51" i="114"/>
  <c r="K36" i="114"/>
  <c r="J36" i="114"/>
  <c r="I36" i="114"/>
  <c r="H36" i="114"/>
  <c r="G36" i="114"/>
  <c r="F36" i="114"/>
  <c r="E36" i="114"/>
  <c r="D36" i="114"/>
  <c r="C36" i="114"/>
  <c r="B36" i="114"/>
  <c r="K20" i="114"/>
  <c r="J20" i="114"/>
  <c r="I20" i="114"/>
  <c r="H20" i="114"/>
  <c r="G20" i="114"/>
  <c r="F20" i="114"/>
  <c r="E20" i="114"/>
  <c r="D20" i="114"/>
  <c r="C20" i="114"/>
  <c r="B20" i="114"/>
  <c r="K5" i="114"/>
  <c r="J5" i="114"/>
  <c r="I5" i="114"/>
  <c r="H5" i="114"/>
  <c r="G5" i="114"/>
  <c r="F5" i="114"/>
  <c r="E5" i="114"/>
  <c r="D5" i="114"/>
  <c r="C5" i="114"/>
  <c r="B5" i="114"/>
  <c r="E29" i="113"/>
  <c r="E28" i="113"/>
  <c r="E27" i="113"/>
  <c r="E26" i="113"/>
  <c r="E25" i="113"/>
  <c r="E24" i="113"/>
  <c r="E23" i="113"/>
  <c r="E22" i="113"/>
  <c r="E21" i="113"/>
  <c r="E20" i="113"/>
  <c r="D19" i="113"/>
  <c r="C19" i="113"/>
  <c r="B19" i="113"/>
  <c r="E18" i="113"/>
  <c r="E16" i="113"/>
  <c r="E15" i="113"/>
  <c r="E14" i="113"/>
  <c r="E13" i="113"/>
  <c r="E12" i="113"/>
  <c r="E11" i="113"/>
  <c r="E10" i="113"/>
  <c r="E9" i="113"/>
  <c r="E8" i="113"/>
  <c r="E7" i="113"/>
  <c r="E6" i="113"/>
  <c r="D5" i="113"/>
  <c r="C5" i="113"/>
  <c r="B5" i="113"/>
  <c r="F31" i="100"/>
  <c r="D16" i="100"/>
  <c r="L5" i="100"/>
  <c r="J5" i="100"/>
  <c r="D5" i="100"/>
  <c r="K5" i="100"/>
  <c r="F26" i="71"/>
  <c r="D26" i="71"/>
  <c r="F22" i="71"/>
  <c r="E22" i="71"/>
  <c r="K10" i="71"/>
  <c r="J10" i="71"/>
  <c r="I10" i="71"/>
  <c r="F10" i="71"/>
  <c r="F5" i="71" s="1"/>
  <c r="G5" i="71" s="1"/>
  <c r="E10" i="71"/>
  <c r="E5" i="71" s="1"/>
  <c r="D10" i="71"/>
  <c r="D5" i="71" s="1"/>
  <c r="L10" i="71"/>
  <c r="C10" i="71"/>
  <c r="C5" i="71" s="1"/>
  <c r="I6" i="71"/>
  <c r="L6" i="71"/>
  <c r="K6" i="71"/>
  <c r="J6" i="71"/>
  <c r="L11" i="53"/>
  <c r="L35" i="53" s="1"/>
  <c r="H11" i="53"/>
  <c r="H35" i="53" s="1"/>
  <c r="D11" i="53"/>
  <c r="D35" i="53" s="1"/>
  <c r="K25" i="32"/>
  <c r="J25" i="32"/>
  <c r="I25" i="32"/>
  <c r="H25" i="32"/>
  <c r="G25" i="32"/>
  <c r="F25" i="32"/>
  <c r="E25" i="32"/>
  <c r="D25" i="32"/>
  <c r="C25" i="32"/>
  <c r="M25" i="32"/>
  <c r="L25" i="32"/>
  <c r="B25" i="32"/>
  <c r="M19" i="32"/>
  <c r="L19" i="32"/>
  <c r="K19" i="32"/>
  <c r="J19" i="32"/>
  <c r="I19" i="32"/>
  <c r="H19" i="32"/>
  <c r="G19" i="32"/>
  <c r="F19" i="32"/>
  <c r="E19" i="32"/>
  <c r="D19" i="32"/>
  <c r="C19" i="32"/>
  <c r="B19" i="32"/>
  <c r="L10" i="53"/>
  <c r="L34" i="53" s="1"/>
  <c r="K10" i="53"/>
  <c r="H10" i="53"/>
  <c r="H34" i="53" s="1"/>
  <c r="G10" i="53"/>
  <c r="G34" i="53" s="1"/>
  <c r="D10" i="53"/>
  <c r="D34" i="53" s="1"/>
  <c r="C10" i="53"/>
  <c r="K44" i="53"/>
  <c r="G44" i="53"/>
  <c r="C44" i="53"/>
  <c r="M38" i="53"/>
  <c r="J38" i="53"/>
  <c r="I38" i="53"/>
  <c r="F38" i="53"/>
  <c r="E38" i="53"/>
  <c r="B38" i="53"/>
  <c r="L9" i="32"/>
  <c r="K9" i="32"/>
  <c r="J9" i="32"/>
  <c r="I9" i="32"/>
  <c r="H9" i="32"/>
  <c r="G9" i="32"/>
  <c r="F9" i="32"/>
  <c r="E9" i="32"/>
  <c r="D9" i="32"/>
  <c r="C9" i="32"/>
  <c r="M9" i="32"/>
  <c r="L5" i="32"/>
  <c r="K5" i="32"/>
  <c r="J5" i="32"/>
  <c r="I5" i="32"/>
  <c r="H5" i="32"/>
  <c r="G5" i="32"/>
  <c r="F5" i="32"/>
  <c r="E5" i="32"/>
  <c r="D5" i="32"/>
  <c r="C5" i="32"/>
  <c r="B5" i="32"/>
  <c r="M5" i="32"/>
  <c r="N23" i="34"/>
  <c r="M23" i="34"/>
  <c r="L23" i="34"/>
  <c r="K23" i="34"/>
  <c r="J23" i="34"/>
  <c r="I23" i="34"/>
  <c r="H23" i="34"/>
  <c r="G23" i="34"/>
  <c r="F23" i="34"/>
  <c r="E23" i="34"/>
  <c r="D23" i="34"/>
  <c r="C23" i="34"/>
  <c r="N22" i="34"/>
  <c r="M22" i="34"/>
  <c r="L22" i="34"/>
  <c r="K22" i="34"/>
  <c r="J22" i="34"/>
  <c r="I22" i="34"/>
  <c r="H22" i="34"/>
  <c r="G22" i="34"/>
  <c r="F22" i="34"/>
  <c r="E22" i="34"/>
  <c r="D22" i="34"/>
  <c r="C22" i="34"/>
  <c r="L44" i="55"/>
  <c r="E36" i="55"/>
  <c r="E35" i="55"/>
  <c r="F44" i="55"/>
  <c r="L23" i="33"/>
  <c r="L6" i="53" s="1"/>
  <c r="L30" i="53" s="1"/>
  <c r="J23" i="33"/>
  <c r="J6" i="53" s="1"/>
  <c r="J30" i="53" s="1"/>
  <c r="I23" i="33"/>
  <c r="I6" i="53" s="1"/>
  <c r="I30" i="53" s="1"/>
  <c r="H23" i="33"/>
  <c r="H6" i="53" s="1"/>
  <c r="H30" i="53" s="1"/>
  <c r="F23" i="33"/>
  <c r="F6" i="53" s="1"/>
  <c r="F30" i="53" s="1"/>
  <c r="E23" i="33"/>
  <c r="E6" i="53" s="1"/>
  <c r="E30" i="53" s="1"/>
  <c r="D23" i="33"/>
  <c r="D6" i="53" s="1"/>
  <c r="D30" i="53" s="1"/>
  <c r="M23" i="33"/>
  <c r="M6" i="53" s="1"/>
  <c r="M30" i="53" s="1"/>
  <c r="M18" i="33"/>
  <c r="M5" i="53" s="1"/>
  <c r="K18" i="33"/>
  <c r="K5" i="53" s="1"/>
  <c r="K29" i="53" s="1"/>
  <c r="J18" i="33"/>
  <c r="G18" i="33"/>
  <c r="G5" i="53" s="1"/>
  <c r="G29" i="53" s="1"/>
  <c r="F18" i="33"/>
  <c r="F5" i="53" s="1"/>
  <c r="F29" i="53" s="1"/>
  <c r="E18" i="33"/>
  <c r="E5" i="53" s="1"/>
  <c r="C18" i="33"/>
  <c r="C5" i="53" s="1"/>
  <c r="C29" i="53" s="1"/>
  <c r="B18" i="33"/>
  <c r="B5" i="53" s="1"/>
  <c r="M12" i="33"/>
  <c r="M8" i="53" s="1"/>
  <c r="M32" i="53" s="1"/>
  <c r="L12" i="33"/>
  <c r="L8" i="53" s="1"/>
  <c r="L32" i="53" s="1"/>
  <c r="K12" i="33"/>
  <c r="K8" i="53" s="1"/>
  <c r="K32" i="53" s="1"/>
  <c r="H12" i="33"/>
  <c r="H8" i="53" s="1"/>
  <c r="H32" i="53" s="1"/>
  <c r="G12" i="33"/>
  <c r="G8" i="53" s="1"/>
  <c r="G32" i="53" s="1"/>
  <c r="E12" i="33"/>
  <c r="E8" i="53" s="1"/>
  <c r="E32" i="53" s="1"/>
  <c r="D12" i="33"/>
  <c r="D8" i="53" s="1"/>
  <c r="D32" i="53" s="1"/>
  <c r="C12" i="33"/>
  <c r="C8" i="53" s="1"/>
  <c r="C32" i="53" s="1"/>
  <c r="L7" i="33"/>
  <c r="L7" i="53" s="1"/>
  <c r="L31" i="53" s="1"/>
  <c r="I7" i="33"/>
  <c r="F7" i="33"/>
  <c r="F7" i="53" s="1"/>
  <c r="F31" i="53" s="1"/>
  <c r="E7" i="33"/>
  <c r="D7" i="33"/>
  <c r="D7" i="53" s="1"/>
  <c r="D31" i="53" s="1"/>
  <c r="M7" i="33"/>
  <c r="T45" i="55"/>
  <c r="T44" i="55"/>
  <c r="T43" i="55"/>
  <c r="T42" i="55"/>
  <c r="T41" i="55"/>
  <c r="T40" i="55"/>
  <c r="T39" i="55"/>
  <c r="T38" i="55"/>
  <c r="T37" i="55"/>
  <c r="T36" i="55"/>
  <c r="T35" i="55"/>
  <c r="T34" i="55"/>
  <c r="S45" i="55"/>
  <c r="S44" i="55"/>
  <c r="S43" i="55"/>
  <c r="S42" i="55"/>
  <c r="S41" i="55"/>
  <c r="S40" i="55"/>
  <c r="S39" i="55"/>
  <c r="S38" i="55"/>
  <c r="S37" i="55"/>
  <c r="S36" i="55"/>
  <c r="S35" i="55"/>
  <c r="R45" i="55"/>
  <c r="R44" i="55"/>
  <c r="R43" i="55"/>
  <c r="R42" i="55"/>
  <c r="R41" i="55"/>
  <c r="R40" i="55"/>
  <c r="R39" i="55"/>
  <c r="R38" i="55"/>
  <c r="R37" i="55"/>
  <c r="R36" i="55"/>
  <c r="R35" i="55"/>
  <c r="Q46" i="55"/>
  <c r="A37" i="107"/>
  <c r="G8" i="22"/>
  <c r="G13" i="107" s="1"/>
  <c r="E8" i="22"/>
  <c r="E13" i="107" s="1"/>
  <c r="H7" i="22"/>
  <c r="H12" i="107" s="1"/>
  <c r="F7" i="22"/>
  <c r="F12" i="107" s="1"/>
  <c r="I6" i="22"/>
  <c r="I11" i="107" s="1"/>
  <c r="G6" i="22"/>
  <c r="G11" i="107" s="1"/>
  <c r="H5" i="22"/>
  <c r="H10" i="107" s="1"/>
  <c r="B5" i="22"/>
  <c r="B10" i="107" s="1"/>
  <c r="B25" i="47"/>
  <c r="I5" i="47"/>
  <c r="M22" i="105"/>
  <c r="L22" i="105"/>
  <c r="K22" i="105"/>
  <c r="J22" i="105"/>
  <c r="I22" i="105"/>
  <c r="H22" i="105"/>
  <c r="G22" i="105"/>
  <c r="F22" i="105"/>
  <c r="E22" i="105"/>
  <c r="D22" i="105"/>
  <c r="C22" i="105"/>
  <c r="B22" i="105"/>
  <c r="M20" i="105"/>
  <c r="L20" i="105"/>
  <c r="K20" i="105"/>
  <c r="J20" i="105"/>
  <c r="I20" i="105"/>
  <c r="H20" i="105"/>
  <c r="G20" i="105"/>
  <c r="F20" i="105"/>
  <c r="E20" i="105"/>
  <c r="D20" i="105"/>
  <c r="C20" i="105"/>
  <c r="B20" i="105"/>
  <c r="C39" i="118"/>
  <c r="B39" i="118"/>
  <c r="C38" i="118"/>
  <c r="B38" i="118"/>
  <c r="C37" i="118"/>
  <c r="B37" i="118"/>
  <c r="C36" i="118"/>
  <c r="B36" i="118"/>
  <c r="C35" i="118"/>
  <c r="B35" i="118"/>
  <c r="C34" i="118"/>
  <c r="B32" i="118"/>
  <c r="C33" i="118"/>
  <c r="B33" i="118"/>
  <c r="C31" i="118"/>
  <c r="B31" i="118"/>
  <c r="C30" i="118"/>
  <c r="B30" i="118"/>
  <c r="C29" i="118"/>
  <c r="B29" i="118"/>
  <c r="C28" i="118"/>
  <c r="B28" i="118"/>
  <c r="M22" i="103"/>
  <c r="L22" i="103"/>
  <c r="K22" i="103"/>
  <c r="J22" i="103"/>
  <c r="I22" i="103"/>
  <c r="H22" i="103"/>
  <c r="G22" i="103"/>
  <c r="F22" i="103"/>
  <c r="E22" i="103"/>
  <c r="D22" i="103"/>
  <c r="C22" i="103"/>
  <c r="B22" i="103"/>
  <c r="M20" i="103"/>
  <c r="L20" i="103"/>
  <c r="K20" i="103"/>
  <c r="J20" i="103"/>
  <c r="I20" i="103"/>
  <c r="H20" i="103"/>
  <c r="G20" i="103"/>
  <c r="F20" i="103"/>
  <c r="E20" i="103"/>
  <c r="D20" i="103"/>
  <c r="C20" i="103"/>
  <c r="B20" i="103"/>
  <c r="J45" i="62"/>
  <c r="I45" i="62"/>
  <c r="H45" i="62"/>
  <c r="G45" i="62"/>
  <c r="F45" i="62"/>
  <c r="E45" i="62"/>
  <c r="D45" i="62"/>
  <c r="C45" i="62"/>
  <c r="B45" i="62"/>
  <c r="J44" i="62"/>
  <c r="I44" i="62"/>
  <c r="H44" i="62"/>
  <c r="G44" i="62"/>
  <c r="F44" i="62"/>
  <c r="E44" i="62"/>
  <c r="D44" i="62"/>
  <c r="C44" i="62"/>
  <c r="B44" i="62"/>
  <c r="J43" i="62"/>
  <c r="I43" i="62"/>
  <c r="H43" i="62"/>
  <c r="G43" i="62"/>
  <c r="F43" i="62"/>
  <c r="E43" i="62"/>
  <c r="D43" i="62"/>
  <c r="C43" i="62"/>
  <c r="B43" i="62"/>
  <c r="J42" i="62"/>
  <c r="I42" i="62"/>
  <c r="H42" i="62"/>
  <c r="G42" i="62"/>
  <c r="F42" i="62"/>
  <c r="E42" i="62"/>
  <c r="D42" i="62"/>
  <c r="C42" i="62"/>
  <c r="B42" i="62"/>
  <c r="J41" i="62"/>
  <c r="I41" i="62"/>
  <c r="H41" i="62"/>
  <c r="G41" i="62"/>
  <c r="F41" i="62"/>
  <c r="E41" i="62"/>
  <c r="D41" i="62"/>
  <c r="C41" i="62"/>
  <c r="B41" i="62"/>
  <c r="J40" i="62"/>
  <c r="I40" i="62"/>
  <c r="H40" i="62"/>
  <c r="G40" i="62"/>
  <c r="F40" i="62"/>
  <c r="E40" i="62"/>
  <c r="D40" i="62"/>
  <c r="C40" i="62"/>
  <c r="B40" i="62"/>
  <c r="J39" i="62"/>
  <c r="I39" i="62"/>
  <c r="H39" i="62"/>
  <c r="G39" i="62"/>
  <c r="F39" i="62"/>
  <c r="E39" i="62"/>
  <c r="D39" i="62"/>
  <c r="C39" i="62"/>
  <c r="B39" i="62"/>
  <c r="K38" i="62"/>
  <c r="I38" i="62"/>
  <c r="H38" i="62"/>
  <c r="G38" i="62"/>
  <c r="F38" i="62"/>
  <c r="E38" i="62"/>
  <c r="D38" i="62"/>
  <c r="C38" i="62"/>
  <c r="B38" i="62"/>
  <c r="C27" i="62"/>
  <c r="N36" i="53"/>
  <c r="M36" i="53"/>
  <c r="L36" i="53"/>
  <c r="K36" i="53"/>
  <c r="J36" i="53"/>
  <c r="I36" i="53"/>
  <c r="H36" i="53"/>
  <c r="G36" i="53"/>
  <c r="F36" i="53"/>
  <c r="E36" i="53"/>
  <c r="D36" i="53"/>
  <c r="C36" i="53"/>
  <c r="B36" i="53"/>
  <c r="M44" i="53"/>
  <c r="J44" i="53"/>
  <c r="I44" i="53"/>
  <c r="F44" i="53"/>
  <c r="E44" i="53"/>
  <c r="B44" i="53"/>
  <c r="M43" i="53"/>
  <c r="L43" i="53"/>
  <c r="K43" i="53"/>
  <c r="J43" i="53"/>
  <c r="I43" i="53"/>
  <c r="H43" i="53"/>
  <c r="G43" i="53"/>
  <c r="F43" i="53"/>
  <c r="E43" i="53"/>
  <c r="D43" i="53"/>
  <c r="C43" i="53"/>
  <c r="B43" i="53"/>
  <c r="M42" i="53"/>
  <c r="L42" i="53"/>
  <c r="K42" i="53"/>
  <c r="J42" i="53"/>
  <c r="I42" i="53"/>
  <c r="H42" i="53"/>
  <c r="G42" i="53"/>
  <c r="F42" i="53"/>
  <c r="E42" i="53"/>
  <c r="D42" i="53"/>
  <c r="C42" i="53"/>
  <c r="B42" i="53"/>
  <c r="M41" i="53"/>
  <c r="L41" i="53"/>
  <c r="K41" i="53"/>
  <c r="J41" i="53"/>
  <c r="I41" i="53"/>
  <c r="H41" i="53"/>
  <c r="G41" i="53"/>
  <c r="F41" i="53"/>
  <c r="E41" i="53"/>
  <c r="D41" i="53"/>
  <c r="C41" i="53"/>
  <c r="M40" i="53"/>
  <c r="L40" i="53"/>
  <c r="K40" i="53"/>
  <c r="J40" i="53"/>
  <c r="I40" i="53"/>
  <c r="H40" i="53"/>
  <c r="G40" i="53"/>
  <c r="F40" i="53"/>
  <c r="E40" i="53"/>
  <c r="D40" i="53"/>
  <c r="C40" i="53"/>
  <c r="B40" i="53"/>
  <c r="M39" i="53"/>
  <c r="L39" i="53"/>
  <c r="K39" i="53"/>
  <c r="J39" i="53"/>
  <c r="I39" i="53"/>
  <c r="H39" i="53"/>
  <c r="G39" i="53"/>
  <c r="F39" i="53"/>
  <c r="E39" i="53"/>
  <c r="D39" i="53"/>
  <c r="C39" i="53"/>
  <c r="M11" i="53"/>
  <c r="M35" i="53" s="1"/>
  <c r="K11" i="53"/>
  <c r="K35" i="53" s="1"/>
  <c r="J11" i="53"/>
  <c r="J35" i="53" s="1"/>
  <c r="I11" i="53"/>
  <c r="I35" i="53" s="1"/>
  <c r="G11" i="53"/>
  <c r="G35" i="53" s="1"/>
  <c r="F11" i="53"/>
  <c r="F35" i="53" s="1"/>
  <c r="E11" i="53"/>
  <c r="E35" i="53" s="1"/>
  <c r="C11" i="53"/>
  <c r="C35" i="53" s="1"/>
  <c r="B11" i="53"/>
  <c r="M10" i="53"/>
  <c r="M34" i="53" s="1"/>
  <c r="J10" i="53"/>
  <c r="J34" i="53" s="1"/>
  <c r="I10" i="53"/>
  <c r="I34" i="53" s="1"/>
  <c r="F10" i="53"/>
  <c r="F34" i="53" s="1"/>
  <c r="E10" i="53"/>
  <c r="E34" i="53" s="1"/>
  <c r="B10" i="53"/>
  <c r="B34" i="53" s="1"/>
  <c r="J31" i="7"/>
  <c r="F31" i="7"/>
  <c r="J29" i="7"/>
  <c r="F29" i="7"/>
  <c r="J35" i="7"/>
  <c r="F35" i="7"/>
  <c r="M10" i="118"/>
  <c r="M4" i="118" s="1"/>
  <c r="M25" i="118" s="1"/>
  <c r="L10" i="118"/>
  <c r="L4" i="118" s="1"/>
  <c r="L25" i="118" s="1"/>
  <c r="J10" i="118"/>
  <c r="J4" i="118" s="1"/>
  <c r="J25" i="118" s="1"/>
  <c r="I10" i="118"/>
  <c r="I4" i="118" s="1"/>
  <c r="I25" i="118" s="1"/>
  <c r="H10" i="118"/>
  <c r="H4" i="118" s="1"/>
  <c r="H25" i="118" s="1"/>
  <c r="G10" i="118"/>
  <c r="G4" i="118" s="1"/>
  <c r="G25" i="118" s="1"/>
  <c r="F10" i="118"/>
  <c r="F4" i="118" s="1"/>
  <c r="F25" i="118" s="1"/>
  <c r="E10" i="118"/>
  <c r="E4" i="118" s="1"/>
  <c r="E25" i="118" s="1"/>
  <c r="D10" i="118"/>
  <c r="D4" i="118" s="1"/>
  <c r="D25" i="118" s="1"/>
  <c r="C10" i="118"/>
  <c r="C4" i="118" s="1"/>
  <c r="C25" i="118" s="1"/>
  <c r="B10" i="118"/>
  <c r="J33" i="7"/>
  <c r="F33" i="7"/>
  <c r="B33" i="7"/>
  <c r="I15" i="126" l="1"/>
  <c r="I6" i="124"/>
  <c r="I6" i="127"/>
  <c r="I15" i="132"/>
  <c r="I15" i="129"/>
  <c r="I15" i="122"/>
  <c r="I15" i="130"/>
  <c r="I6" i="120"/>
  <c r="I6" i="129"/>
  <c r="I15" i="128"/>
  <c r="I6" i="126"/>
  <c r="I6" i="132"/>
  <c r="I15" i="125"/>
  <c r="I15" i="123"/>
  <c r="I6" i="122"/>
  <c r="I6" i="130"/>
  <c r="I15" i="121"/>
  <c r="I16" i="119"/>
  <c r="I6" i="128"/>
  <c r="I15" i="127"/>
  <c r="I6" i="125"/>
  <c r="I6" i="123"/>
  <c r="I15" i="120"/>
  <c r="I15" i="124"/>
  <c r="I15" i="131"/>
  <c r="I6" i="121"/>
  <c r="I7" i="119"/>
  <c r="I6" i="131"/>
  <c r="B4" i="118"/>
  <c r="B25" i="118" s="1"/>
  <c r="K5" i="7"/>
  <c r="L40" i="63" s="1"/>
  <c r="K10" i="118"/>
  <c r="K4" i="118" s="1"/>
  <c r="K25" i="118" s="1"/>
  <c r="J5" i="71"/>
  <c r="K5" i="71"/>
  <c r="E19" i="113"/>
  <c r="L23" i="7"/>
  <c r="L21" i="53" s="1"/>
  <c r="L5" i="71"/>
  <c r="I5" i="71"/>
  <c r="E5" i="113"/>
  <c r="C14" i="7"/>
  <c r="C20" i="53" s="1"/>
  <c r="E23" i="7"/>
  <c r="E21" i="53" s="1"/>
  <c r="E24" i="53" s="1"/>
  <c r="H38" i="53"/>
  <c r="K38" i="53"/>
  <c r="L38" i="53"/>
  <c r="H7" i="33"/>
  <c r="H7" i="53" s="1"/>
  <c r="H31" i="53" s="1"/>
  <c r="C38" i="53"/>
  <c r="D38" i="53"/>
  <c r="M6" i="33"/>
  <c r="M8" i="115" s="1"/>
  <c r="M28" i="115" s="1"/>
  <c r="F14" i="7"/>
  <c r="F20" i="53" s="1"/>
  <c r="I14" i="7"/>
  <c r="I28" i="53" s="1"/>
  <c r="E5" i="7"/>
  <c r="E5" i="103" s="1"/>
  <c r="E6" i="103" s="1"/>
  <c r="E7" i="103" s="1"/>
  <c r="E28" i="103" s="1"/>
  <c r="C23" i="7"/>
  <c r="C21" i="53" s="1"/>
  <c r="E14" i="7"/>
  <c r="E20" i="53" s="1"/>
  <c r="D23" i="7"/>
  <c r="D21" i="53" s="1"/>
  <c r="D14" i="7"/>
  <c r="D28" i="53" s="1"/>
  <c r="C5" i="7"/>
  <c r="D40" i="63" s="1"/>
  <c r="M5" i="7"/>
  <c r="M5" i="103" s="1"/>
  <c r="M6" i="103" s="1"/>
  <c r="M7" i="103" s="1"/>
  <c r="M28" i="103" s="1"/>
  <c r="G5" i="7"/>
  <c r="H40" i="63" s="1"/>
  <c r="J23" i="7"/>
  <c r="J21" i="53" s="1"/>
  <c r="J24" i="53" s="1"/>
  <c r="M23" i="7"/>
  <c r="M21" i="53" s="1"/>
  <c r="M24" i="53" s="1"/>
  <c r="L14" i="7"/>
  <c r="L28" i="53" s="1"/>
  <c r="H14" i="7"/>
  <c r="H28" i="53" s="1"/>
  <c r="M14" i="7"/>
  <c r="M28" i="53" s="1"/>
  <c r="H23" i="7"/>
  <c r="H21" i="53" s="1"/>
  <c r="K23" i="7"/>
  <c r="K21" i="53" s="1"/>
  <c r="K14" i="7"/>
  <c r="K20" i="53" s="1"/>
  <c r="F23" i="7"/>
  <c r="F21" i="53" s="1"/>
  <c r="F24" i="53" s="1"/>
  <c r="D5" i="80"/>
  <c r="H6" i="59"/>
  <c r="G23" i="7"/>
  <c r="G21" i="53" s="1"/>
  <c r="G24" i="53" s="1"/>
  <c r="I5" i="7"/>
  <c r="J40" i="63" s="1"/>
  <c r="D5" i="10"/>
  <c r="E7" i="9"/>
  <c r="C6" i="59"/>
  <c r="E6" i="59"/>
  <c r="I6" i="59"/>
  <c r="E5" i="80"/>
  <c r="F16" i="31"/>
  <c r="C5" i="8"/>
  <c r="F6" i="59"/>
  <c r="C16" i="31"/>
  <c r="E5" i="91"/>
  <c r="M9" i="53"/>
  <c r="M33" i="53" s="1"/>
  <c r="D4" i="57"/>
  <c r="D5" i="135" s="1"/>
  <c r="D5" i="22"/>
  <c r="D10" i="107" s="1"/>
  <c r="D15" i="107" s="1"/>
  <c r="D20" i="107" s="1"/>
  <c r="D33" i="107" s="1"/>
  <c r="C6" i="22"/>
  <c r="C11" i="107" s="1"/>
  <c r="C43" i="107" s="1"/>
  <c r="B7" i="22"/>
  <c r="B12" i="107" s="1"/>
  <c r="B17" i="107" s="1"/>
  <c r="B22" i="107" s="1"/>
  <c r="B35" i="107" s="1"/>
  <c r="N7" i="22"/>
  <c r="N12" i="107" s="1"/>
  <c r="N17" i="107" s="1"/>
  <c r="N22" i="107" s="1"/>
  <c r="M8" i="22"/>
  <c r="M13" i="107" s="1"/>
  <c r="M18" i="107" s="1"/>
  <c r="M23" i="107" s="1"/>
  <c r="M36" i="107" s="1"/>
  <c r="D7" i="9"/>
  <c r="C5" i="10"/>
  <c r="C5" i="80"/>
  <c r="F5" i="22"/>
  <c r="F10" i="107" s="1"/>
  <c r="F42" i="107" s="1"/>
  <c r="E6" i="22"/>
  <c r="E11" i="107" s="1"/>
  <c r="E43" i="107" s="1"/>
  <c r="D7" i="22"/>
  <c r="D12" i="107" s="1"/>
  <c r="D17" i="107" s="1"/>
  <c r="D22" i="107" s="1"/>
  <c r="D35" i="107" s="1"/>
  <c r="C8" i="22"/>
  <c r="C13" i="107" s="1"/>
  <c r="C45" i="107" s="1"/>
  <c r="B6" i="59"/>
  <c r="B16" i="31"/>
  <c r="C5" i="100"/>
  <c r="C16" i="100"/>
  <c r="C20" i="100"/>
  <c r="E5" i="100"/>
  <c r="E16" i="100"/>
  <c r="E20" i="100"/>
  <c r="I12" i="33"/>
  <c r="I8" i="53" s="1"/>
  <c r="I32" i="53" s="1"/>
  <c r="D16" i="31"/>
  <c r="C5" i="92"/>
  <c r="G16" i="31"/>
  <c r="C22" i="71"/>
  <c r="F5" i="100"/>
  <c r="F16" i="100"/>
  <c r="F20" i="100"/>
  <c r="J7" i="33"/>
  <c r="J7" i="53" s="1"/>
  <c r="J31" i="53" s="1"/>
  <c r="L5" i="22"/>
  <c r="L10" i="107" s="1"/>
  <c r="L42" i="107" s="1"/>
  <c r="K6" i="22"/>
  <c r="K11" i="107" s="1"/>
  <c r="K43" i="107" s="1"/>
  <c r="I8" i="22"/>
  <c r="I13" i="107" s="1"/>
  <c r="I18" i="107" s="1"/>
  <c r="I23" i="107" s="1"/>
  <c r="I36" i="107" s="1"/>
  <c r="H16" i="31"/>
  <c r="D22" i="71"/>
  <c r="D21" i="71" s="1"/>
  <c r="C26" i="71"/>
  <c r="I18" i="33"/>
  <c r="I5" i="53" s="1"/>
  <c r="I29" i="53" s="1"/>
  <c r="E5" i="92"/>
  <c r="J14" i="7"/>
  <c r="J20" i="53" s="1"/>
  <c r="B14" i="7"/>
  <c r="B20" i="53" s="1"/>
  <c r="M6" i="22"/>
  <c r="M11" i="107" s="1"/>
  <c r="M43" i="107" s="1"/>
  <c r="L7" i="22"/>
  <c r="L12" i="107" s="1"/>
  <c r="L17" i="107" s="1"/>
  <c r="L22" i="107" s="1"/>
  <c r="L35" i="107" s="1"/>
  <c r="K8" i="22"/>
  <c r="K13" i="107" s="1"/>
  <c r="K45" i="107" s="1"/>
  <c r="D5" i="91"/>
  <c r="E26" i="71"/>
  <c r="E21" i="71" s="1"/>
  <c r="E31" i="100"/>
  <c r="D5" i="92"/>
  <c r="G6" i="59"/>
  <c r="C7" i="9"/>
  <c r="D6" i="59"/>
  <c r="C5" i="91"/>
  <c r="B5" i="80"/>
  <c r="B5" i="10"/>
  <c r="E5" i="10"/>
  <c r="I23" i="7"/>
  <c r="I21" i="53" s="1"/>
  <c r="I24" i="53" s="1"/>
  <c r="D44" i="53"/>
  <c r="H44" i="53"/>
  <c r="L44" i="53"/>
  <c r="J7" i="22"/>
  <c r="J12" i="107" s="1"/>
  <c r="J44" i="107" s="1"/>
  <c r="E30" i="7"/>
  <c r="I30" i="7"/>
  <c r="M30" i="7"/>
  <c r="E32" i="7"/>
  <c r="I32" i="7"/>
  <c r="M32" i="7"/>
  <c r="E34" i="7"/>
  <c r="I34" i="7"/>
  <c r="M34" i="7"/>
  <c r="E36" i="7"/>
  <c r="I36" i="7"/>
  <c r="M36" i="7"/>
  <c r="C34" i="53"/>
  <c r="C9" i="53"/>
  <c r="C33" i="53" s="1"/>
  <c r="K34" i="53"/>
  <c r="K9" i="53"/>
  <c r="K33" i="53" s="1"/>
  <c r="C30" i="7"/>
  <c r="G30" i="7"/>
  <c r="K30" i="7"/>
  <c r="C32" i="7"/>
  <c r="G32" i="7"/>
  <c r="K32" i="7"/>
  <c r="C34" i="7"/>
  <c r="G34" i="7"/>
  <c r="K34" i="7"/>
  <c r="C36" i="7"/>
  <c r="G36" i="7"/>
  <c r="K36" i="7"/>
  <c r="D29" i="7"/>
  <c r="H29" i="7"/>
  <c r="L29" i="7"/>
  <c r="D31" i="7"/>
  <c r="H31" i="7"/>
  <c r="L31" i="7"/>
  <c r="D33" i="7"/>
  <c r="H33" i="7"/>
  <c r="L33" i="7"/>
  <c r="D35" i="7"/>
  <c r="H35" i="7"/>
  <c r="L35" i="7"/>
  <c r="M7" i="53"/>
  <c r="M31" i="53" s="1"/>
  <c r="I9" i="53"/>
  <c r="I33" i="53" s="1"/>
  <c r="M17" i="33"/>
  <c r="M9" i="115" s="1"/>
  <c r="M29" i="115" s="1"/>
  <c r="M14" i="22"/>
  <c r="E9" i="53"/>
  <c r="E33" i="53" s="1"/>
  <c r="K4" i="74"/>
  <c r="G9" i="53"/>
  <c r="G33" i="53" s="1"/>
  <c r="N11" i="53"/>
  <c r="N35" i="53" s="1"/>
  <c r="N15" i="53"/>
  <c r="N39" i="53" s="1"/>
  <c r="F9" i="22"/>
  <c r="J9" i="22"/>
  <c r="N9" i="22"/>
  <c r="E14" i="22"/>
  <c r="I14" i="22"/>
  <c r="F28" i="47"/>
  <c r="F29" i="47"/>
  <c r="F31" i="47"/>
  <c r="F33" i="47"/>
  <c r="F34" i="47"/>
  <c r="P5" i="98"/>
  <c r="C9" i="22"/>
  <c r="G9" i="22"/>
  <c r="K9" i="22"/>
  <c r="B6" i="22"/>
  <c r="B11" i="107" s="1"/>
  <c r="B16" i="107" s="1"/>
  <c r="B21" i="107" s="1"/>
  <c r="B34" i="107" s="1"/>
  <c r="F6" i="22"/>
  <c r="F11" i="107" s="1"/>
  <c r="F16" i="107" s="1"/>
  <c r="F21" i="107" s="1"/>
  <c r="F34" i="107" s="1"/>
  <c r="J6" i="22"/>
  <c r="J11" i="107" s="1"/>
  <c r="J43" i="107" s="1"/>
  <c r="N6" i="22"/>
  <c r="N11" i="107" s="1"/>
  <c r="N16" i="107" s="1"/>
  <c r="N21" i="107" s="1"/>
  <c r="D27" i="62"/>
  <c r="J17" i="33"/>
  <c r="J9" i="115" s="1"/>
  <c r="J29" i="115" s="1"/>
  <c r="J5" i="53"/>
  <c r="J29" i="53" s="1"/>
  <c r="J6" i="57"/>
  <c r="M6" i="71"/>
  <c r="M7" i="71"/>
  <c r="G8" i="71"/>
  <c r="M8" i="71"/>
  <c r="G9" i="71"/>
  <c r="M9" i="71"/>
  <c r="G10" i="71"/>
  <c r="M10" i="71"/>
  <c r="G11" i="71"/>
  <c r="M11" i="71"/>
  <c r="G12" i="71"/>
  <c r="M12" i="71"/>
  <c r="G13" i="71"/>
  <c r="M13" i="71"/>
  <c r="G14" i="71"/>
  <c r="M14" i="71"/>
  <c r="G15" i="71"/>
  <c r="M15" i="71"/>
  <c r="G16" i="71"/>
  <c r="M16" i="71"/>
  <c r="G17" i="71"/>
  <c r="M17" i="71"/>
  <c r="J9" i="99"/>
  <c r="J19" i="99"/>
  <c r="J24" i="99"/>
  <c r="J29" i="99"/>
  <c r="F35" i="47"/>
  <c r="B5" i="46"/>
  <c r="F5" i="46"/>
  <c r="E5" i="46"/>
  <c r="C5" i="46"/>
  <c r="K4" i="31"/>
  <c r="G28" i="71"/>
  <c r="G29" i="71"/>
  <c r="G30" i="71"/>
  <c r="G31" i="71"/>
  <c r="G32" i="71"/>
  <c r="G33" i="71"/>
  <c r="G32" i="100"/>
  <c r="G33" i="100"/>
  <c r="G34" i="100"/>
  <c r="N17" i="53"/>
  <c r="N41" i="53" s="1"/>
  <c r="P12" i="98"/>
  <c r="P16" i="98"/>
  <c r="H19" i="22"/>
  <c r="E5" i="12"/>
  <c r="D5" i="12"/>
  <c r="F5" i="12"/>
  <c r="E17" i="33"/>
  <c r="E9" i="115" s="1"/>
  <c r="E29" i="115" s="1"/>
  <c r="N24" i="33"/>
  <c r="N25" i="33"/>
  <c r="N26" i="33"/>
  <c r="N27" i="33"/>
  <c r="F26" i="47"/>
  <c r="F37" i="47"/>
  <c r="F38" i="47"/>
  <c r="F39" i="47"/>
  <c r="C24" i="22"/>
  <c r="G24" i="22"/>
  <c r="K24" i="22"/>
  <c r="B5" i="8"/>
  <c r="F5" i="8"/>
  <c r="E5" i="8"/>
  <c r="G24" i="71"/>
  <c r="J10" i="57"/>
  <c r="J11" i="57"/>
  <c r="J12" i="57"/>
  <c r="J14" i="57"/>
  <c r="J15" i="57"/>
  <c r="J5" i="57"/>
  <c r="J17" i="57"/>
  <c r="J9" i="57"/>
  <c r="J18" i="57"/>
  <c r="P8" i="98"/>
  <c r="N5" i="22"/>
  <c r="N10" i="107" s="1"/>
  <c r="N15" i="107" s="1"/>
  <c r="N20" i="107" s="1"/>
  <c r="D9" i="22"/>
  <c r="H9" i="22"/>
  <c r="L9" i="22"/>
  <c r="D19" i="22"/>
  <c r="L19" i="22"/>
  <c r="G17" i="100"/>
  <c r="G18" i="100"/>
  <c r="G19" i="100"/>
  <c r="I31" i="7"/>
  <c r="E33" i="7"/>
  <c r="M33" i="7"/>
  <c r="E35" i="7"/>
  <c r="M35" i="7"/>
  <c r="N15" i="7"/>
  <c r="B30" i="7"/>
  <c r="F30" i="7"/>
  <c r="J30" i="7"/>
  <c r="N17" i="7"/>
  <c r="B32" i="7"/>
  <c r="F32" i="7"/>
  <c r="J32" i="7"/>
  <c r="N19" i="7"/>
  <c r="B34" i="7"/>
  <c r="F34" i="7"/>
  <c r="J34" i="7"/>
  <c r="N21" i="7"/>
  <c r="N22" i="7"/>
  <c r="F36" i="7"/>
  <c r="J36" i="7"/>
  <c r="J8" i="47"/>
  <c r="J9" i="47"/>
  <c r="J12" i="47"/>
  <c r="J13" i="47"/>
  <c r="J14" i="47"/>
  <c r="J16" i="47"/>
  <c r="J6" i="47"/>
  <c r="J17" i="47"/>
  <c r="J10" i="47"/>
  <c r="J19" i="47"/>
  <c r="J5" i="22"/>
  <c r="J10" i="107" s="1"/>
  <c r="J42" i="107" s="1"/>
  <c r="G29" i="7"/>
  <c r="C31" i="7"/>
  <c r="K31" i="7"/>
  <c r="K33" i="7"/>
  <c r="G35" i="7"/>
  <c r="B35" i="53"/>
  <c r="H4" i="57"/>
  <c r="H5" i="135" s="1"/>
  <c r="P14" i="98"/>
  <c r="G31" i="7"/>
  <c r="C33" i="7"/>
  <c r="G33" i="7"/>
  <c r="C35" i="7"/>
  <c r="K35" i="7"/>
  <c r="N6" i="7"/>
  <c r="N7" i="7"/>
  <c r="N8" i="7"/>
  <c r="N9" i="7"/>
  <c r="N11" i="7"/>
  <c r="N12" i="7"/>
  <c r="I23" i="97" s="1"/>
  <c r="C44" i="118" s="1"/>
  <c r="N13" i="7"/>
  <c r="K24" i="62" s="1"/>
  <c r="C35" i="62" s="1"/>
  <c r="F35" i="62" s="1"/>
  <c r="D30" i="7"/>
  <c r="H30" i="7"/>
  <c r="L30" i="7"/>
  <c r="D32" i="7"/>
  <c r="H32" i="7"/>
  <c r="L32" i="7"/>
  <c r="D34" i="7"/>
  <c r="H34" i="7"/>
  <c r="L34" i="7"/>
  <c r="D36" i="7"/>
  <c r="H36" i="7"/>
  <c r="L36" i="7"/>
  <c r="N24" i="7"/>
  <c r="N25" i="7"/>
  <c r="N26" i="7"/>
  <c r="N27" i="7"/>
  <c r="B9" i="22"/>
  <c r="E31" i="7"/>
  <c r="M31" i="7"/>
  <c r="I33" i="7"/>
  <c r="I35" i="7"/>
  <c r="E5" i="47"/>
  <c r="D25" i="47"/>
  <c r="B4" i="57"/>
  <c r="B5" i="135" s="1"/>
  <c r="F4" i="57"/>
  <c r="F5" i="135" s="1"/>
  <c r="P11" i="98"/>
  <c r="E7" i="22"/>
  <c r="E12" i="107" s="1"/>
  <c r="E44" i="107" s="1"/>
  <c r="I7" i="22"/>
  <c r="I12" i="107" s="1"/>
  <c r="I44" i="107" s="1"/>
  <c r="M7" i="22"/>
  <c r="M12" i="107" s="1"/>
  <c r="M44" i="107" s="1"/>
  <c r="D8" i="22"/>
  <c r="D13" i="107" s="1"/>
  <c r="D45" i="107" s="1"/>
  <c r="H8" i="22"/>
  <c r="H13" i="107" s="1"/>
  <c r="H45" i="107" s="1"/>
  <c r="L8" i="22"/>
  <c r="L13" i="107" s="1"/>
  <c r="L18" i="107" s="1"/>
  <c r="L23" i="107" s="1"/>
  <c r="L36" i="107" s="1"/>
  <c r="D14" i="22"/>
  <c r="H14" i="22"/>
  <c r="L14" i="22"/>
  <c r="C14" i="22"/>
  <c r="G14" i="22"/>
  <c r="K14" i="22"/>
  <c r="E19" i="22"/>
  <c r="I19" i="22"/>
  <c r="M19" i="22"/>
  <c r="B24" i="22"/>
  <c r="F24" i="22"/>
  <c r="J24" i="22"/>
  <c r="N24" i="22"/>
  <c r="E24" i="22"/>
  <c r="I24" i="22"/>
  <c r="M24" i="22"/>
  <c r="N10" i="32"/>
  <c r="N11" i="32"/>
  <c r="N12" i="32"/>
  <c r="N13" i="32"/>
  <c r="N14" i="32"/>
  <c r="N15" i="32"/>
  <c r="F21" i="71"/>
  <c r="D31" i="100"/>
  <c r="J4" i="99"/>
  <c r="E16" i="31"/>
  <c r="I16" i="31"/>
  <c r="N20" i="32"/>
  <c r="N21" i="32"/>
  <c r="N22" i="32"/>
  <c r="N23" i="32"/>
  <c r="N24" i="32"/>
  <c r="G25" i="71"/>
  <c r="C7" i="22"/>
  <c r="C12" i="107" s="1"/>
  <c r="C17" i="107" s="1"/>
  <c r="C22" i="107" s="1"/>
  <c r="C35" i="107" s="1"/>
  <c r="G7" i="22"/>
  <c r="G12" i="107" s="1"/>
  <c r="G17" i="107" s="1"/>
  <c r="G22" i="107" s="1"/>
  <c r="G35" i="107" s="1"/>
  <c r="K7" i="22"/>
  <c r="K12" i="107" s="1"/>
  <c r="K17" i="107" s="1"/>
  <c r="K22" i="107" s="1"/>
  <c r="K35" i="107" s="1"/>
  <c r="B8" i="22"/>
  <c r="B13" i="107" s="1"/>
  <c r="B18" i="107" s="1"/>
  <c r="B23" i="107" s="1"/>
  <c r="B36" i="107" s="1"/>
  <c r="F8" i="22"/>
  <c r="F13" i="107" s="1"/>
  <c r="F18" i="107" s="1"/>
  <c r="F23" i="107" s="1"/>
  <c r="F36" i="107" s="1"/>
  <c r="J8" i="22"/>
  <c r="J13" i="107" s="1"/>
  <c r="J18" i="107" s="1"/>
  <c r="J23" i="107" s="1"/>
  <c r="J36" i="107" s="1"/>
  <c r="N8" i="22"/>
  <c r="N13" i="107" s="1"/>
  <c r="N18" i="107" s="1"/>
  <c r="N23" i="107" s="1"/>
  <c r="B14" i="22"/>
  <c r="F14" i="22"/>
  <c r="J14" i="22"/>
  <c r="N14" i="22"/>
  <c r="C19" i="22"/>
  <c r="G19" i="22"/>
  <c r="K19" i="22"/>
  <c r="B19" i="22"/>
  <c r="F19" i="22"/>
  <c r="J19" i="22"/>
  <c r="N19" i="22"/>
  <c r="D24" i="22"/>
  <c r="H24" i="22"/>
  <c r="L24" i="22"/>
  <c r="J19" i="31"/>
  <c r="J20" i="31"/>
  <c r="J22" i="31"/>
  <c r="J23" i="31"/>
  <c r="J24" i="31"/>
  <c r="J25" i="31"/>
  <c r="J26" i="31"/>
  <c r="J27" i="31"/>
  <c r="J17" i="31"/>
  <c r="J28" i="31"/>
  <c r="J29" i="31"/>
  <c r="J21" i="31"/>
  <c r="J30" i="31"/>
  <c r="D6" i="33"/>
  <c r="D8" i="115" s="1"/>
  <c r="D28" i="115" s="1"/>
  <c r="L6" i="33"/>
  <c r="L8" i="115" s="1"/>
  <c r="L28" i="115" s="1"/>
  <c r="C23" i="33"/>
  <c r="C6" i="53" s="1"/>
  <c r="C30" i="53" s="1"/>
  <c r="G23" i="33"/>
  <c r="G6" i="53" s="1"/>
  <c r="G30" i="53" s="1"/>
  <c r="K23" i="33"/>
  <c r="K6" i="53" s="1"/>
  <c r="K30" i="53" s="1"/>
  <c r="N26" i="32"/>
  <c r="N27" i="32"/>
  <c r="N28" i="32"/>
  <c r="N29" i="32"/>
  <c r="N30" i="32"/>
  <c r="N31" i="32"/>
  <c r="N32" i="32"/>
  <c r="N33" i="32"/>
  <c r="N34" i="32"/>
  <c r="N35" i="32"/>
  <c r="N36" i="32"/>
  <c r="N37" i="32"/>
  <c r="G6" i="100"/>
  <c r="M6" i="100"/>
  <c r="G7" i="100"/>
  <c r="M7" i="100"/>
  <c r="G8" i="100"/>
  <c r="M8" i="100"/>
  <c r="G9" i="100"/>
  <c r="M9" i="100"/>
  <c r="G10" i="100"/>
  <c r="M10" i="100"/>
  <c r="G11" i="100"/>
  <c r="M11" i="100"/>
  <c r="G21" i="100"/>
  <c r="G22" i="100"/>
  <c r="G23" i="100"/>
  <c r="G24" i="100"/>
  <c r="G25" i="100"/>
  <c r="G26" i="100"/>
  <c r="G27" i="100"/>
  <c r="C31" i="100"/>
  <c r="D5" i="8"/>
  <c r="C5" i="12"/>
  <c r="G5" i="12"/>
  <c r="D5" i="46"/>
  <c r="N13" i="33"/>
  <c r="B12" i="33"/>
  <c r="F12" i="33"/>
  <c r="F8" i="53" s="1"/>
  <c r="F32" i="53" s="1"/>
  <c r="J12" i="33"/>
  <c r="J8" i="53" s="1"/>
  <c r="J32" i="53" s="1"/>
  <c r="N15" i="33"/>
  <c r="N16" i="33"/>
  <c r="D20" i="100"/>
  <c r="D15" i="100" s="1"/>
  <c r="G35" i="100"/>
  <c r="J14" i="99"/>
  <c r="E6" i="33"/>
  <c r="E8" i="115" s="1"/>
  <c r="E28" i="115" s="1"/>
  <c r="E7" i="53"/>
  <c r="E31" i="53" s="1"/>
  <c r="I7" i="53"/>
  <c r="I31" i="53" s="1"/>
  <c r="N19" i="33"/>
  <c r="N20" i="33"/>
  <c r="N21" i="33"/>
  <c r="N22" i="33"/>
  <c r="N8" i="33"/>
  <c r="N9" i="33"/>
  <c r="N10" i="33"/>
  <c r="N11" i="33"/>
  <c r="D18" i="33"/>
  <c r="D5" i="53" s="1"/>
  <c r="H18" i="33"/>
  <c r="H5" i="53" s="1"/>
  <c r="L18" i="33"/>
  <c r="L5" i="53" s="1"/>
  <c r="B29" i="53"/>
  <c r="C7" i="33"/>
  <c r="G7" i="33"/>
  <c r="K7" i="33"/>
  <c r="N6" i="32"/>
  <c r="N7" i="32"/>
  <c r="N8" i="32"/>
  <c r="B9" i="32"/>
  <c r="N10" i="7"/>
  <c r="I21" i="97" s="1"/>
  <c r="N18" i="7"/>
  <c r="C29" i="7"/>
  <c r="K29" i="7"/>
  <c r="D5" i="7"/>
  <c r="H5" i="7"/>
  <c r="L5" i="7"/>
  <c r="G14" i="7"/>
  <c r="B23" i="7"/>
  <c r="B21" i="53" s="1"/>
  <c r="B31" i="7"/>
  <c r="B35" i="7"/>
  <c r="B9" i="53"/>
  <c r="F9" i="53"/>
  <c r="F33" i="53" s="1"/>
  <c r="J9" i="53"/>
  <c r="J33" i="53" s="1"/>
  <c r="N18" i="53"/>
  <c r="N42" i="53" s="1"/>
  <c r="E29" i="53"/>
  <c r="M29" i="53"/>
  <c r="G38" i="53"/>
  <c r="B39" i="53"/>
  <c r="E25" i="47"/>
  <c r="N16" i="7"/>
  <c r="I29" i="7"/>
  <c r="N10" i="53"/>
  <c r="N34" i="53" s="1"/>
  <c r="N19" i="53"/>
  <c r="N43" i="53" s="1"/>
  <c r="B41" i="53"/>
  <c r="N20" i="7"/>
  <c r="E29" i="7"/>
  <c r="M29" i="7"/>
  <c r="B36" i="7"/>
  <c r="B5" i="7"/>
  <c r="F5" i="7"/>
  <c r="J5" i="7"/>
  <c r="B29" i="7"/>
  <c r="D9" i="53"/>
  <c r="D33" i="53" s="1"/>
  <c r="H9" i="53"/>
  <c r="H33" i="53" s="1"/>
  <c r="L9" i="53"/>
  <c r="L33" i="53" s="1"/>
  <c r="N16" i="53"/>
  <c r="N40" i="53" s="1"/>
  <c r="C5" i="47"/>
  <c r="G5" i="47"/>
  <c r="C25" i="47"/>
  <c r="J7" i="57"/>
  <c r="B5" i="47"/>
  <c r="F5" i="47"/>
  <c r="J7" i="47"/>
  <c r="J15" i="47"/>
  <c r="F32" i="47"/>
  <c r="F30" i="47"/>
  <c r="C4" i="57"/>
  <c r="C5" i="135" s="1"/>
  <c r="G4" i="57"/>
  <c r="G5" i="135" s="1"/>
  <c r="J8" i="57"/>
  <c r="J16" i="57"/>
  <c r="P6" i="98"/>
  <c r="P13" i="98"/>
  <c r="P17" i="98"/>
  <c r="H15" i="107"/>
  <c r="H20" i="107" s="1"/>
  <c r="H33" i="107" s="1"/>
  <c r="H42" i="107"/>
  <c r="F44" i="107"/>
  <c r="F17" i="107"/>
  <c r="F22" i="107" s="1"/>
  <c r="F35" i="107" s="1"/>
  <c r="B42" i="107"/>
  <c r="B15" i="107"/>
  <c r="B20" i="107" s="1"/>
  <c r="B33" i="107" s="1"/>
  <c r="H44" i="107"/>
  <c r="H17" i="107"/>
  <c r="H22" i="107" s="1"/>
  <c r="H35" i="107" s="1"/>
  <c r="D5" i="47"/>
  <c r="H5" i="47"/>
  <c r="J11" i="47"/>
  <c r="J18" i="47"/>
  <c r="F27" i="47"/>
  <c r="F36" i="47"/>
  <c r="E4" i="57"/>
  <c r="E5" i="135" s="1"/>
  <c r="I4" i="57"/>
  <c r="I5" i="135" s="1"/>
  <c r="J13" i="57"/>
  <c r="P9" i="98"/>
  <c r="P15" i="98"/>
  <c r="G43" i="107"/>
  <c r="G16" i="107"/>
  <c r="G21" i="107" s="1"/>
  <c r="G34" i="107" s="1"/>
  <c r="E18" i="107"/>
  <c r="E23" i="107" s="1"/>
  <c r="E36" i="107" s="1"/>
  <c r="E45" i="107"/>
  <c r="E9" i="22"/>
  <c r="E5" i="22"/>
  <c r="E10" i="107" s="1"/>
  <c r="I9" i="22"/>
  <c r="I5" i="22"/>
  <c r="I10" i="107" s="1"/>
  <c r="M9" i="22"/>
  <c r="M5" i="22"/>
  <c r="M10" i="107" s="1"/>
  <c r="I43" i="107"/>
  <c r="I16" i="107"/>
  <c r="I21" i="107" s="1"/>
  <c r="I34" i="107" s="1"/>
  <c r="G45" i="107"/>
  <c r="G18" i="107"/>
  <c r="G23" i="107" s="1"/>
  <c r="G36" i="107" s="1"/>
  <c r="D6" i="22"/>
  <c r="D11" i="107" s="1"/>
  <c r="H6" i="22"/>
  <c r="H11" i="107" s="1"/>
  <c r="L6" i="22"/>
  <c r="L11" i="107" s="1"/>
  <c r="C5" i="22"/>
  <c r="C10" i="107" s="1"/>
  <c r="G5" i="22"/>
  <c r="G10" i="107" s="1"/>
  <c r="K5" i="22"/>
  <c r="K10" i="107" s="1"/>
  <c r="F17" i="33"/>
  <c r="F9" i="115" s="1"/>
  <c r="F29" i="115" s="1"/>
  <c r="R34" i="55"/>
  <c r="B7" i="9"/>
  <c r="S34" i="55"/>
  <c r="B5" i="91"/>
  <c r="J18" i="31"/>
  <c r="N14" i="33"/>
  <c r="F36" i="55"/>
  <c r="F38" i="55"/>
  <c r="F40" i="55"/>
  <c r="F42" i="55"/>
  <c r="L35" i="55"/>
  <c r="L37" i="55"/>
  <c r="L39" i="55"/>
  <c r="L41" i="55"/>
  <c r="L43" i="55"/>
  <c r="B5" i="92"/>
  <c r="B7" i="33"/>
  <c r="B23" i="33"/>
  <c r="B17" i="33" s="1"/>
  <c r="B9" i="115" s="1"/>
  <c r="B29" i="115" s="1"/>
  <c r="F35" i="55"/>
  <c r="F37" i="55"/>
  <c r="F39" i="55"/>
  <c r="F41" i="55"/>
  <c r="F43" i="55"/>
  <c r="L36" i="55"/>
  <c r="L38" i="55"/>
  <c r="L40" i="55"/>
  <c r="L42" i="55"/>
  <c r="G23" i="71"/>
  <c r="G27" i="71"/>
  <c r="I5" i="100"/>
  <c r="M5" i="100" s="1"/>
  <c r="C42" i="118" l="1"/>
  <c r="I18" i="97"/>
  <c r="K5" i="103"/>
  <c r="G6" i="135"/>
  <c r="G7" i="135" s="1"/>
  <c r="G17" i="135"/>
  <c r="D6" i="135"/>
  <c r="D7" i="135" s="1"/>
  <c r="D17" i="135"/>
  <c r="H6" i="135"/>
  <c r="H7" i="135" s="1"/>
  <c r="H17" i="135"/>
  <c r="I17" i="135"/>
  <c r="I6" i="135"/>
  <c r="I7" i="135" s="1"/>
  <c r="E17" i="135"/>
  <c r="E6" i="135"/>
  <c r="E7" i="135" s="1"/>
  <c r="C6" i="135"/>
  <c r="C7" i="135" s="1"/>
  <c r="C17" i="135"/>
  <c r="F17" i="135"/>
  <c r="F6" i="135"/>
  <c r="F7" i="135" s="1"/>
  <c r="B6" i="135"/>
  <c r="B7" i="135" s="1"/>
  <c r="B17" i="135"/>
  <c r="N10" i="118"/>
  <c r="N4" i="118" s="1"/>
  <c r="N25" i="118" s="1"/>
  <c r="B44" i="107"/>
  <c r="M5" i="71"/>
  <c r="F15" i="100"/>
  <c r="E17" i="107"/>
  <c r="E22" i="107" s="1"/>
  <c r="E35" i="107" s="1"/>
  <c r="C18" i="107"/>
  <c r="C23" i="107" s="1"/>
  <c r="C36" i="107" s="1"/>
  <c r="K44" i="107"/>
  <c r="G5" i="100"/>
  <c r="G16" i="100"/>
  <c r="C15" i="100"/>
  <c r="L15" i="107"/>
  <c r="L20" i="107" s="1"/>
  <c r="L33" i="107" s="1"/>
  <c r="G22" i="71"/>
  <c r="K28" i="53"/>
  <c r="C5" i="103"/>
  <c r="C6" i="103" s="1"/>
  <c r="C7" i="103" s="1"/>
  <c r="C28" i="103" s="1"/>
  <c r="C28" i="53"/>
  <c r="G26" i="71"/>
  <c r="N40" i="63"/>
  <c r="E15" i="100"/>
  <c r="C21" i="71"/>
  <c r="G21" i="71" s="1"/>
  <c r="G31" i="100"/>
  <c r="L24" i="53"/>
  <c r="L9" i="105" s="1"/>
  <c r="H6" i="33"/>
  <c r="H8" i="115" s="1"/>
  <c r="H28" i="115" s="1"/>
  <c r="K23" i="62"/>
  <c r="C34" i="62" s="1"/>
  <c r="G34" i="62" s="1"/>
  <c r="K44" i="33"/>
  <c r="I17" i="33"/>
  <c r="I9" i="115" s="1"/>
  <c r="I29" i="115" s="1"/>
  <c r="N5" i="32"/>
  <c r="N9" i="32"/>
  <c r="N14" i="53"/>
  <c r="N38" i="53" s="1"/>
  <c r="E16" i="107"/>
  <c r="E21" i="107" s="1"/>
  <c r="E34" i="107" s="1"/>
  <c r="F15" i="107"/>
  <c r="F20" i="107" s="1"/>
  <c r="F33" i="107" s="1"/>
  <c r="B45" i="107"/>
  <c r="H24" i="53"/>
  <c r="H13" i="53" s="1"/>
  <c r="H37" i="53" s="1"/>
  <c r="C24" i="53"/>
  <c r="C9" i="105" s="1"/>
  <c r="D44" i="107"/>
  <c r="F43" i="107"/>
  <c r="I6" i="33"/>
  <c r="I8" i="115" s="1"/>
  <c r="I28" i="115" s="1"/>
  <c r="M16" i="107"/>
  <c r="M21" i="107" s="1"/>
  <c r="M34" i="107" s="1"/>
  <c r="I45" i="107"/>
  <c r="K16" i="107"/>
  <c r="K21" i="107" s="1"/>
  <c r="K34" i="107" s="1"/>
  <c r="J15" i="107"/>
  <c r="J20" i="107" s="1"/>
  <c r="J33" i="107" s="1"/>
  <c r="C16" i="107"/>
  <c r="C21" i="107" s="1"/>
  <c r="C34" i="107" s="1"/>
  <c r="D42" i="107"/>
  <c r="L44" i="107"/>
  <c r="F28" i="53"/>
  <c r="K21" i="62"/>
  <c r="C32" i="62" s="1"/>
  <c r="F32" i="62" s="1"/>
  <c r="K22" i="62"/>
  <c r="C33" i="62" s="1"/>
  <c r="G33" i="62" s="1"/>
  <c r="K20" i="62"/>
  <c r="C31" i="62" s="1"/>
  <c r="G31" i="62" s="1"/>
  <c r="K19" i="62"/>
  <c r="C30" i="62" s="1"/>
  <c r="F30" i="62" s="1"/>
  <c r="K18" i="62"/>
  <c r="C29" i="62" s="1"/>
  <c r="G29" i="62" s="1"/>
  <c r="K17" i="62"/>
  <c r="C28" i="62" s="1"/>
  <c r="I20" i="53"/>
  <c r="I23" i="53" s="1"/>
  <c r="K18" i="107"/>
  <c r="K23" i="107" s="1"/>
  <c r="K36" i="107" s="1"/>
  <c r="E21" i="103"/>
  <c r="F40" i="63"/>
  <c r="E28" i="53"/>
  <c r="D24" i="53"/>
  <c r="D9" i="105" s="1"/>
  <c r="K24" i="53"/>
  <c r="K9" i="105" s="1"/>
  <c r="H39" i="33"/>
  <c r="L45" i="107"/>
  <c r="J35" i="33"/>
  <c r="H18" i="107"/>
  <c r="H23" i="107" s="1"/>
  <c r="H36" i="107" s="1"/>
  <c r="D18" i="107"/>
  <c r="D23" i="107" s="1"/>
  <c r="D36" i="107" s="1"/>
  <c r="G44" i="107"/>
  <c r="K30" i="33"/>
  <c r="G5" i="103"/>
  <c r="G21" i="103" s="1"/>
  <c r="M21" i="103"/>
  <c r="D20" i="53"/>
  <c r="B28" i="53"/>
  <c r="H20" i="53"/>
  <c r="M20" i="53"/>
  <c r="M23" i="53" s="1"/>
  <c r="L20" i="53"/>
  <c r="N21" i="53"/>
  <c r="I5" i="103"/>
  <c r="I6" i="103" s="1"/>
  <c r="I7" i="103" s="1"/>
  <c r="I28" i="103" s="1"/>
  <c r="J28" i="53"/>
  <c r="L17" i="33"/>
  <c r="L9" i="115" s="1"/>
  <c r="L29" i="115" s="1"/>
  <c r="M17" i="107"/>
  <c r="M22" i="107" s="1"/>
  <c r="M35" i="107" s="1"/>
  <c r="N22" i="53"/>
  <c r="N44" i="53" s="1"/>
  <c r="B43" i="107"/>
  <c r="M45" i="107"/>
  <c r="F45" i="107"/>
  <c r="G20" i="100"/>
  <c r="F28" i="7"/>
  <c r="G41" i="63" s="1"/>
  <c r="M4" i="22"/>
  <c r="M9" i="107" s="1"/>
  <c r="M14" i="107" s="1"/>
  <c r="M19" i="107" s="1"/>
  <c r="J16" i="31"/>
  <c r="C17" i="33"/>
  <c r="C9" i="115" s="1"/>
  <c r="C29" i="115" s="1"/>
  <c r="J6" i="33"/>
  <c r="J8" i="115" s="1"/>
  <c r="J28" i="115" s="1"/>
  <c r="J45" i="107"/>
  <c r="C44" i="107"/>
  <c r="J17" i="107"/>
  <c r="J22" i="107" s="1"/>
  <c r="J35" i="107" s="1"/>
  <c r="I17" i="107"/>
  <c r="I22" i="107" s="1"/>
  <c r="I35" i="107" s="1"/>
  <c r="N18" i="33"/>
  <c r="K19" i="115" s="1"/>
  <c r="E4" i="22"/>
  <c r="E9" i="107" s="1"/>
  <c r="E14" i="107" s="1"/>
  <c r="E19" i="107" s="1"/>
  <c r="N33" i="7"/>
  <c r="F6" i="33"/>
  <c r="F8" i="115" s="1"/>
  <c r="F28" i="115" s="1"/>
  <c r="H17" i="33"/>
  <c r="H9" i="115" s="1"/>
  <c r="H29" i="115" s="1"/>
  <c r="D17" i="33"/>
  <c r="D9" i="115" s="1"/>
  <c r="D29" i="115" s="1"/>
  <c r="E28" i="7"/>
  <c r="F41" i="63" s="1"/>
  <c r="K28" i="7"/>
  <c r="K9" i="103" s="1"/>
  <c r="G35" i="62"/>
  <c r="G43" i="33"/>
  <c r="N34" i="7"/>
  <c r="E5" i="33"/>
  <c r="E7" i="115" s="1"/>
  <c r="E10" i="115" s="1"/>
  <c r="E11" i="115" s="1"/>
  <c r="E33" i="115" s="1"/>
  <c r="M5" i="33"/>
  <c r="M7" i="115" s="1"/>
  <c r="M10" i="115" s="1"/>
  <c r="M11" i="115" s="1"/>
  <c r="M33" i="115" s="1"/>
  <c r="I28" i="7"/>
  <c r="J41" i="63" s="1"/>
  <c r="C28" i="7"/>
  <c r="C9" i="103" s="1"/>
  <c r="M4" i="53"/>
  <c r="G28" i="7"/>
  <c r="G9" i="103" s="1"/>
  <c r="J28" i="7"/>
  <c r="J9" i="103" s="1"/>
  <c r="M45" i="33"/>
  <c r="F25" i="47"/>
  <c r="N36" i="7"/>
  <c r="J16" i="107"/>
  <c r="J21" i="107" s="1"/>
  <c r="J34" i="107" s="1"/>
  <c r="M28" i="7"/>
  <c r="N41" i="63" s="1"/>
  <c r="N35" i="7"/>
  <c r="K17" i="33"/>
  <c r="K9" i="115" s="1"/>
  <c r="K29" i="115" s="1"/>
  <c r="I4" i="22"/>
  <c r="I9" i="107" s="1"/>
  <c r="I14" i="107" s="1"/>
  <c r="I19" i="107" s="1"/>
  <c r="N31" i="7"/>
  <c r="N30" i="7"/>
  <c r="L44" i="33"/>
  <c r="N32" i="7"/>
  <c r="E4" i="53"/>
  <c r="G17" i="33"/>
  <c r="G9" i="115" s="1"/>
  <c r="G29" i="115" s="1"/>
  <c r="J4" i="22"/>
  <c r="J9" i="107" s="1"/>
  <c r="J14" i="107" s="1"/>
  <c r="J19" i="107" s="1"/>
  <c r="B24" i="53"/>
  <c r="J48" i="33"/>
  <c r="H28" i="7"/>
  <c r="I41" i="63" s="1"/>
  <c r="G4" i="22"/>
  <c r="G9" i="107" s="1"/>
  <c r="G14" i="107" s="1"/>
  <c r="G19" i="107" s="1"/>
  <c r="D4" i="22"/>
  <c r="D9" i="107" s="1"/>
  <c r="D14" i="107" s="1"/>
  <c r="D19" i="107" s="1"/>
  <c r="N5" i="53"/>
  <c r="N29" i="53" s="1"/>
  <c r="F4" i="22"/>
  <c r="F9" i="107" s="1"/>
  <c r="F14" i="107" s="1"/>
  <c r="F19" i="107" s="1"/>
  <c r="D28" i="7"/>
  <c r="E41" i="63" s="1"/>
  <c r="L4" i="22"/>
  <c r="L9" i="107" s="1"/>
  <c r="L14" i="107" s="1"/>
  <c r="L19" i="107" s="1"/>
  <c r="N4" i="22"/>
  <c r="N9" i="107" s="1"/>
  <c r="N14" i="107" s="1"/>
  <c r="N19" i="107" s="1"/>
  <c r="H4" i="22"/>
  <c r="H9" i="107" s="1"/>
  <c r="H14" i="107" s="1"/>
  <c r="H19" i="107" s="1"/>
  <c r="L28" i="7"/>
  <c r="L9" i="103" s="1"/>
  <c r="N25" i="32"/>
  <c r="J4" i="53"/>
  <c r="F4" i="53"/>
  <c r="C4" i="22"/>
  <c r="C9" i="107" s="1"/>
  <c r="C14" i="107" s="1"/>
  <c r="C19" i="107" s="1"/>
  <c r="B4" i="22"/>
  <c r="B9" i="107" s="1"/>
  <c r="B14" i="107" s="1"/>
  <c r="B19" i="107" s="1"/>
  <c r="N14" i="7"/>
  <c r="N28" i="53" s="1"/>
  <c r="N12" i="33"/>
  <c r="B8" i="53"/>
  <c r="N23" i="7"/>
  <c r="N19" i="32"/>
  <c r="K4" i="22"/>
  <c r="K9" i="107" s="1"/>
  <c r="K14" i="107" s="1"/>
  <c r="K19" i="107" s="1"/>
  <c r="I4" i="53"/>
  <c r="G6" i="33"/>
  <c r="G8" i="115" s="1"/>
  <c r="G28" i="115" s="1"/>
  <c r="G7" i="53"/>
  <c r="L4" i="53"/>
  <c r="L29" i="53"/>
  <c r="C6" i="33"/>
  <c r="C8" i="115" s="1"/>
  <c r="C28" i="115" s="1"/>
  <c r="C7" i="53"/>
  <c r="H29" i="53"/>
  <c r="H4" i="53"/>
  <c r="D4" i="53"/>
  <c r="D29" i="53"/>
  <c r="K6" i="33"/>
  <c r="K8" i="115" s="1"/>
  <c r="K28" i="115" s="1"/>
  <c r="K7" i="53"/>
  <c r="N7" i="33"/>
  <c r="B6" i="33"/>
  <c r="B8" i="115" s="1"/>
  <c r="B28" i="115" s="1"/>
  <c r="B7" i="53"/>
  <c r="G42" i="107"/>
  <c r="G15" i="107"/>
  <c r="G20" i="107" s="1"/>
  <c r="G33" i="107" s="1"/>
  <c r="D16" i="107"/>
  <c r="D21" i="107" s="1"/>
  <c r="D34" i="107" s="1"/>
  <c r="D43" i="107"/>
  <c r="F9" i="105"/>
  <c r="F46" i="53"/>
  <c r="F13" i="53"/>
  <c r="F37" i="53" s="1"/>
  <c r="F23" i="53"/>
  <c r="G43" i="63"/>
  <c r="G40" i="63"/>
  <c r="F5" i="103"/>
  <c r="J43" i="63"/>
  <c r="I13" i="53"/>
  <c r="I37" i="53" s="1"/>
  <c r="I9" i="105"/>
  <c r="I46" i="53"/>
  <c r="I40" i="63"/>
  <c r="H5" i="103"/>
  <c r="H43" i="63"/>
  <c r="G9" i="105"/>
  <c r="G46" i="53"/>
  <c r="G13" i="53"/>
  <c r="G37" i="53" s="1"/>
  <c r="C42" i="107"/>
  <c r="C15" i="107"/>
  <c r="C20" i="107" s="1"/>
  <c r="C33" i="107" s="1"/>
  <c r="I15" i="107"/>
  <c r="I20" i="107" s="1"/>
  <c r="I33" i="107" s="1"/>
  <c r="I42" i="107"/>
  <c r="J5" i="47"/>
  <c r="J4" i="57"/>
  <c r="J5" i="135" s="1"/>
  <c r="C40" i="63"/>
  <c r="B5" i="103"/>
  <c r="E40" i="63"/>
  <c r="D5" i="103"/>
  <c r="N5" i="7"/>
  <c r="K4" i="62" s="1"/>
  <c r="L16" i="107"/>
  <c r="L21" i="107" s="1"/>
  <c r="L34" i="107" s="1"/>
  <c r="L43" i="107"/>
  <c r="K6" i="103"/>
  <c r="K7" i="103" s="1"/>
  <c r="K28" i="103" s="1"/>
  <c r="K21" i="103"/>
  <c r="N29" i="7"/>
  <c r="B28" i="7"/>
  <c r="N43" i="63"/>
  <c r="M9" i="105"/>
  <c r="M46" i="53"/>
  <c r="M13" i="53"/>
  <c r="M37" i="53" s="1"/>
  <c r="G20" i="53"/>
  <c r="G28" i="53"/>
  <c r="N23" i="33"/>
  <c r="K20" i="115" s="1"/>
  <c r="B6" i="53"/>
  <c r="K42" i="107"/>
  <c r="K15" i="107"/>
  <c r="K20" i="107" s="1"/>
  <c r="K33" i="107" s="1"/>
  <c r="H16" i="107"/>
  <c r="H21" i="107" s="1"/>
  <c r="H34" i="107" s="1"/>
  <c r="H43" i="107"/>
  <c r="M15" i="107"/>
  <c r="M20" i="107" s="1"/>
  <c r="M33" i="107" s="1"/>
  <c r="M42" i="107"/>
  <c r="E15" i="107"/>
  <c r="E20" i="107" s="1"/>
  <c r="E33" i="107" s="1"/>
  <c r="E42" i="107"/>
  <c r="J9" i="105"/>
  <c r="J46" i="53"/>
  <c r="K43" i="63"/>
  <c r="J23" i="53"/>
  <c r="J13" i="53"/>
  <c r="J37" i="53" s="1"/>
  <c r="K40" i="63"/>
  <c r="J5" i="103"/>
  <c r="F43" i="63"/>
  <c r="E9" i="105"/>
  <c r="E46" i="53"/>
  <c r="E13" i="53"/>
  <c r="E37" i="53" s="1"/>
  <c r="E23" i="53"/>
  <c r="B33" i="53"/>
  <c r="N9" i="53"/>
  <c r="M40" i="63"/>
  <c r="L5" i="103"/>
  <c r="I7" i="97" l="1"/>
  <c r="J6" i="135"/>
  <c r="J7" i="135" s="1"/>
  <c r="J17" i="135"/>
  <c r="C21" i="103"/>
  <c r="G15" i="100"/>
  <c r="C43" i="63"/>
  <c r="B23" i="53"/>
  <c r="B45" i="53" s="1"/>
  <c r="F31" i="62"/>
  <c r="L23" i="53"/>
  <c r="L45" i="53" s="1"/>
  <c r="F34" i="62"/>
  <c r="L13" i="53"/>
  <c r="L37" i="53" s="1"/>
  <c r="M43" i="63"/>
  <c r="L46" i="53"/>
  <c r="C23" i="53"/>
  <c r="C5" i="105" s="1"/>
  <c r="C13" i="53"/>
  <c r="C37" i="53" s="1"/>
  <c r="C46" i="53"/>
  <c r="G30" i="62"/>
  <c r="D43" i="63"/>
  <c r="I43" i="63"/>
  <c r="H46" i="53"/>
  <c r="H9" i="105"/>
  <c r="H23" i="105" s="1"/>
  <c r="H23" i="53"/>
  <c r="H5" i="105" s="1"/>
  <c r="F29" i="62"/>
  <c r="J25" i="53"/>
  <c r="I5" i="33"/>
  <c r="I7" i="115" s="1"/>
  <c r="I10" i="115" s="1"/>
  <c r="I11" i="115" s="1"/>
  <c r="I33" i="115" s="1"/>
  <c r="L5" i="33"/>
  <c r="L7" i="115" s="1"/>
  <c r="L10" i="115" s="1"/>
  <c r="L11" i="115" s="1"/>
  <c r="L33" i="115" s="1"/>
  <c r="L43" i="63"/>
  <c r="D23" i="53"/>
  <c r="D5" i="105" s="1"/>
  <c r="D13" i="53"/>
  <c r="D37" i="53" s="1"/>
  <c r="E43" i="63"/>
  <c r="D46" i="53"/>
  <c r="K13" i="53"/>
  <c r="K37" i="53" s="1"/>
  <c r="K23" i="53"/>
  <c r="K45" i="53" s="1"/>
  <c r="F33" i="62"/>
  <c r="G32" i="62"/>
  <c r="K12" i="62"/>
  <c r="K44" i="62" s="1"/>
  <c r="K46" i="53"/>
  <c r="K16" i="62"/>
  <c r="C36" i="62" s="1"/>
  <c r="D36" i="62" s="1"/>
  <c r="K41" i="63"/>
  <c r="G6" i="103"/>
  <c r="G7" i="103" s="1"/>
  <c r="G28" i="103" s="1"/>
  <c r="N20" i="53"/>
  <c r="I21" i="103"/>
  <c r="B13" i="53"/>
  <c r="B37" i="53" s="1"/>
  <c r="F9" i="103"/>
  <c r="F10" i="103" s="1"/>
  <c r="F11" i="103" s="1"/>
  <c r="F29" i="103" s="1"/>
  <c r="F5" i="33"/>
  <c r="F7" i="115" s="1"/>
  <c r="F10" i="115" s="1"/>
  <c r="F11" i="115" s="1"/>
  <c r="F33" i="115" s="1"/>
  <c r="H5" i="33"/>
  <c r="H7" i="115" s="1"/>
  <c r="H10" i="115" s="1"/>
  <c r="H11" i="115" s="1"/>
  <c r="H33" i="115" s="1"/>
  <c r="L41" i="63"/>
  <c r="H41" i="63"/>
  <c r="M9" i="103"/>
  <c r="M10" i="103" s="1"/>
  <c r="M11" i="103" s="1"/>
  <c r="M29" i="103" s="1"/>
  <c r="I9" i="103"/>
  <c r="I10" i="103" s="1"/>
  <c r="I11" i="103" s="1"/>
  <c r="I29" i="103" s="1"/>
  <c r="J5" i="33"/>
  <c r="J7" i="115" s="1"/>
  <c r="J10" i="115" s="1"/>
  <c r="J11" i="115" s="1"/>
  <c r="J33" i="115" s="1"/>
  <c r="K10" i="62"/>
  <c r="D9" i="103"/>
  <c r="D23" i="103" s="1"/>
  <c r="D41" i="63"/>
  <c r="E9" i="103"/>
  <c r="E23" i="103" s="1"/>
  <c r="N17" i="33"/>
  <c r="N9" i="115" s="1"/>
  <c r="D5" i="33"/>
  <c r="D7" i="115" s="1"/>
  <c r="D10" i="115" s="1"/>
  <c r="D11" i="115" s="1"/>
  <c r="D33" i="115" s="1"/>
  <c r="F25" i="53"/>
  <c r="N28" i="7"/>
  <c r="K5" i="62" s="1"/>
  <c r="K39" i="62" s="1"/>
  <c r="B46" i="53"/>
  <c r="B9" i="105"/>
  <c r="B10" i="105" s="1"/>
  <c r="B11" i="105" s="1"/>
  <c r="B29" i="105" s="1"/>
  <c r="K7" i="62"/>
  <c r="K42" i="62" s="1"/>
  <c r="H9" i="103"/>
  <c r="N24" i="53"/>
  <c r="N9" i="105" s="1"/>
  <c r="N10" i="105" s="1"/>
  <c r="N11" i="105" s="1"/>
  <c r="M41" i="63"/>
  <c r="E35" i="62"/>
  <c r="E29" i="62"/>
  <c r="E31" i="62"/>
  <c r="E30" i="62"/>
  <c r="E34" i="62"/>
  <c r="E32" i="62"/>
  <c r="L23" i="103"/>
  <c r="L10" i="103"/>
  <c r="L11" i="103" s="1"/>
  <c r="L29" i="103" s="1"/>
  <c r="B32" i="53"/>
  <c r="N8" i="53"/>
  <c r="C31" i="53"/>
  <c r="C4" i="53"/>
  <c r="K31" i="53"/>
  <c r="K4" i="53"/>
  <c r="C5" i="33"/>
  <c r="C7" i="115" s="1"/>
  <c r="C10" i="115" s="1"/>
  <c r="C11" i="115" s="1"/>
  <c r="C33" i="115" s="1"/>
  <c r="G31" i="53"/>
  <c r="G4" i="53"/>
  <c r="K5" i="33"/>
  <c r="K7" i="115" s="1"/>
  <c r="K10" i="115" s="1"/>
  <c r="K11" i="115" s="1"/>
  <c r="K33" i="115" s="1"/>
  <c r="G5" i="33"/>
  <c r="G7" i="115" s="1"/>
  <c r="G10" i="115" s="1"/>
  <c r="G11" i="115" s="1"/>
  <c r="G33" i="115" s="1"/>
  <c r="J21" i="103"/>
  <c r="J6" i="103"/>
  <c r="J7" i="103" s="1"/>
  <c r="J28" i="103" s="1"/>
  <c r="M5" i="105"/>
  <c r="M45" i="53"/>
  <c r="N42" i="63"/>
  <c r="M25" i="53"/>
  <c r="G23" i="53"/>
  <c r="I10" i="105"/>
  <c r="I11" i="105" s="1"/>
  <c r="I29" i="105" s="1"/>
  <c r="I23" i="105"/>
  <c r="F21" i="103"/>
  <c r="F6" i="103"/>
  <c r="F7" i="103" s="1"/>
  <c r="F28" i="103" s="1"/>
  <c r="G10" i="103"/>
  <c r="G11" i="103" s="1"/>
  <c r="G29" i="103" s="1"/>
  <c r="G23" i="103"/>
  <c r="E23" i="105"/>
  <c r="E10" i="105"/>
  <c r="E11" i="105" s="1"/>
  <c r="E29" i="105" s="1"/>
  <c r="C41" i="63"/>
  <c r="B9" i="103"/>
  <c r="K23" i="103"/>
  <c r="K10" i="103"/>
  <c r="K11" i="103" s="1"/>
  <c r="K29" i="103" s="1"/>
  <c r="N5" i="103"/>
  <c r="N6" i="103" s="1"/>
  <c r="N7" i="103" s="1"/>
  <c r="B21" i="103"/>
  <c r="B6" i="103"/>
  <c r="B7" i="103" s="1"/>
  <c r="B28" i="103" s="1"/>
  <c r="H21" i="103"/>
  <c r="H6" i="103"/>
  <c r="H7" i="103" s="1"/>
  <c r="H28" i="103" s="1"/>
  <c r="N7" i="53"/>
  <c r="N31" i="53" s="1"/>
  <c r="B31" i="53"/>
  <c r="L21" i="103"/>
  <c r="L6" i="103"/>
  <c r="L7" i="103" s="1"/>
  <c r="L28" i="103" s="1"/>
  <c r="B30" i="53"/>
  <c r="N6" i="53"/>
  <c r="B4" i="53"/>
  <c r="J10" i="103"/>
  <c r="J11" i="103" s="1"/>
  <c r="J29" i="103" s="1"/>
  <c r="J23" i="103"/>
  <c r="E5" i="105"/>
  <c r="E45" i="53"/>
  <c r="F42" i="63"/>
  <c r="E25" i="53"/>
  <c r="J23" i="105"/>
  <c r="J10" i="105"/>
  <c r="J11" i="105" s="1"/>
  <c r="J29" i="105" s="1"/>
  <c r="O40" i="63"/>
  <c r="S10" i="101" s="1"/>
  <c r="AK4" i="101" s="1"/>
  <c r="I5" i="105"/>
  <c r="I45" i="53"/>
  <c r="J42" i="63"/>
  <c r="I25" i="53"/>
  <c r="F23" i="105"/>
  <c r="F10" i="105"/>
  <c r="F11" i="105" s="1"/>
  <c r="F29" i="105" s="1"/>
  <c r="B5" i="33"/>
  <c r="B7" i="115" s="1"/>
  <c r="B10" i="115" s="1"/>
  <c r="B11" i="115" s="1"/>
  <c r="B33" i="115" s="1"/>
  <c r="N6" i="33"/>
  <c r="C10" i="105"/>
  <c r="C11" i="105" s="1"/>
  <c r="C29" i="105" s="1"/>
  <c r="C23" i="105"/>
  <c r="K42" i="63"/>
  <c r="J45" i="53"/>
  <c r="J5" i="105"/>
  <c r="F28" i="62"/>
  <c r="E33" i="62"/>
  <c r="G28" i="62"/>
  <c r="E28" i="62"/>
  <c r="C23" i="103"/>
  <c r="C10" i="103"/>
  <c r="C11" i="103" s="1"/>
  <c r="C29" i="103" s="1"/>
  <c r="K10" i="105"/>
  <c r="K11" i="105" s="1"/>
  <c r="K29" i="105" s="1"/>
  <c r="K23" i="105"/>
  <c r="D23" i="105"/>
  <c r="D10" i="105"/>
  <c r="D11" i="105" s="1"/>
  <c r="D29" i="105" s="1"/>
  <c r="M23" i="105"/>
  <c r="M10" i="105"/>
  <c r="M11" i="105" s="1"/>
  <c r="M29" i="105" s="1"/>
  <c r="D21" i="103"/>
  <c r="D6" i="103"/>
  <c r="D7" i="103" s="1"/>
  <c r="D28" i="103" s="1"/>
  <c r="G10" i="105"/>
  <c r="G11" i="105" s="1"/>
  <c r="G29" i="105" s="1"/>
  <c r="G23" i="105"/>
  <c r="L23" i="105"/>
  <c r="L10" i="105"/>
  <c r="L11" i="105" s="1"/>
  <c r="L29" i="105" s="1"/>
  <c r="G42" i="63"/>
  <c r="F45" i="53"/>
  <c r="F5" i="105"/>
  <c r="K11" i="62"/>
  <c r="K43" i="62" s="1"/>
  <c r="N33" i="53"/>
  <c r="L5" i="105" l="1"/>
  <c r="L21" i="105" s="1"/>
  <c r="M42" i="63"/>
  <c r="C45" i="53"/>
  <c r="C25" i="53"/>
  <c r="L25" i="53"/>
  <c r="H10" i="105"/>
  <c r="H11" i="105" s="1"/>
  <c r="H29" i="105" s="1"/>
  <c r="D42" i="63"/>
  <c r="K25" i="53"/>
  <c r="H45" i="53"/>
  <c r="H25" i="53"/>
  <c r="I42" i="63"/>
  <c r="E42" i="63"/>
  <c r="D25" i="53"/>
  <c r="D45" i="53"/>
  <c r="O43" i="63"/>
  <c r="S13" i="101" s="1"/>
  <c r="AK7" i="101" s="1"/>
  <c r="F23" i="103"/>
  <c r="K5" i="105"/>
  <c r="K21" i="105" s="1"/>
  <c r="L42" i="63"/>
  <c r="N30" i="53"/>
  <c r="N32" i="53"/>
  <c r="N13" i="53"/>
  <c r="N37" i="53" s="1"/>
  <c r="I23" i="103"/>
  <c r="B23" i="105"/>
  <c r="C42" i="63"/>
  <c r="M23" i="103"/>
  <c r="E10" i="103"/>
  <c r="E11" i="103" s="1"/>
  <c r="E29" i="103" s="1"/>
  <c r="O41" i="63"/>
  <c r="S11" i="101" s="1"/>
  <c r="AK5" i="101" s="1"/>
  <c r="D10" i="103"/>
  <c r="D11" i="103" s="1"/>
  <c r="D29" i="103" s="1"/>
  <c r="K40" i="62"/>
  <c r="N46" i="53"/>
  <c r="B25" i="53"/>
  <c r="B5" i="105"/>
  <c r="B6" i="105" s="1"/>
  <c r="B7" i="105" s="1"/>
  <c r="B28" i="105" s="1"/>
  <c r="K9" i="62"/>
  <c r="K41" i="62" s="1"/>
  <c r="H10" i="103"/>
  <c r="H11" i="103" s="1"/>
  <c r="H29" i="103" s="1"/>
  <c r="H23" i="103"/>
  <c r="N23" i="53"/>
  <c r="K18" i="115"/>
  <c r="K17" i="115" s="1"/>
  <c r="N8" i="115"/>
  <c r="I21" i="105"/>
  <c r="I6" i="105"/>
  <c r="I7" i="105" s="1"/>
  <c r="I28" i="105" s="1"/>
  <c r="N4" i="53"/>
  <c r="K13" i="62" s="1"/>
  <c r="K45" i="62" s="1"/>
  <c r="B10" i="103"/>
  <c r="B11" i="103" s="1"/>
  <c r="B29" i="103" s="1"/>
  <c r="B23" i="103"/>
  <c r="N9" i="103"/>
  <c r="N10" i="103" s="1"/>
  <c r="N11" i="103" s="1"/>
  <c r="M21" i="105"/>
  <c r="M6" i="105"/>
  <c r="M7" i="105" s="1"/>
  <c r="M28" i="105" s="1"/>
  <c r="N5" i="33"/>
  <c r="N7" i="115" s="1"/>
  <c r="N10" i="115" s="1"/>
  <c r="N11" i="115" s="1"/>
  <c r="F21" i="105"/>
  <c r="F6" i="105"/>
  <c r="F7" i="105" s="1"/>
  <c r="F28" i="105" s="1"/>
  <c r="E21" i="105"/>
  <c r="E6" i="105"/>
  <c r="E7" i="105" s="1"/>
  <c r="E28" i="105" s="1"/>
  <c r="G45" i="53"/>
  <c r="G5" i="105"/>
  <c r="H42" i="63"/>
  <c r="G25" i="53"/>
  <c r="D21" i="105"/>
  <c r="D6" i="105"/>
  <c r="D7" i="105" s="1"/>
  <c r="D28" i="105" s="1"/>
  <c r="J21" i="105"/>
  <c r="J6" i="105"/>
  <c r="J7" i="105" s="1"/>
  <c r="J28" i="105" s="1"/>
  <c r="H21" i="105"/>
  <c r="H6" i="105"/>
  <c r="H7" i="105" s="1"/>
  <c r="H28" i="105" s="1"/>
  <c r="C21" i="105"/>
  <c r="C6" i="105"/>
  <c r="C7" i="105" s="1"/>
  <c r="C28" i="105" s="1"/>
  <c r="L6" i="105" l="1"/>
  <c r="L7" i="105" s="1"/>
  <c r="L28" i="105" s="1"/>
  <c r="K6" i="105"/>
  <c r="K7" i="105" s="1"/>
  <c r="K28" i="105" s="1"/>
  <c r="O42" i="63"/>
  <c r="S12" i="101" s="1"/>
  <c r="AK6" i="101" s="1"/>
  <c r="B21" i="105"/>
  <c r="N5" i="105"/>
  <c r="N6" i="105" s="1"/>
  <c r="N7" i="105" s="1"/>
  <c r="N45" i="53"/>
  <c r="K8" i="62"/>
  <c r="G21" i="105"/>
  <c r="G6" i="105"/>
  <c r="G7" i="105" s="1"/>
  <c r="G28" i="105" s="1"/>
  <c r="K40" i="33"/>
  <c r="N25" i="53"/>
  <c r="O4" i="98" l="1"/>
  <c r="O25" i="98" s="1"/>
  <c r="F4" i="98"/>
  <c r="F25" i="98" s="1"/>
  <c r="N4" i="98"/>
  <c r="N25" i="98" s="1"/>
  <c r="M4" i="98"/>
  <c r="M25" i="98" s="1"/>
  <c r="B4" i="98"/>
  <c r="B25" i="98" s="1"/>
  <c r="L4" i="98"/>
  <c r="L25" i="98" s="1"/>
  <c r="K4" i="98"/>
  <c r="K25" i="98" s="1"/>
  <c r="J4" i="98"/>
  <c r="J25" i="98" s="1"/>
  <c r="I4" i="98"/>
  <c r="I25" i="98" s="1"/>
  <c r="H4" i="98"/>
  <c r="H25" i="98" s="1"/>
  <c r="G4" i="98"/>
  <c r="G25" i="98" s="1"/>
  <c r="E4" i="98"/>
  <c r="E25" i="98" s="1"/>
  <c r="D4" i="98"/>
  <c r="D25" i="98" s="1"/>
  <c r="C4" i="98"/>
  <c r="C25" i="98" s="1"/>
  <c r="P4" i="98" l="1"/>
  <c r="P25" i="98" s="1"/>
  <c r="P10" i="98"/>
  <c r="C32" i="118" l="1"/>
  <c r="I4" i="97" l="1"/>
  <c r="I25" i="97" s="1"/>
</calcChain>
</file>

<file path=xl/sharedStrings.xml><?xml version="1.0" encoding="utf-8"?>
<sst xmlns="http://schemas.openxmlformats.org/spreadsheetml/2006/main" count="2238" uniqueCount="727">
  <si>
    <t xml:space="preserve"> [GWh]</t>
  </si>
  <si>
    <t>[MW]</t>
  </si>
  <si>
    <t>[MWh]</t>
  </si>
  <si>
    <t>Výroba elektřiny netto</t>
  </si>
  <si>
    <t>JE</t>
  </si>
  <si>
    <t>VO z vvn</t>
  </si>
  <si>
    <t>VO z vn</t>
  </si>
  <si>
    <t>Jaderné elektrárny (JE)</t>
  </si>
  <si>
    <t>Parní elektrárny (PE)</t>
  </si>
  <si>
    <t>PE</t>
  </si>
  <si>
    <t>PPE</t>
  </si>
  <si>
    <t>PSE</t>
  </si>
  <si>
    <t>VE</t>
  </si>
  <si>
    <t>PVE</t>
  </si>
  <si>
    <t>VTE</t>
  </si>
  <si>
    <t>FVE</t>
  </si>
  <si>
    <t>Celkem</t>
  </si>
  <si>
    <t>Vodní elektrárny (VE)</t>
  </si>
  <si>
    <t>Přečerpávací vodní el. (PVE)</t>
  </si>
  <si>
    <t>Saldo zahraničí</t>
  </si>
  <si>
    <t>-</t>
  </si>
  <si>
    <t>Struktura pokrytí denního minima zatížení</t>
  </si>
  <si>
    <t>Struktura pokrytí denního maxima zatížení</t>
  </si>
  <si>
    <t>Spotřeba elektřiny brutto [MWh]</t>
  </si>
  <si>
    <t>PREdistribuce, a.s.</t>
  </si>
  <si>
    <t>Leden</t>
  </si>
  <si>
    <t>Únor</t>
  </si>
  <si>
    <t>Březen</t>
  </si>
  <si>
    <t>Duben</t>
  </si>
  <si>
    <t>Květen</t>
  </si>
  <si>
    <t>Červen</t>
  </si>
  <si>
    <t>Červenec</t>
  </si>
  <si>
    <t>Srpen</t>
  </si>
  <si>
    <t>Září</t>
  </si>
  <si>
    <t>Říjen</t>
  </si>
  <si>
    <t>Listopad</t>
  </si>
  <si>
    <t>Prosinec</t>
  </si>
  <si>
    <t>Čerpání PVE</t>
  </si>
  <si>
    <t>Paroplynové, plynové el (PPE+PSE)</t>
  </si>
  <si>
    <t>Fotovoltaické el. (FVE)</t>
  </si>
  <si>
    <t>Větrné el. (VTE)</t>
  </si>
  <si>
    <t>zdroj dat: výkaz ERÚ-3</t>
  </si>
  <si>
    <t xml:space="preserve"> [MWh]</t>
  </si>
  <si>
    <t>RDS</t>
  </si>
  <si>
    <t>LDS</t>
  </si>
  <si>
    <t>MOO</t>
  </si>
  <si>
    <t>MOP</t>
  </si>
  <si>
    <t>VN</t>
  </si>
  <si>
    <t>VVN</t>
  </si>
  <si>
    <t>[%]</t>
  </si>
  <si>
    <t>+</t>
  </si>
  <si>
    <t>[GWh]</t>
  </si>
  <si>
    <r>
      <t>[MW</t>
    </r>
    <r>
      <rPr>
        <vertAlign val="subscript"/>
        <sz val="9"/>
        <rFont val="Arial"/>
        <family val="2"/>
        <charset val="238"/>
        <scheme val="minor"/>
      </rPr>
      <t>e</t>
    </r>
    <r>
      <rPr>
        <sz val="9"/>
        <rFont val="Arial"/>
        <family val="2"/>
        <charset val="238"/>
        <scheme val="minor"/>
      </rPr>
      <t>]</t>
    </r>
  </si>
  <si>
    <t>DS</t>
  </si>
  <si>
    <t>Tuzemská netto spotřeba</t>
  </si>
  <si>
    <t>Spotřeba na přečerpání PVE</t>
  </si>
  <si>
    <t>Celkové ztráty</t>
  </si>
  <si>
    <t>ČEPS</t>
  </si>
  <si>
    <t>ČEZ Distribuce</t>
  </si>
  <si>
    <t>PREdistribuce</t>
  </si>
  <si>
    <t>ČEPS, a.s.</t>
  </si>
  <si>
    <t>CAIDI</t>
  </si>
  <si>
    <t>SAIDI</t>
  </si>
  <si>
    <t>SAIFI</t>
  </si>
  <si>
    <t>ČEZ</t>
  </si>
  <si>
    <t>PRE</t>
  </si>
  <si>
    <t>Tech. vl. spotřeba na výrobu elektřiny</t>
  </si>
  <si>
    <t>JHM</t>
  </si>
  <si>
    <t>KVK</t>
  </si>
  <si>
    <t>LBK</t>
  </si>
  <si>
    <t>PHA</t>
  </si>
  <si>
    <t>STČ</t>
  </si>
  <si>
    <t>JHČ</t>
  </si>
  <si>
    <t>PLK</t>
  </si>
  <si>
    <t>ULK</t>
  </si>
  <si>
    <t>MSK</t>
  </si>
  <si>
    <t>ZLK</t>
  </si>
  <si>
    <t>OLK</t>
  </si>
  <si>
    <t>VYS</t>
  </si>
  <si>
    <t>PAK</t>
  </si>
  <si>
    <t>HKK</t>
  </si>
  <si>
    <t>ČEZ Distribuce, a. s.</t>
  </si>
  <si>
    <t>400/220</t>
  </si>
  <si>
    <t>400/110</t>
  </si>
  <si>
    <t>220/110</t>
  </si>
  <si>
    <t>[TJ]</t>
  </si>
  <si>
    <t>Meziroční změna</t>
  </si>
  <si>
    <t>Meziroční změna výroby elektřiny [GWh]</t>
  </si>
  <si>
    <t>Meziroční změna salda</t>
  </si>
  <si>
    <t>Přeshraniční saldo</t>
  </si>
  <si>
    <t>Pomocné</t>
  </si>
  <si>
    <t>Nárůst</t>
  </si>
  <si>
    <t>Pokles</t>
  </si>
  <si>
    <t>[-]</t>
  </si>
  <si>
    <t>C 01 d</t>
  </si>
  <si>
    <t>C 02 d</t>
  </si>
  <si>
    <t>C 03 d</t>
  </si>
  <si>
    <t>C 25 d</t>
  </si>
  <si>
    <t>C 26 d</t>
  </si>
  <si>
    <t>C 27 d</t>
  </si>
  <si>
    <t>C 35 d</t>
  </si>
  <si>
    <t>C 45 d</t>
  </si>
  <si>
    <t>C 46 d</t>
  </si>
  <si>
    <t>C 55 d</t>
  </si>
  <si>
    <t>C 56 d</t>
  </si>
  <si>
    <t>C 60 d</t>
  </si>
  <si>
    <t>C 62 d</t>
  </si>
  <si>
    <t>D 01 d</t>
  </si>
  <si>
    <t>D 02 d</t>
  </si>
  <si>
    <t>D 25 d</t>
  </si>
  <si>
    <t>D 26 d</t>
  </si>
  <si>
    <t>D 27 d</t>
  </si>
  <si>
    <t>D 35 d</t>
  </si>
  <si>
    <t>D 45 d</t>
  </si>
  <si>
    <t>D 56 d</t>
  </si>
  <si>
    <t>D 57 d</t>
  </si>
  <si>
    <t>D 61 d</t>
  </si>
  <si>
    <t>C 61 d</t>
  </si>
  <si>
    <t>D 55 d</t>
  </si>
  <si>
    <t>UCED Chomutov s.r.o.</t>
  </si>
  <si>
    <t>VO z vvn 2019</t>
  </si>
  <si>
    <t>VO z vn 2019</t>
  </si>
  <si>
    <t>MOP 2019</t>
  </si>
  <si>
    <t>MOO 2019</t>
  </si>
  <si>
    <t>výkon</t>
  </si>
  <si>
    <t>výroba</t>
  </si>
  <si>
    <t>VO z vvn 2020</t>
  </si>
  <si>
    <t>VO z vn 2020</t>
  </si>
  <si>
    <t>MOP 2020</t>
  </si>
  <si>
    <t>MOO 2020</t>
  </si>
  <si>
    <t xml:space="preserve"> *)</t>
  </si>
  <si>
    <t>EG.D</t>
  </si>
  <si>
    <t>EG.D, a.s.</t>
  </si>
  <si>
    <t>2021</t>
  </si>
  <si>
    <t>Zatížení ve dni maxima</t>
  </si>
  <si>
    <r>
      <t xml:space="preserve">Hodina </t>
    </r>
    <r>
      <rPr>
        <b/>
        <vertAlign val="superscript"/>
        <sz val="9"/>
        <color theme="0"/>
        <rFont val="Arial"/>
        <family val="2"/>
        <charset val="238"/>
        <scheme val="minor"/>
      </rPr>
      <t>*)</t>
    </r>
  </si>
  <si>
    <t xml:space="preserve"> </t>
  </si>
  <si>
    <t>elektro.statistika@eru.cz</t>
  </si>
  <si>
    <t>1</t>
  </si>
  <si>
    <t>2</t>
  </si>
  <si>
    <t>3</t>
  </si>
  <si>
    <t>3.1</t>
  </si>
  <si>
    <t>3.2</t>
  </si>
  <si>
    <t>3.3</t>
  </si>
  <si>
    <t>3.4</t>
  </si>
  <si>
    <t>3.5</t>
  </si>
  <si>
    <t>3.6</t>
  </si>
  <si>
    <t>3.7</t>
  </si>
  <si>
    <t>3.8</t>
  </si>
  <si>
    <t>3.9</t>
  </si>
  <si>
    <t>3.10</t>
  </si>
  <si>
    <t>4</t>
  </si>
  <si>
    <t>4.1</t>
  </si>
  <si>
    <t>4.2</t>
  </si>
  <si>
    <t>4.3</t>
  </si>
  <si>
    <t>4.4</t>
  </si>
  <si>
    <t>4.5</t>
  </si>
  <si>
    <t>4.6</t>
  </si>
  <si>
    <t>4.7</t>
  </si>
  <si>
    <t>4.8</t>
  </si>
  <si>
    <t>5</t>
  </si>
  <si>
    <t>5.1</t>
  </si>
  <si>
    <t>5.2</t>
  </si>
  <si>
    <t>5.3</t>
  </si>
  <si>
    <t>5.4</t>
  </si>
  <si>
    <t>5.5</t>
  </si>
  <si>
    <t>5.6</t>
  </si>
  <si>
    <t>5.7</t>
  </si>
  <si>
    <t>5.8</t>
  </si>
  <si>
    <t>5.9</t>
  </si>
  <si>
    <t>6</t>
  </si>
  <si>
    <t>7</t>
  </si>
  <si>
    <t>7.1</t>
  </si>
  <si>
    <t>7.2</t>
  </si>
  <si>
    <t>7.3</t>
  </si>
  <si>
    <t>8</t>
  </si>
  <si>
    <t>8.1</t>
  </si>
  <si>
    <t>8.2</t>
  </si>
  <si>
    <t>8.3</t>
  </si>
  <si>
    <t>9</t>
  </si>
  <si>
    <t>9.1</t>
  </si>
  <si>
    <t>9.2</t>
  </si>
  <si>
    <t>9.3</t>
  </si>
  <si>
    <t>9.4</t>
  </si>
  <si>
    <t>9.5</t>
  </si>
  <si>
    <t>9.6</t>
  </si>
  <si>
    <t>9.7</t>
  </si>
  <si>
    <t>10</t>
  </si>
  <si>
    <t>18. 1.</t>
  </si>
  <si>
    <t>15. 2.</t>
  </si>
  <si>
    <t>11. 3.</t>
  </si>
  <si>
    <t>8. 4.</t>
  </si>
  <si>
    <t>5. 5.</t>
  </si>
  <si>
    <t>17. 6.</t>
  </si>
  <si>
    <t>13. 7.</t>
  </si>
  <si>
    <t>31. 8.</t>
  </si>
  <si>
    <t>22. 9.</t>
  </si>
  <si>
    <t>14. 10.</t>
  </si>
  <si>
    <t>30. 11.</t>
  </si>
  <si>
    <t>9. 12.</t>
  </si>
  <si>
    <t>2. 1.</t>
  </si>
  <si>
    <t>28. 2.</t>
  </si>
  <si>
    <t>28. 3.</t>
  </si>
  <si>
    <t>3. 4.</t>
  </si>
  <si>
    <t>16. 5.</t>
  </si>
  <si>
    <t>27. 6.</t>
  </si>
  <si>
    <t>4. 7.</t>
  </si>
  <si>
    <t>8. 8.</t>
  </si>
  <si>
    <t>12. 9.</t>
  </si>
  <si>
    <t>3. 10.</t>
  </si>
  <si>
    <t>7. 11.</t>
  </si>
  <si>
    <t>31. 12.</t>
  </si>
  <si>
    <r>
      <t xml:space="preserve">YEARLY REPORT ON THE
OPERATION OF THE CZECH
ELECTRICITY GRID
</t>
    </r>
    <r>
      <rPr>
        <b/>
        <sz val="24"/>
        <color theme="8"/>
        <rFont val="Arial"/>
        <family val="2"/>
        <charset val="238"/>
      </rPr>
      <t>FOR 2021</t>
    </r>
  </si>
  <si>
    <t>TABLE OF CONTENTS</t>
  </si>
  <si>
    <t>ABBREVIATIONS, ACRONYMS AND EXPLANATIONS</t>
  </si>
  <si>
    <t>COMMENTARY</t>
  </si>
  <si>
    <t>ELECTRICAL ENERGY BALANCES, GENERATION AND CONSUMPTION</t>
  </si>
  <si>
    <t>Electrical energy balances ‒ generation</t>
  </si>
  <si>
    <t>Electrical energy balances ‒ consumption</t>
  </si>
  <si>
    <t>Development of electrical energy balances and generation</t>
  </si>
  <si>
    <t>Year-on-year change in electricity generation</t>
  </si>
  <si>
    <t>Fuels and technologies used in gross electricity generation</t>
  </si>
  <si>
    <t>Development of electricity generation and consumption</t>
  </si>
  <si>
    <t>Year-on-year change in electricity consumption</t>
  </si>
  <si>
    <t>Long-term development in electricity generation and consumption</t>
  </si>
  <si>
    <t>Development of electricity consumption by demand category</t>
  </si>
  <si>
    <t>ELECTRICITY GENERATION AND CONSUMPTION IN CZECH REGIONS AND REGIONAL DISTRIBUTION SYSTEMS</t>
  </si>
  <si>
    <t>ELECTRICITY GENERATION BY TECHNOLOGY AND FUEL</t>
  </si>
  <si>
    <t>INSTALLED CAPACITY IN THE CZECH ELECTRICITY GRID AND BREAKDOWN BY CZECH REGIONS</t>
  </si>
  <si>
    <t>CROSS-BORDER FLOWS</t>
  </si>
  <si>
    <t>Gross electricity generation in Czech Regions by generating technology</t>
  </si>
  <si>
    <t>Net electricity consumption in Czech Regions by demand category</t>
  </si>
  <si>
    <t xml:space="preserve">Net electricity consumption in Czech Regions by national economy sector </t>
  </si>
  <si>
    <t>Fuels and technologies in gross electricity generation in Czech Regions</t>
  </si>
  <si>
    <t>Net electricity consumption in each RDS</t>
  </si>
  <si>
    <t>Year-on-year change in net electricity consumption in regional distribution systems</t>
  </si>
  <si>
    <t>Year-on-year change in net electricity consumption by national economy sector</t>
  </si>
  <si>
    <t>Nuclear power plants and thermal power stations</t>
  </si>
  <si>
    <t>Combined cycle plants</t>
  </si>
  <si>
    <t>Gas fired power stations</t>
  </si>
  <si>
    <t>Hydroelectric, including pumped storage, power stations</t>
  </si>
  <si>
    <t>Wind power plants</t>
  </si>
  <si>
    <t>Photovoltaic plants</t>
  </si>
  <si>
    <t>Combined heat and power generation</t>
  </si>
  <si>
    <t>Generation from biomass</t>
  </si>
  <si>
    <t>Generation from biogas</t>
  </si>
  <si>
    <t>Cross-border physical flows</t>
  </si>
  <si>
    <t>Year-on-year change in cross-border physical flows</t>
  </si>
  <si>
    <t>Development of cross-border physical flows</t>
  </si>
  <si>
    <t>PEAK AND MINIMUM LOADS</t>
  </si>
  <si>
    <t>Monthly peak and minimum gross loads in the Czech electricity grid</t>
  </si>
  <si>
    <t>BALANCES, TECHNICAL DETAILS AND SUPPLY QUALITY IN TS AND RDS AND TARIFF STATISTICS</t>
  </si>
  <si>
    <t>Balances of physical flows in the TS and RDS</t>
  </si>
  <si>
    <t>Lengths of routes and lines in the TS and RDS</t>
  </si>
  <si>
    <t>Supply points and transformers in the TS and RDS</t>
  </si>
  <si>
    <t>Key technical details on the TS and RDS</t>
  </si>
  <si>
    <t>Development in the electricity supply quality</t>
  </si>
  <si>
    <t>Tariff statistics</t>
  </si>
  <si>
    <t>Development in the tariff statistics</t>
  </si>
  <si>
    <t>ADDITIONAL GRAPHS AND ELECTRICAL ENERGY BALANCE DIAGRAM</t>
  </si>
  <si>
    <t>INTRODUCTION</t>
  </si>
  <si>
    <t>1 ABBREVIATIONS, ACRONYMS AND EXPLANATIONS</t>
  </si>
  <si>
    <t>BDMW</t>
  </si>
  <si>
    <t xml:space="preserve">CC </t>
  </si>
  <si>
    <t>DSO</t>
  </si>
  <si>
    <t>EHV</t>
  </si>
  <si>
    <t>GFPS</t>
  </si>
  <si>
    <t xml:space="preserve">HD_C </t>
  </si>
  <si>
    <t xml:space="preserve">HE </t>
  </si>
  <si>
    <t>HV</t>
  </si>
  <si>
    <t xml:space="preserve">CHP </t>
  </si>
  <si>
    <t>LD_B</t>
  </si>
  <si>
    <t>LD_H</t>
  </si>
  <si>
    <t>LV</t>
  </si>
  <si>
    <t>NPP</t>
  </si>
  <si>
    <t>PSHE</t>
  </si>
  <si>
    <t>PV</t>
  </si>
  <si>
    <t xml:space="preserve">RES </t>
  </si>
  <si>
    <t xml:space="preserve">TPS </t>
  </si>
  <si>
    <t>TS</t>
  </si>
  <si>
    <t>TSO</t>
  </si>
  <si>
    <t xml:space="preserve">WPP </t>
  </si>
  <si>
    <t>biologically degradable municipal waste</t>
  </si>
  <si>
    <t xml:space="preserve">Customer Average Interruption Duration Index in the period under review </t>
  </si>
  <si>
    <t>combined cycle plants</t>
  </si>
  <si>
    <t>ČEPS, a.s. - the Transmission System Operator</t>
  </si>
  <si>
    <t>ČEZ Distribuce, a. s. - a Regional Distribution System Operator</t>
  </si>
  <si>
    <t>distribution system</t>
  </si>
  <si>
    <t>distribution system operator</t>
  </si>
  <si>
    <t>EG.D, a.s. - a Regional Distribution System Operator</t>
  </si>
  <si>
    <t>extra high voltage over 52 kV (under the ČSN 330010 standard) [≈ high voltage]</t>
  </si>
  <si>
    <t>gas fired power stations</t>
  </si>
  <si>
    <t>high demand customers</t>
  </si>
  <si>
    <t>hydroelectric power stations</t>
  </si>
  <si>
    <t>high voltage from 1 kV to 52 kV (under the ČSN 330010 standard) [≈ medium voltage]</t>
  </si>
  <si>
    <t>combined heat and power generation</t>
  </si>
  <si>
    <t>low demand customers, businesses</t>
  </si>
  <si>
    <t>low demand customers, households</t>
  </si>
  <si>
    <t>local distribution system</t>
  </si>
  <si>
    <t>low voltage up to 1 kV (under the ČSN 330010 standard)</t>
  </si>
  <si>
    <t>nuclear power plants</t>
  </si>
  <si>
    <t>PREdistribuce, a.s. - a Regional Distribution System Operator</t>
  </si>
  <si>
    <t>pumped storage hydroelectric power stations</t>
  </si>
  <si>
    <t>photovoltaic plants</t>
  </si>
  <si>
    <t>regional distribution system</t>
  </si>
  <si>
    <t>renewable energy sources</t>
  </si>
  <si>
    <t xml:space="preserve">System Average Interruption Duration Index in the period under review </t>
  </si>
  <si>
    <t>System Average Interruption Frequency Index in the period under review</t>
  </si>
  <si>
    <t>thermal power stations</t>
  </si>
  <si>
    <t>transmission system</t>
  </si>
  <si>
    <t>transmission system operator</t>
  </si>
  <si>
    <t>wind power plants</t>
  </si>
  <si>
    <t>Balancing difference =</t>
  </si>
  <si>
    <t>Gross electricity generation + cross-border balance - national gross consumption (TBS).</t>
  </si>
  <si>
    <t>Total losses =</t>
  </si>
  <si>
    <t>Losses in distribution system operators’ and the transmission system operator’s networks.</t>
  </si>
  <si>
    <t>Installed capacities =</t>
  </si>
  <si>
    <t>Installed capacities reflect the capacities actually connected in the transmission system and the distribution systems, i.e. the figures do not reflect the sum of the capacities from licences awarded for the respective category of electricity generation.</t>
  </si>
  <si>
    <t>Local consumption =</t>
  </si>
  <si>
    <t>Consumption of producers and entities directly connected to the respective generating plant.</t>
  </si>
  <si>
    <t>Cross-border balance =</t>
  </si>
  <si>
    <t>Net balance of cross-border exchanges of electrical energy in a given period. It is the difference between total electricity imports and total electricity exports in a given period. A positive value denotes electricity imports exceeding exports, and a negative value denotes electricity exports exceeding imports.</t>
  </si>
  <si>
    <t>Electricity consumption in the CR =</t>
  </si>
  <si>
    <t>NNC - OUh.</t>
  </si>
  <si>
    <t>Own use (process only) for electricity generation (OUe) =</t>
  </si>
  <si>
    <t>This expression denotes the consumption of electricity that is required for the electricity generating process. It covers all operations that are crucial for electricity generation, including losses in electricity generation. The definition is based on ‘process own use’ specified in Section 2(u) of Act No 165/2012 on supported energy sources and amending certain laws, as amended.</t>
  </si>
  <si>
    <t>Own use (process only) for heat production (OUh) =</t>
  </si>
  <si>
    <t>Analogous to OUe.</t>
  </si>
  <si>
    <t>National gross consumption (NGC) =</t>
  </si>
  <si>
    <t>NNC + consumption for pumping at PSHE + total losses + OUe.</t>
  </si>
  <si>
    <t>National net consumption (NNC) =</t>
  </si>
  <si>
    <t>Gross electricity generation =</t>
  </si>
  <si>
    <t>Total electricity available at generator terminals.</t>
  </si>
  <si>
    <t>Net electricity generation =</t>
  </si>
  <si>
    <t>Gross electricity generation minus OUe.</t>
  </si>
  <si>
    <t>Gross load =</t>
  </si>
  <si>
    <t>Load (without OUe) =</t>
  </si>
  <si>
    <t>Gross load - OUe.</t>
  </si>
  <si>
    <t>HD_C at the EHV level + HD_C at the HV level + LD_H + LD_B + consumption of the TSO and DSOs + local consumption + OUh.</t>
  </si>
  <si>
    <t>The hourly value of electrical power supplied to the Czech electricity grid by connected electricity producers +/‑ net balance - pumping at PSHE.</t>
  </si>
  <si>
    <t>2 COMMENTARY</t>
  </si>
  <si>
    <t>3  ELECTRICAL ENERGY BALANCES, GENERATION AND CONSUMPTION</t>
  </si>
  <si>
    <t>3.1  Electrical energy balances ‒ generation [GWh]</t>
  </si>
  <si>
    <t>January</t>
  </si>
  <si>
    <t>February</t>
  </si>
  <si>
    <t>March</t>
  </si>
  <si>
    <t>April</t>
  </si>
  <si>
    <t>May</t>
  </si>
  <si>
    <t>June</t>
  </si>
  <si>
    <t>July</t>
  </si>
  <si>
    <t>August</t>
  </si>
  <si>
    <t>September</t>
  </si>
  <si>
    <t>October</t>
  </si>
  <si>
    <t>November</t>
  </si>
  <si>
    <t>December</t>
  </si>
  <si>
    <t>Total</t>
  </si>
  <si>
    <t>Gross electricity generation</t>
  </si>
  <si>
    <t>Nuclear (NPP)</t>
  </si>
  <si>
    <t>Thermal (TPS)</t>
  </si>
  <si>
    <t>Combined cycle (CC)</t>
  </si>
  <si>
    <t>Gas fired (GFPS)</t>
  </si>
  <si>
    <t>Hydro (HE)</t>
  </si>
  <si>
    <t>Pumped storage (PSHE)</t>
  </si>
  <si>
    <t>Wind (WPP)</t>
  </si>
  <si>
    <t>Photovoltaic (PV)</t>
  </si>
  <si>
    <t>Own use (process only) for electricity generation (OUe)</t>
  </si>
  <si>
    <t>Own use (process only) for heat production (OUh)</t>
  </si>
  <si>
    <t>Net electricity generation</t>
  </si>
  <si>
    <t>3.2  Electrical energy balances ‒ consumption [GWh]</t>
  </si>
  <si>
    <t>Cross-border balance *)</t>
  </si>
  <si>
    <t>Electricity imports at TS level</t>
  </si>
  <si>
    <t>Electricity imports at DS level</t>
  </si>
  <si>
    <t>Electricity exports at TS level</t>
  </si>
  <si>
    <t>Electricity exports at DS level</t>
  </si>
  <si>
    <t>Total losses</t>
  </si>
  <si>
    <t>In the transmission system</t>
  </si>
  <si>
    <t>In distribution systems</t>
  </si>
  <si>
    <t>Electricity consumption in the Czech Republic</t>
  </si>
  <si>
    <t>HD_C from the EHV level</t>
  </si>
  <si>
    <t>HD_C from the HV level</t>
  </si>
  <si>
    <t>Low demand customers, businesses (LD_B)</t>
  </si>
  <si>
    <t>Low demand customers, households (LD_H)</t>
  </si>
  <si>
    <t>TSO’s and DSOs’ consumption</t>
  </si>
  <si>
    <t>Local consumption</t>
  </si>
  <si>
    <t>Own use (process only) for electricity generation</t>
  </si>
  <si>
    <t>Own use (process only) for heat production</t>
  </si>
  <si>
    <t>Consumption for pumping at PSHE</t>
  </si>
  <si>
    <t>National gross consumption (NGC)</t>
  </si>
  <si>
    <t>National net consumption (NNC)</t>
  </si>
  <si>
    <t>Balancing difference</t>
  </si>
  <si>
    <t>*) includes data on the TS, RDS and selected LDS (physical flows)</t>
  </si>
  <si>
    <t>Own use for electricity generation</t>
  </si>
  <si>
    <t>3.3 Development of electrical energy balances and generation [GWh]</t>
  </si>
  <si>
    <t xml:space="preserve">Gross electricity generation </t>
  </si>
  <si>
    <t>Own use (process only) for electricity generation (TVSe)</t>
  </si>
  <si>
    <t>National gross consumption</t>
  </si>
  <si>
    <t>National net consumption</t>
  </si>
  <si>
    <r>
      <rPr>
        <vertAlign val="superscript"/>
        <sz val="8"/>
        <rFont val="Arial"/>
        <family val="2"/>
        <charset val="238"/>
        <scheme val="minor"/>
      </rPr>
      <t>*)</t>
    </r>
    <r>
      <rPr>
        <sz val="8"/>
        <rFont val="Arial"/>
        <family val="2"/>
        <charset val="238"/>
        <scheme val="minor"/>
      </rPr>
      <t xml:space="preserve"> includes data on the TS, RDS and selected LDS (physical flows)</t>
    </r>
  </si>
  <si>
    <t>TPS</t>
  </si>
  <si>
    <t>CC</t>
  </si>
  <si>
    <t>HE</t>
  </si>
  <si>
    <t>WPP</t>
  </si>
  <si>
    <t>3.4  Year-on-year change in electricity generation [GWh]</t>
  </si>
  <si>
    <t>Gross electricity generation in 2020</t>
  </si>
  <si>
    <t>Year-on-year change in gross electricity generation</t>
  </si>
  <si>
    <t>Net electricity generation in 2020</t>
  </si>
  <si>
    <t>Year-on-year change in net electricity generation</t>
  </si>
  <si>
    <t>Gross electricity generation in 2021</t>
  </si>
  <si>
    <t>Net electricity generation in 2021</t>
  </si>
  <si>
    <t>Electricity generation [GWh]</t>
  </si>
  <si>
    <t>3.6  Fuels and technologies used in gross electricity generation [GWh]</t>
  </si>
  <si>
    <t>Nuclear fuel</t>
  </si>
  <si>
    <t>Brown coal</t>
  </si>
  <si>
    <t>Natural gas</t>
  </si>
  <si>
    <t>Hard coal</t>
  </si>
  <si>
    <t>Pumped storage</t>
  </si>
  <si>
    <t>Other solid fuels (excluding BDMW)</t>
  </si>
  <si>
    <t>Other gases</t>
  </si>
  <si>
    <t>Waste heat</t>
  </si>
  <si>
    <t>Fuel oils</t>
  </si>
  <si>
    <t>Other liquid fuels</t>
  </si>
  <si>
    <t>Other</t>
  </si>
  <si>
    <t>Coke</t>
  </si>
  <si>
    <t>Biomass</t>
  </si>
  <si>
    <t>Biogas</t>
  </si>
  <si>
    <t>Hydro</t>
  </si>
  <si>
    <t>Photovoltaic</t>
  </si>
  <si>
    <t>Wind</t>
  </si>
  <si>
    <r>
      <t xml:space="preserve">Share of RES </t>
    </r>
    <r>
      <rPr>
        <b/>
        <vertAlign val="superscript"/>
        <sz val="9"/>
        <rFont val="Arial"/>
        <family val="2"/>
        <charset val="238"/>
        <scheme val="minor"/>
      </rPr>
      <t>*)</t>
    </r>
  </si>
  <si>
    <t>Total RES [MWh]</t>
  </si>
  <si>
    <t>3.7  Development of electricity generation and consumption [GWh]</t>
  </si>
  <si>
    <t>3.8  Year-on-year change in electricity consumption [GWh]</t>
  </si>
  <si>
    <t>National gross consumption in 2020</t>
  </si>
  <si>
    <t>Year-on-year gross change in NGC</t>
  </si>
  <si>
    <t>Year-on-year change in NGC</t>
  </si>
  <si>
    <t>National net consumption in 2020</t>
  </si>
  <si>
    <t>Year-on-year net change in NNC</t>
  </si>
  <si>
    <t>Year-on-year change in NNC</t>
  </si>
  <si>
    <t>National gross consumption in 2021</t>
  </si>
  <si>
    <t>National net consumption in 2021</t>
  </si>
  <si>
    <t>Electricity consumption [GWh]</t>
  </si>
  <si>
    <t>Year-on-year change in electricity consumption [GWh]</t>
  </si>
  <si>
    <t>Year-on-year change in national gross consumption</t>
  </si>
  <si>
    <t>Year-on-year change in national net consumption</t>
  </si>
  <si>
    <t>3.9  Long-term development in electricity generation and consumption [TWh]</t>
  </si>
  <si>
    <t>3.10  Development of electricity consumption by demand category [GWh]</t>
  </si>
  <si>
    <t>High demand from EHV (HD_EHV)</t>
  </si>
  <si>
    <t>High demand from HV (HD_HV)</t>
  </si>
  <si>
    <t>Low demand businesses (LD_B)</t>
  </si>
  <si>
    <t>Low demand households (LD_H)</t>
  </si>
  <si>
    <t>4 ELECTRICITY GENERATION AND CONSUMPTION IN CZECH REGIONS AND REGIONAL DISTRIBUTION SYSTEMS</t>
  </si>
  <si>
    <t>4.1  Gross electricity generation in Czech Regions by generating technology [MWh]</t>
  </si>
  <si>
    <t>Total Czech Republic</t>
  </si>
  <si>
    <t>Jihočeský Region</t>
  </si>
  <si>
    <t>Jihomoravský Region</t>
  </si>
  <si>
    <t>Karlovarský Region</t>
  </si>
  <si>
    <t>Královéhradecký Region</t>
  </si>
  <si>
    <t>Liberecký Region</t>
  </si>
  <si>
    <t>Moravskoslezský Region</t>
  </si>
  <si>
    <t>Olomoucký Region</t>
  </si>
  <si>
    <t>Pardubický Region</t>
  </si>
  <si>
    <t>Plzeňský Region</t>
  </si>
  <si>
    <t>Středočeský Region</t>
  </si>
  <si>
    <t>Ústecký Region</t>
  </si>
  <si>
    <t>Zlínský Region</t>
  </si>
  <si>
    <t>Vysočina Region</t>
  </si>
  <si>
    <t>Prague</t>
  </si>
  <si>
    <t>4.2  Net electricity consumption in Czech Regions by demand category [MWh]</t>
  </si>
  <si>
    <t>HD_C from EHV</t>
  </si>
  <si>
    <t>HD_C from HV</t>
  </si>
  <si>
    <t>4.3  Net electricity consumption in Czech Regions by national economy sector [MWh]</t>
  </si>
  <si>
    <t>Industry</t>
  </si>
  <si>
    <t>Energy</t>
  </si>
  <si>
    <t>Transport</t>
  </si>
  <si>
    <t>Construction</t>
  </si>
  <si>
    <t>Farming and forestry</t>
  </si>
  <si>
    <t>Households</t>
  </si>
  <si>
    <t>Retail, services, schools, health care</t>
  </si>
  <si>
    <t>4.4  Year-on-year change in net electricity consumption by national economy sector [GWh]</t>
  </si>
  <si>
    <t>Year-on-year change</t>
  </si>
  <si>
    <t>Net electricity consumption in 2020</t>
  </si>
  <si>
    <t>Net electricity consumption in 2021</t>
  </si>
  <si>
    <t>Net electricity consumption</t>
  </si>
  <si>
    <t>4.5  Fuels and technologies in gross electricity generation in Czech Regions [GWh]</t>
  </si>
  <si>
    <t>Share of RES *)</t>
  </si>
  <si>
    <t>Prague
(PHA)</t>
  </si>
  <si>
    <t>Jihočeský Region (JHČ)</t>
  </si>
  <si>
    <t>Jihomoravský Region (JHM)</t>
  </si>
  <si>
    <t>Karlovarský Region (KVK)</t>
  </si>
  <si>
    <t>Vysočina Region
(VYS)</t>
  </si>
  <si>
    <t>Královéhradecký Region (HKK)</t>
  </si>
  <si>
    <t>Liberecký Region (LBK)</t>
  </si>
  <si>
    <t>Moravskoslezský Region (MSK)</t>
  </si>
  <si>
    <t>Olomoucký Region (OLK)</t>
  </si>
  <si>
    <t>Pardubický Region (PAK)</t>
  </si>
  <si>
    <t>Plzeňský Region
(PLK)</t>
  </si>
  <si>
    <t>Středočeský Region
(STČ)</t>
  </si>
  <si>
    <t>Ústecký Region (ULK)</t>
  </si>
  <si>
    <t>Zlínský Region
(ZLK)</t>
  </si>
  <si>
    <t>Gross electricity generation [MWh]</t>
  </si>
  <si>
    <r>
      <t>Installed capacity [MW</t>
    </r>
    <r>
      <rPr>
        <b/>
        <vertAlign val="subscript"/>
        <sz val="9"/>
        <rFont val="Arial"/>
        <family val="2"/>
        <charset val="238"/>
        <scheme val="minor"/>
      </rPr>
      <t>e</t>
    </r>
    <r>
      <rPr>
        <b/>
        <sz val="9"/>
        <rFont val="Arial"/>
        <family val="2"/>
        <charset val="238"/>
        <scheme val="minor"/>
      </rPr>
      <t>]</t>
    </r>
  </si>
  <si>
    <t>4.7  Net electricity consumption in each RDS [MWh]</t>
  </si>
  <si>
    <t>Total RDS</t>
  </si>
  <si>
    <t>ČEZ Distribuce, a.s.</t>
  </si>
  <si>
    <t>Net electricity consumption [MWh]</t>
  </si>
  <si>
    <t>4.8 Year-on-year change in net electricity consumption in regional distribution systems [GWh]</t>
  </si>
  <si>
    <t>Total in 2020</t>
  </si>
  <si>
    <t>HD_C from EHV in 2020</t>
  </si>
  <si>
    <t>HD_C from HV in 2020</t>
  </si>
  <si>
    <t>LD_B in 2020</t>
  </si>
  <si>
    <t>LD_H in 2020</t>
  </si>
  <si>
    <t>Total in 2021</t>
  </si>
  <si>
    <t>HD_C from EHV in 2021</t>
  </si>
  <si>
    <t>HD_C from HV in 2021</t>
  </si>
  <si>
    <t>LD_B in 2021</t>
  </si>
  <si>
    <t>LD_H in 2021</t>
  </si>
  <si>
    <t>5 ELECTRICITY GENERATION BY TECHNOLOGY AND FUEL</t>
  </si>
  <si>
    <t>5.1  Nuclear power plants and thermal power stations</t>
  </si>
  <si>
    <t xml:space="preserve">Own use (process only) for electricity generation </t>
  </si>
  <si>
    <t>Total installed electrical capacity</t>
  </si>
  <si>
    <t>Nuclear power plants (NPP)</t>
  </si>
  <si>
    <t>Thermal power stations (TPS)</t>
  </si>
  <si>
    <t>Other solid fuels</t>
  </si>
  <si>
    <t>All fuels (pre-2014 data only in aggregate)</t>
  </si>
  <si>
    <t>5.2  Combined cycle plants</t>
  </si>
  <si>
    <t>Combined cycle plants (CC)</t>
  </si>
  <si>
    <t>5.3 Gas fired power stations</t>
  </si>
  <si>
    <t>Gas fired power stations (GFPS)</t>
  </si>
  <si>
    <t>5.4 Hydroelectric, including pumped storage, power stations</t>
  </si>
  <si>
    <t>Total installed capacity</t>
  </si>
  <si>
    <t>Electricity supply to the grid</t>
  </si>
  <si>
    <t>Hydroelectric power stations (HE) *)</t>
  </si>
  <si>
    <t>up to 1 MW</t>
  </si>
  <si>
    <t>from 1 MW inclusive to 10 MW</t>
  </si>
  <si>
    <t>from 10 MW inclusive</t>
  </si>
  <si>
    <t>Electricity consumption for pumping</t>
  </si>
  <si>
    <t>Pumped storage hydroelectric power stations (PSHE)</t>
  </si>
  <si>
    <t>All categories (pre-2014 data only in aggregate)</t>
  </si>
  <si>
    <t>5.5 Wind power plants</t>
  </si>
  <si>
    <t>Wind power plants (WPP) *)</t>
  </si>
  <si>
    <t>up to 0.5 MW inclusive</t>
  </si>
  <si>
    <t>over 0.5 to 1 MW inclusive</t>
  </si>
  <si>
    <t xml:space="preserve">over 1 to 2 MW inclusive </t>
  </si>
  <si>
    <t>over 2 MW</t>
  </si>
  <si>
    <r>
      <rPr>
        <vertAlign val="superscript"/>
        <sz val="8"/>
        <rFont val="Arial"/>
        <family val="2"/>
        <charset val="238"/>
        <scheme val="minor"/>
      </rPr>
      <t>*)</t>
    </r>
    <r>
      <rPr>
        <sz val="8"/>
        <rFont val="Arial"/>
        <family val="2"/>
        <charset val="238"/>
        <scheme val="minor"/>
      </rPr>
      <t xml:space="preserve"> categorised by installed capacity of the plant</t>
    </r>
  </si>
  <si>
    <t>5.6 Photovoltaic plants</t>
  </si>
  <si>
    <t xml:space="preserve">Electricity supply to the grid </t>
  </si>
  <si>
    <t>Photovoltaic plants (PV) *)</t>
  </si>
  <si>
    <t>up to 10 kW inclusive</t>
  </si>
  <si>
    <t>over 10 to 30 kW inclusive</t>
  </si>
  <si>
    <t>over 30 kW to 100 kW inclusive</t>
  </si>
  <si>
    <t>over 100 kW to 1 MW inclusive</t>
  </si>
  <si>
    <t>over 1 to 5 MW inclusive</t>
  </si>
  <si>
    <t>over 5 MW</t>
  </si>
  <si>
    <t>5.7 Combined heat and power generation</t>
  </si>
  <si>
    <t>CHP up to 1 MWe inclusive</t>
  </si>
  <si>
    <t>CHP over 5 MWe</t>
  </si>
  <si>
    <t>Total CHP</t>
  </si>
  <si>
    <t>Useful heat supply</t>
  </si>
  <si>
    <t>Combined heat and power generation (CHP)</t>
  </si>
  <si>
    <t>Total installed electrical capacity [MWe]</t>
  </si>
  <si>
    <t>Total installed thermal capacity [MWt]</t>
  </si>
  <si>
    <t>5.8 Generation from biomass</t>
  </si>
  <si>
    <t>Briquettes and pellets</t>
  </si>
  <si>
    <t>Black liquor</t>
  </si>
  <si>
    <t>Liquid biofuels</t>
  </si>
  <si>
    <t>Other biomass</t>
  </si>
  <si>
    <t>Fuel wood</t>
  </si>
  <si>
    <t>Saw dust, bark, chips, wood waste</t>
  </si>
  <si>
    <t>Straw and other vegetable materials</t>
  </si>
  <si>
    <t>5.9 Generation from biogas</t>
  </si>
  <si>
    <t>Landfill gas</t>
  </si>
  <si>
    <t>Sludge gas (WWTP)</t>
  </si>
  <si>
    <t>Other biogas</t>
  </si>
  <si>
    <t>7  CROSS-BORDER FLOWS</t>
  </si>
  <si>
    <t>7.1  Cross-border physical flows [GWh]</t>
  </si>
  <si>
    <t>Cross-border balance</t>
  </si>
  <si>
    <t>Total exports</t>
  </si>
  <si>
    <t>Exports at the TS level</t>
  </si>
  <si>
    <t>to Poland</t>
  </si>
  <si>
    <t>to Germany</t>
  </si>
  <si>
    <t>to Austria</t>
  </si>
  <si>
    <t>to Slovakia</t>
  </si>
  <si>
    <t>Exports at the DS level</t>
  </si>
  <si>
    <t>Total imports</t>
  </si>
  <si>
    <t>Imports at the TS level</t>
  </si>
  <si>
    <t>from Poland</t>
  </si>
  <si>
    <t>from Germany</t>
  </si>
  <si>
    <t>from Austria</t>
  </si>
  <si>
    <t>from Slovakia</t>
  </si>
  <si>
    <t>Imports at the DS level</t>
  </si>
  <si>
    <t>Net balance</t>
  </si>
  <si>
    <t>7.2  Year-on-year change in cross-border physical flows [GWh]</t>
  </si>
  <si>
    <t>Cross-border balance in 2020</t>
  </si>
  <si>
    <t>Total exports in 2020</t>
  </si>
  <si>
    <t>Total imports in 2020</t>
  </si>
  <si>
    <t>Cross-border balance in 2021</t>
  </si>
  <si>
    <t>Total exports in 2021</t>
  </si>
  <si>
    <t>Total imports in 2021</t>
  </si>
  <si>
    <t>Year-on-year change
in the cross-border balance</t>
  </si>
  <si>
    <t>7.3  Development of cross-border physical flows [TWh]</t>
  </si>
  <si>
    <t>Exports at 110, 220 and 400 kV</t>
  </si>
  <si>
    <t>Imports at 220 and 400 kV</t>
  </si>
  <si>
    <t>Imports at 110 kV</t>
  </si>
  <si>
    <t>8 PEAK AND MINIMUM LOADS</t>
  </si>
  <si>
    <t>8.1  Monthly peak and minimum gross loads in the Czech electricity grid</t>
  </si>
  <si>
    <r>
      <t xml:space="preserve">Time </t>
    </r>
    <r>
      <rPr>
        <vertAlign val="superscript"/>
        <sz val="9"/>
        <rFont val="Arial"/>
        <family val="2"/>
        <charset val="238"/>
        <scheme val="minor"/>
      </rPr>
      <t>*)</t>
    </r>
  </si>
  <si>
    <t>Monthly peak [MW]</t>
  </si>
  <si>
    <t>Date</t>
  </si>
  <si>
    <t>Monthly minimum [MW]</t>
  </si>
  <si>
    <r>
      <rPr>
        <vertAlign val="superscript"/>
        <sz val="8"/>
        <rFont val="Arial"/>
        <family val="2"/>
        <charset val="238"/>
        <scheme val="minor"/>
      </rPr>
      <t>*)</t>
    </r>
    <r>
      <rPr>
        <sz val="8"/>
        <rFont val="Arial"/>
        <family val="2"/>
        <charset val="238"/>
        <scheme val="minor"/>
      </rPr>
      <t xml:space="preserve"> Central European time; from 28 March to 31 October, Central European summer time</t>
    </r>
  </si>
  <si>
    <t>Monthly peak load time</t>
  </si>
  <si>
    <t>Monthly minimum load time</t>
  </si>
  <si>
    <t>Gross load</t>
  </si>
  <si>
    <t>Hydroelectric power stations (HE)</t>
  </si>
  <si>
    <t>Pumped storage power stations (PSHE)</t>
  </si>
  <si>
    <t>Photovoltaic plants (PV)</t>
  </si>
  <si>
    <t>Wind power plants (WPP)</t>
  </si>
  <si>
    <t>Pumping at PSHE</t>
  </si>
  <si>
    <t>9 BALANCES, TECHNICAL DETAILS AND SUPPLY QUALITY IN TS AND RDS AND TARIFF STATISTICS</t>
  </si>
  <si>
    <t>9.1 Balances of physical flows in the TS and RDS</t>
  </si>
  <si>
    <t>Inflow into TS [GWh]</t>
  </si>
  <si>
    <t>Electricity supply from generators</t>
  </si>
  <si>
    <t>Electricity supply from RDS networks</t>
  </si>
  <si>
    <t>Electricity imports (supply from abroad)</t>
  </si>
  <si>
    <t>Outflow from TS [GWh]</t>
  </si>
  <si>
    <t>Electricity supply to RDS networks</t>
  </si>
  <si>
    <t>Electricity export (supply abroad)</t>
  </si>
  <si>
    <t>Electricity supply to customers connected to TS</t>
  </si>
  <si>
    <t xml:space="preserve">Electricity consumption of PSHE during pumping </t>
  </si>
  <si>
    <t>Other supply</t>
  </si>
  <si>
    <t>Total losses in networks</t>
  </si>
  <si>
    <t>Inflow into DS [GWh]</t>
  </si>
  <si>
    <t>Electricity supply from the TSO’s network</t>
  </si>
  <si>
    <t>Electricity supply from adjacent regional DSOs</t>
  </si>
  <si>
    <t>Electricity supply from LDS</t>
  </si>
  <si>
    <t>Outflow from DS [GWh]</t>
  </si>
  <si>
    <t>Electricity supply to the TSO’s network</t>
  </si>
  <si>
    <t>Electricity supply to adjacent regional DSOs</t>
  </si>
  <si>
    <t>Electricity supply to LDS</t>
  </si>
  <si>
    <t>Electricity supply to generators (except for PSHE)</t>
  </si>
  <si>
    <t>Electricity supply to HD_C at the EHV level</t>
  </si>
  <si>
    <t>Electricity supply to HD_C at the HV level</t>
  </si>
  <si>
    <t>Electricity supply to LD_B</t>
  </si>
  <si>
    <t>Electricity supply to LD_H</t>
  </si>
  <si>
    <t>DSOs’ other electricity consumption</t>
  </si>
  <si>
    <t>9.2 Lengths of routes and lines in the TS and RDS</t>
  </si>
  <si>
    <t>Length of overhead routes (in geographical terms) [km]</t>
  </si>
  <si>
    <t>Voltage level [kV]</t>
  </si>
  <si>
    <t>Length of cable lines [km]</t>
  </si>
  <si>
    <t>Length of overhead lines (actual conductors) [km]</t>
  </si>
  <si>
    <t>Czech Republic</t>
  </si>
  <si>
    <t>9.3 Supply points and transformers in the TS and RDS</t>
  </si>
  <si>
    <t>Number of transformers [-]</t>
  </si>
  <si>
    <t>110/HV</t>
  </si>
  <si>
    <t>HV/HV</t>
  </si>
  <si>
    <t>HV/LV</t>
  </si>
  <si>
    <t>Transformation capacity [MVA]</t>
  </si>
  <si>
    <t>Number of supply points by voltage level [-]</t>
  </si>
  <si>
    <t>Customer category</t>
  </si>
  <si>
    <t>Number of supply points by customer category [-]</t>
  </si>
  <si>
    <t>9.4 Key technical details on the TS and RDS</t>
  </si>
  <si>
    <t>Number of supply points [-]</t>
  </si>
  <si>
    <t>Length of overhead routes [km]</t>
  </si>
  <si>
    <t>Length of overhead lines [km]</t>
  </si>
  <si>
    <t>9.5 Development in the electricity supply quality</t>
  </si>
  <si>
    <t>Transmission continuity indicators, ČEPS, a.s.</t>
  </si>
  <si>
    <t>Number of electricity transmission interruptions in the year [-]</t>
  </si>
  <si>
    <t>Total duration of electricity transmission interruptions in the year [min]</t>
  </si>
  <si>
    <t>Average duration of an electricity transmission interruption in the year [min]</t>
  </si>
  <si>
    <t>Electrical energy not supplied in the year [MWh]</t>
  </si>
  <si>
    <t>Distribution continuity indicators</t>
  </si>
  <si>
    <t>SAIFI [interruptions/year]</t>
  </si>
  <si>
    <t>SAIDI [minutes/year]</t>
  </si>
  <si>
    <t>CAIDI [minutes]</t>
  </si>
  <si>
    <t>9.6 Tariff statistics</t>
  </si>
  <si>
    <t>Number of supply points</t>
  </si>
  <si>
    <t>Electricity consumption at the high rate</t>
  </si>
  <si>
    <t>Electricity consumption at the low rate</t>
  </si>
  <si>
    <t>Total electricity consumption</t>
  </si>
  <si>
    <t>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t>
  </si>
  <si>
    <t>9.7 Development in the tariff statistics</t>
  </si>
  <si>
    <t>Electricity consumption at the high rate [MWh]</t>
  </si>
  <si>
    <t>Electricity consumption at the low rate [MWh]</t>
  </si>
  <si>
    <t>Total electricity consumption [MWh]</t>
  </si>
  <si>
    <t>10 ADDITIONAL GRAPHS, AND ELECTRICAL ENERGY BALANCE DIAGRAM</t>
  </si>
  <si>
    <t>Balance with abroad</t>
  </si>
  <si>
    <t>Gross consumption</t>
  </si>
  <si>
    <t>Installed capacity [MWe]</t>
  </si>
  <si>
    <t>HD_C from EHV change</t>
  </si>
  <si>
    <t>HD_C from HV change</t>
  </si>
  <si>
    <t>LD_B change</t>
  </si>
  <si>
    <t>LD_H change</t>
  </si>
  <si>
    <t>6 INSTALLED CAPACITY IN THE CZECH ELECTRICITY GRID AND ITS BREAKDOWN BY CZECH REGIONS AS AT 31 DECEMBER 2021 [MW]</t>
  </si>
  <si>
    <t>Hour</t>
  </si>
  <si>
    <t>OUe</t>
  </si>
  <si>
    <t>Load (w/o OUe)</t>
  </si>
  <si>
    <t>Date/Time</t>
  </si>
  <si>
    <t>Renewable energy sources (RES)</t>
  </si>
  <si>
    <t>CHP over 1 MWe to 5 MWe inclusive</t>
  </si>
  <si>
    <t>3.5  Fuels and technologies used in gross electricity generation [GWh]</t>
  </si>
  <si>
    <r>
      <rPr>
        <vertAlign val="superscript"/>
        <sz val="8"/>
        <rFont val="Arial"/>
        <family val="2"/>
        <charset val="238"/>
        <scheme val="minor"/>
      </rPr>
      <t>*)</t>
    </r>
    <r>
      <rPr>
        <sz val="8"/>
        <rFont val="Arial"/>
        <family val="2"/>
        <charset val="238"/>
        <scheme val="minor"/>
      </rPr>
      <t xml:space="preserve"> Gross RES electricity generation's simple percentage of total gross electricity generation</t>
    </r>
  </si>
  <si>
    <t>4.6.1 Installed capacity, generation, and consumption: Prague</t>
  </si>
  <si>
    <t>4.6 Installed capacity and electricity generation and consumption in each of the Czech Regions</t>
  </si>
  <si>
    <t>4.6.2 Installed capacity, generation, and consumption: Jihočeský Region</t>
  </si>
  <si>
    <t>4.6.3 Installed capacity, generation, and consumption: Jihomoravský Region</t>
  </si>
  <si>
    <t>4.6.4 Installed capacity, generation, and consumption: Karlovarský Region</t>
  </si>
  <si>
    <t>4.6.5 Installed capacity, generation, and consumption: Vysočina Region</t>
  </si>
  <si>
    <t>4.6.6 Installed capacity, generation, and consumption: Královéhradecký Region</t>
  </si>
  <si>
    <t>4.6.7 Installed capacity, generation, and consumption: Liberecký Region</t>
  </si>
  <si>
    <t>4.6.8 Installed capacity, generation, and consumption: Moravskoslezský Region</t>
  </si>
  <si>
    <t>4.6.9 Installed capacity, generation, and consumption: Olomoucký Region</t>
  </si>
  <si>
    <t>4.6.10 Installed capacity, generation, and consumption: Pardubický Region</t>
  </si>
  <si>
    <t>4.6.11 Installed capacity, generation, and consumption: Plzeňský Region</t>
  </si>
  <si>
    <t>4.6.12 Installed capacity, generation, and consumption: Středočeský Region</t>
  </si>
  <si>
    <t>4.6.13 Installed capacity, generation, and consumption: Ústecký Region</t>
  </si>
  <si>
    <t>4.6.14 Installed capacity, generation, and consumption: Zlínský Region</t>
  </si>
  <si>
    <t>8.3  Days of the peak and minimum loads on the Czech grid between 2014 and 2021</t>
  </si>
  <si>
    <t>Peak load days</t>
  </si>
  <si>
    <t>Minimum load days</t>
  </si>
  <si>
    <t>Installed capacity and electricity generation and consumption in each of the Czech Regions</t>
  </si>
  <si>
    <t>Days of the peak and minimum loads on the Czech grid between 2014 and 2021</t>
  </si>
  <si>
    <t>Statistics and Quality Monitoring Unit</t>
  </si>
  <si>
    <t>Released on 21 June 2022</t>
  </si>
  <si>
    <t>System indicators are defined in Schedule 5 to Public Notice 540/2005, as amended, and include all interruption categories under Schedule 4 to the same public notice. 
Data sources: Returns related to quality (DSOs) and quality reports (TSO)</t>
  </si>
  <si>
    <t xml:space="preserve">In 2021, gross electricity generation totalled 84.9 TWh, up by 3.5 TWh (+4.3%) on 2020. The largest year-on-year change in gross electricity generation was registered in thermal power stations, which produced 3.4 TWh more (+9.8%) year-on-year while their installed capacity declined to 9.5 GW, i.e. by 0.5 GW (-5.3%); this decline was mainly attributable to the closedown of the Mělník III Power Station. Electricity generation also increased in nuclear power plants, by 0.7 TWh (+2.3%), in hydroelectric power stations by 0.3 TWh (+12.3%), and in gas-fired power stations by 0.1 TWh (+3.7%). The installed capacity of gas-fired power stations increased by 2.2%, mainly due to capacities commissioned in the Středočeský and Jihomoravský Regions. On the other hand, electricity generation dropped the most in combined cycle units, by 0.8 TWh (‑13.3%), and relatively also in wind power plants by 0.1 TWh (-14%). Pumped-storage hydroelectric power stations produced 0.1 TWh less (-6.3%). Gross electricity generation from brown coal and hard coal rose by 2.3 TWh (+8%) and 0.8 TWh (+44.3%) respectively, and from natural gas by 0.4 TWh (+6.6%) compared with 2020. 
Gross electricity generation from renewable energy sources increased by 255 GWh (+2.5%) year‑on‑year. Electricity generation in wind power plants dropped by 98 GWh (-14%). Similarly, electricity generation declined by 84 GWh (-3.7%) in photovoltaic plants, with generation from biogas and landfill gas also declining (-0.1%). On the other hand, as regards the other renewable energy sources, electricity generation increased year-on-year, the most in large hydroelectric power stations (with an installed capacity of 10 MW or more) by 217 GWh (+22.5%). Biomass registered an increase of 166 GWh (+6.6%), small hydroelectric power stations by 48 GWh (+4%), and biologically degradable municipal waste by 8 GWh (+6.6%). 
Gross electricity consumption rose to 73.7 TWh (+3.2%) in 2021. Most of the increase took place in households, by 1.3 TWh (+8.1%), and at high-demand customers taking power from HV networks, 1 TWh (+4.4%) and at high-demand customers taking power from EHV networks, 0.3 TWh (+4.6%). On the other hand, low-demand business customers took 41 GWh less in 2021 (-0.5%). 
As in preceding years, 2021 also saw a continuously negative net balance of electricity imports and exports, amounting to 11.1 TWh for the whole year. This implies a year-on-year increase of 0.9 TWh (+9.1%). Exports and imports rose by 2.7 TWh (+11.5%) and 1.8 TWh (+13.4%) respectively year‑on‑year. 
The annual peak load in the grid was registered on 15 February 2021 at 08:45 hrs (12,159 MW), marking a new highest-ever annual peak load on the grid and surpassing the 2018 record. The annual minimum load was registered on 8 August 2021 at 05:45 hrs (4,871 MW). The report also evaluates 15-minute load and consumption variations, including the structure of the generating capacities covering the peak load and the minimum load. Consumption on the peak and minimum load days in preceding years is also shown. 
The report also shows the key technical data on the transmission system and regional distribution systems, including the supply quality ratios. The report contains tariff statistics, including their development over the last ten years. The statistics provide an overview of the number of supply points and electricity consumption by distribution tariff; they are based on billing data. The Sankey diagram, depicting the electrical energy balance for 2021, is attached at the end of the report. </t>
  </si>
  <si>
    <t>The Energy Regulatory Office (ERO) publishes the Yearly Report on the Operation of the Czech Electricity Grid for 2021 under Section 17 (7) (m) of Act No 458/2000 on business conditions and public administration in the energy sectors and amending certain laws (the Energy Act), as amended. The statistics contained herein are mainly intended for Czech governmental authorities and institutions and those of the European Union, and the expert circles. 
In this report, the ERO discloses all available operating and technical data representing physical flows of electricity. The ERO obtains data for the yearly report under Public Notice 404/2016 on the particulars and structure of the returns required for preparing reports on the operation of systems in energy industries, including the dates, scope and rules for preparing the returns (the Statistics Public Notice), as amended, which came into effect on 1 January 2017. Under its competences set out in Section 20a (4) (e) of the Energy Act, the market operator prepares its monthly and yearly statistics of the electricity and gas markets, which supplement the ERO’s statistics with trading data.
The details of the methodology for reporting data for the ERO statistics are specified in the ERO’s Explanatory Statement 8/2018 of 14 September 2018 on the method of completing the returns under the statistics public notice for the electricity and heat supply industries. The Explanatory Statement and the current returns are posted on the ERO’s website. 
All data for this yearly report has been obtained from licensed entities: electricity generators, distribution system operators, the transmission system operator, and the market operator.
This Yearly Report on the Operation of the Czech Electricity Grid for 2021 follows up on the yearly reports released in preceding years and provides information about the electricity industry’s key statistics for 2021, including their development over the past ten years. Its respective chapters contain statistics on electrical energy balances, generation and consumption by category, including generation from renewable energy sources (RES) and combined heat and power generation (CHP). The report also contains an overview of the installed capacities in the Czech electricity grid, cross‑border electricity flows, some Region-specific evaluations, and tariff statistics. The yearly report for 2021 is based on the data in the report for 4Q 2021 and contains some 2020 and 2021 data that is more accurate, largely in connection with an update of the data from OTE, a.s. and corrections of identified mistakes.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</si>
</sst>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0.0"/>
    <numFmt numFmtId="165" formatCode="0.0_ "/>
    <numFmt numFmtId="166" formatCode="\$#,##0.00\ ;\(\$#,##0.00\)"/>
    <numFmt numFmtId="167" formatCode="h:mm;@"/>
    <numFmt numFmtId="168" formatCode="#,##0.0&quot; GWh&quot;"/>
    <numFmt numFmtId="169" formatCode="0.0"/>
    <numFmt numFmtId="170" formatCode="yyyy"/>
    <numFmt numFmtId="171" formatCode="d/\ m/"/>
    <numFmt numFmtId="172" formatCode="#,##0.000"/>
    <numFmt numFmtId="173" formatCode="0.0%"/>
    <numFmt numFmtId="174" formatCode="0.00%;[Red]\-0.00%"/>
    <numFmt numFmtId="175" formatCode="#,###,##0.00;[Red]\-#,###,##0.00"/>
    <numFmt numFmtId="176" formatCode="#,###,##0;[Red]\-#,###,##0"/>
    <numFmt numFmtId="177" formatCode="#,##0.0_);[Red]\(#,##0.0\)"/>
    <numFmt numFmtId="178" formatCode="&quot;$&quot;#,##0.00"/>
    <numFmt numFmtId="179" formatCode="_-* #,##0\ _C_Z_K_-;\-* #,##0\ _C_Z_K_-;_-* &quot;-&quot;\ _C_Z_K_-;_-@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 &quot;Kc&quot;;\-#,##0\ &quot;Kc&quot;"/>
    <numFmt numFmtId="185" formatCode="0.00_);[Red]\-0.00"/>
    <numFmt numFmtId="186" formatCode="0.000000"/>
    <numFmt numFmtId="187" formatCode="0.00000"/>
  </numFmts>
  <fonts count="154">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2"/>
      <name val="System"/>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12"/>
      <name val="System"/>
      <family val="2"/>
      <charset val="238"/>
    </font>
    <font>
      <b/>
      <sz val="18"/>
      <name val="System"/>
      <family val="2"/>
      <charset val="238"/>
    </font>
    <font>
      <b/>
      <sz val="12"/>
      <name val="System"/>
      <family val="2"/>
      <charset val="238"/>
    </font>
    <font>
      <sz val="8"/>
      <name val="Arial"/>
      <family val="2"/>
      <charset val="238"/>
    </font>
    <font>
      <sz val="9"/>
      <name val="Arial"/>
      <family val="2"/>
      <charset val="238"/>
    </font>
    <font>
      <sz val="11"/>
      <color theme="1"/>
      <name val="Arial"/>
      <family val="2"/>
      <charset val="238"/>
      <scheme val="minor"/>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i/>
      <sz val="9"/>
      <name val="Arial"/>
      <family val="2"/>
      <charset val="238"/>
      <scheme val="minor"/>
    </font>
    <font>
      <sz val="9"/>
      <color theme="1"/>
      <name val="Arial"/>
      <family val="2"/>
      <charset val="238"/>
      <scheme val="minor"/>
    </font>
    <font>
      <b/>
      <sz val="9"/>
      <color theme="1"/>
      <name val="Arial"/>
      <family val="2"/>
      <charset val="238"/>
      <scheme val="minor"/>
    </font>
    <font>
      <b/>
      <sz val="9"/>
      <color rgb="FFFF0000"/>
      <name val="Arial"/>
      <family val="2"/>
      <charset val="238"/>
      <scheme val="minor"/>
    </font>
    <font>
      <sz val="9"/>
      <color rgb="FF000000"/>
      <name val="Arial"/>
      <family val="2"/>
      <charset val="238"/>
      <scheme val="minor"/>
    </font>
    <font>
      <b/>
      <sz val="9"/>
      <color indexed="8"/>
      <name val="Arial"/>
      <family val="2"/>
      <charset val="238"/>
      <scheme val="minor"/>
    </font>
    <font>
      <sz val="9"/>
      <color indexed="8"/>
      <name val="Arial"/>
      <family val="2"/>
      <charset val="238"/>
      <scheme val="minor"/>
    </font>
    <font>
      <sz val="8"/>
      <color theme="0"/>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sz val="11"/>
      <name val="Arial"/>
      <family val="2"/>
      <charset val="238"/>
      <scheme val="minor"/>
    </font>
    <font>
      <sz val="14"/>
      <name val="Arial"/>
      <family val="2"/>
      <charset val="238"/>
      <scheme val="minor"/>
    </font>
    <font>
      <b/>
      <sz val="10"/>
      <color theme="0"/>
      <name val="Arial"/>
      <family val="2"/>
      <charset val="238"/>
      <scheme val="minor"/>
    </font>
    <font>
      <b/>
      <vertAlign val="subscript"/>
      <sz val="9"/>
      <name val="Arial"/>
      <family val="2"/>
      <charset val="238"/>
      <scheme val="minor"/>
    </font>
    <font>
      <b/>
      <vertAlign val="superscript"/>
      <sz val="9"/>
      <name val="Arial"/>
      <family val="2"/>
      <charset val="238"/>
      <scheme val="minor"/>
    </font>
    <font>
      <b/>
      <sz val="9"/>
      <color rgb="FF0070C0"/>
      <name val="Arial"/>
      <family val="2"/>
      <charset val="238"/>
      <scheme val="minor"/>
    </font>
    <font>
      <vertAlign val="subscript"/>
      <sz val="9"/>
      <name val="Arial"/>
      <family val="2"/>
      <charset val="238"/>
      <scheme val="minor"/>
    </font>
    <font>
      <sz val="9"/>
      <color rgb="FFFF0000"/>
      <name val="Arial"/>
      <family val="2"/>
      <charset val="238"/>
      <scheme val="minor"/>
    </font>
    <font>
      <vertAlign val="superscript"/>
      <sz val="9"/>
      <name val="Arial"/>
      <family val="2"/>
      <charset val="238"/>
      <scheme val="minor"/>
    </font>
    <font>
      <sz val="8"/>
      <color theme="1"/>
      <name val="Arial"/>
      <family val="2"/>
      <charset val="238"/>
      <scheme val="minor"/>
    </font>
    <font>
      <i/>
      <sz val="8"/>
      <color theme="1"/>
      <name val="Arial"/>
      <family val="2"/>
      <charset val="238"/>
      <scheme val="minor"/>
    </font>
    <font>
      <sz val="10"/>
      <name val="Times New Roman CE"/>
      <family val="1"/>
      <charset val="238"/>
    </font>
    <font>
      <b/>
      <sz val="9"/>
      <name val="Times New Roman CE"/>
      <family val="1"/>
      <charset val="238"/>
    </font>
    <font>
      <sz val="10"/>
      <name val="Arial CE"/>
      <family val="2"/>
      <charset val="238"/>
    </font>
    <font>
      <sz val="10"/>
      <name val="Helv"/>
      <charset val="238"/>
    </font>
    <font>
      <sz val="10"/>
      <name val="MS Sans Serif"/>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rgb="FF9C6500"/>
      <name val="Arial"/>
      <family val="2"/>
      <charset val="238"/>
      <scheme val="minor"/>
    </font>
    <font>
      <sz val="10"/>
      <name val="Times New Roman"/>
      <family val="1"/>
      <charset val="238"/>
    </font>
    <font>
      <sz val="12"/>
      <name val="Times New Roman"/>
      <family val="1"/>
      <charset val="238"/>
    </font>
    <font>
      <sz val="10"/>
      <color indexed="8"/>
      <name val="Arial"/>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0"/>
      <color indexed="39"/>
      <name val="Arial"/>
      <family val="2"/>
    </font>
    <font>
      <b/>
      <sz val="16"/>
      <color indexed="23"/>
      <name val="Arial"/>
      <family val="2"/>
      <charset val="238"/>
    </font>
    <font>
      <sz val="8"/>
      <color indexed="14"/>
      <name val="Arial"/>
      <family val="2"/>
    </font>
    <font>
      <b/>
      <sz val="18"/>
      <color indexed="62"/>
      <name val="Cambria"/>
      <family val="2"/>
    </font>
    <font>
      <sz val="11"/>
      <color rgb="FF006100"/>
      <name val="Arial"/>
      <family val="2"/>
      <charset val="238"/>
      <scheme val="minor"/>
    </font>
    <font>
      <sz val="10"/>
      <name val="Helv"/>
    </font>
    <font>
      <b/>
      <sz val="8"/>
      <color indexed="8"/>
      <name val="Helv"/>
    </font>
    <font>
      <b/>
      <sz val="11"/>
      <color indexed="52"/>
      <name val="Calibri"/>
      <family val="2"/>
      <charset val="238"/>
    </font>
    <font>
      <i/>
      <sz val="8"/>
      <color rgb="FFFF0000"/>
      <name val="Arial"/>
      <family val="2"/>
      <charset val="238"/>
      <scheme val="minor"/>
    </font>
    <font>
      <sz val="10"/>
      <color rgb="FFFF0000"/>
      <name val="Arial"/>
      <family val="2"/>
      <charset val="238"/>
      <scheme val="minor"/>
    </font>
    <font>
      <sz val="10"/>
      <name val="Arial"/>
      <family val="2"/>
      <charset val="238"/>
    </font>
    <font>
      <sz val="11"/>
      <color theme="1"/>
      <name val="Arial"/>
      <family val="2"/>
      <charset val="238"/>
    </font>
    <font>
      <sz val="11"/>
      <color theme="1"/>
      <name val="Arial"/>
      <family val="2"/>
      <scheme val="minor"/>
    </font>
    <font>
      <b/>
      <sz val="10"/>
      <color rgb="FF005DA2"/>
      <name val="Arial"/>
      <family val="2"/>
      <charset val="238"/>
      <scheme val="minor"/>
    </font>
    <font>
      <sz val="12"/>
      <name val="Arial"/>
      <family val="2"/>
      <charset val="238"/>
      <scheme val="minor"/>
    </font>
    <font>
      <b/>
      <sz val="11"/>
      <name val="Arial"/>
      <family val="2"/>
      <charset val="238"/>
      <scheme val="minor"/>
    </font>
    <font>
      <sz val="11"/>
      <color theme="3" tint="0.39997558519241921"/>
      <name val="Arial"/>
      <family val="2"/>
      <charset val="238"/>
      <scheme val="minor"/>
    </font>
    <font>
      <b/>
      <sz val="9"/>
      <color theme="2" tint="-0.499984740745262"/>
      <name val="Arial"/>
      <family val="2"/>
      <charset val="238"/>
      <scheme val="minor"/>
    </font>
    <font>
      <b/>
      <sz val="17"/>
      <color rgb="FF153366"/>
      <name val="Arial"/>
      <family val="2"/>
      <charset val="238"/>
      <scheme val="minor"/>
    </font>
    <font>
      <b/>
      <vertAlign val="superscript"/>
      <sz val="9"/>
      <color theme="0"/>
      <name val="Arial"/>
      <family val="2"/>
      <charset val="238"/>
      <scheme val="minor"/>
    </font>
    <font>
      <sz val="9"/>
      <color theme="0" tint="-0.34998626667073579"/>
      <name val="Arial"/>
      <family val="2"/>
      <charset val="238"/>
      <scheme val="minor"/>
    </font>
    <font>
      <b/>
      <sz val="14"/>
      <color theme="3"/>
      <name val="Arial"/>
      <family val="2"/>
      <charset val="238"/>
      <scheme val="minor"/>
    </font>
    <font>
      <sz val="12"/>
      <color theme="3"/>
      <name val="Arial"/>
      <family val="2"/>
      <charset val="238"/>
      <scheme val="minor"/>
    </font>
    <font>
      <b/>
      <sz val="9"/>
      <name val="Arial"/>
      <family val="2"/>
      <charset val="238"/>
      <scheme val="major"/>
    </font>
    <font>
      <sz val="9"/>
      <name val="Arial"/>
      <family val="2"/>
      <charset val="238"/>
      <scheme val="major"/>
    </font>
    <font>
      <i/>
      <sz val="9"/>
      <name val="Arial"/>
      <family val="2"/>
      <charset val="238"/>
      <scheme val="major"/>
    </font>
    <font>
      <i/>
      <sz val="8"/>
      <name val="Arial"/>
      <family val="2"/>
      <charset val="238"/>
      <scheme val="major"/>
    </font>
    <font>
      <b/>
      <sz val="16"/>
      <color theme="3"/>
      <name val="Arial"/>
      <family val="2"/>
      <charset val="238"/>
      <scheme val="minor"/>
    </font>
    <font>
      <sz val="12"/>
      <color theme="4"/>
      <name val="Arial"/>
      <family val="2"/>
      <charset val="238"/>
      <scheme val="minor"/>
    </font>
    <font>
      <b/>
      <sz val="16"/>
      <color theme="4"/>
      <name val="Arial"/>
      <family val="2"/>
      <charset val="238"/>
      <scheme val="minor"/>
    </font>
    <font>
      <sz val="12"/>
      <color theme="1"/>
      <name val="Arial"/>
      <family val="2"/>
      <charset val="238"/>
      <scheme val="minor"/>
    </font>
    <font>
      <b/>
      <sz val="11"/>
      <color rgb="FFE53A2E"/>
      <name val="Arial"/>
      <family val="2"/>
      <charset val="238"/>
    </font>
    <font>
      <sz val="11"/>
      <name val="Arial"/>
      <family val="2"/>
      <charset val="238"/>
    </font>
    <font>
      <sz val="11"/>
      <color rgb="FF1A3366"/>
      <name val="Arial"/>
      <family val="2"/>
      <charset val="238"/>
    </font>
    <font>
      <vertAlign val="superscript"/>
      <sz val="8"/>
      <name val="Arial"/>
      <family val="2"/>
      <charset val="238"/>
      <scheme val="minor"/>
    </font>
    <font>
      <i/>
      <sz val="9"/>
      <color theme="1"/>
      <name val="Arial"/>
      <family val="2"/>
      <charset val="238"/>
      <scheme val="minor"/>
    </font>
    <font>
      <sz val="8"/>
      <name val="Arial"/>
      <family val="2"/>
      <charset val="238"/>
      <scheme val="major"/>
    </font>
    <font>
      <b/>
      <sz val="11"/>
      <color rgb="FF233060"/>
      <name val="Arial"/>
      <family val="2"/>
      <charset val="238"/>
      <scheme val="minor"/>
    </font>
    <font>
      <b/>
      <strike/>
      <sz val="11"/>
      <color rgb="FF233060"/>
      <name val="Arial"/>
      <family val="2"/>
      <charset val="238"/>
      <scheme val="minor"/>
    </font>
    <font>
      <b/>
      <sz val="12"/>
      <color theme="3"/>
      <name val="Arial"/>
      <family val="2"/>
      <charset val="238"/>
      <scheme val="minor"/>
    </font>
    <font>
      <b/>
      <sz val="14"/>
      <color theme="3"/>
      <name val="Arial"/>
      <family val="2"/>
      <charset val="238"/>
      <scheme val="major"/>
    </font>
    <font>
      <b/>
      <sz val="24"/>
      <color rgb="FF1A3366"/>
      <name val="Arial"/>
      <family val="2"/>
      <charset val="238"/>
    </font>
    <font>
      <sz val="16"/>
      <name val="Arial"/>
      <family val="2"/>
      <charset val="238"/>
    </font>
    <font>
      <sz val="10"/>
      <color theme="0"/>
      <name val="Arial"/>
      <family val="2"/>
      <charset val="238"/>
      <scheme val="major"/>
    </font>
    <font>
      <b/>
      <sz val="9"/>
      <color theme="4"/>
      <name val="Arial"/>
      <family val="2"/>
      <charset val="238"/>
      <scheme val="minor"/>
    </font>
    <font>
      <b/>
      <sz val="9"/>
      <color theme="6"/>
      <name val="Arial"/>
      <family val="2"/>
      <charset val="238"/>
      <scheme val="minor"/>
    </font>
    <font>
      <b/>
      <sz val="24"/>
      <color theme="8"/>
      <name val="Arial"/>
      <family val="2"/>
      <charset val="238"/>
    </font>
  </fonts>
  <fills count="6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gray0625">
        <fgColor indexed="26"/>
        <bgColor indexed="26"/>
      </patternFill>
    </fill>
    <fill>
      <patternFill patternType="solid">
        <fgColor indexed="26"/>
        <bgColor indexed="2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indexed="41"/>
        <bgColor indexed="64"/>
      </patternFill>
    </fill>
    <fill>
      <patternFill patternType="solid">
        <fgColor indexed="43"/>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rgb="FFFFEB9C"/>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31"/>
        <bgColor indexed="64"/>
      </patternFill>
    </fill>
    <fill>
      <patternFill patternType="solid">
        <fgColor indexed="35"/>
        <bgColor indexed="64"/>
      </patternFill>
    </fill>
    <fill>
      <patternFill patternType="solid">
        <fgColor indexed="20"/>
      </patternFill>
    </fill>
    <fill>
      <patternFill patternType="solid">
        <fgColor rgb="FFC6EFCE"/>
      </patternFill>
    </fill>
    <fill>
      <patternFill patternType="solid">
        <fgColor theme="6" tint="0.39994506668294322"/>
        <bgColor auto="1"/>
      </patternFill>
    </fill>
    <fill>
      <patternFill patternType="solid">
        <fgColor theme="5" tint="0.39994506668294322"/>
        <bgColor indexed="64"/>
      </patternFill>
    </fill>
    <fill>
      <patternFill patternType="solid">
        <fgColor theme="8" tint="0.39994506668294322"/>
        <bgColor indexed="64"/>
      </patternFill>
    </fill>
    <fill>
      <patternFill patternType="solid">
        <fgColor indexed="23"/>
        <bgColor indexed="64"/>
      </patternFill>
    </fill>
    <fill>
      <patternFill patternType="solid">
        <fgColor indexed="55"/>
        <bgColor indexed="64"/>
      </patternFill>
    </fill>
  </fills>
  <borders count="120">
    <border>
      <left/>
      <right/>
      <top/>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auto="1"/>
      </top>
      <bottom style="medium">
        <color auto="1"/>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style="thin">
        <color theme="1"/>
      </top>
      <bottom style="thin">
        <color theme="1"/>
      </bottom>
      <diagonal/>
    </border>
    <border>
      <left/>
      <right/>
      <top style="thin">
        <color theme="1"/>
      </top>
      <bottom/>
      <diagonal/>
    </border>
    <border>
      <left/>
      <right/>
      <top/>
      <bottom style="thin">
        <color theme="1"/>
      </bottom>
      <diagonal/>
    </border>
  </borders>
  <cellStyleXfs count="10437">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8" fillId="0" borderId="1" applyNumberFormat="0" applyFill="0" applyAlignment="0" applyProtection="0"/>
    <xf numFmtId="0" fontId="35" fillId="0" borderId="1" applyNumberFormat="0" applyFill="0" applyAlignment="0" applyProtection="0"/>
    <xf numFmtId="4" fontId="35" fillId="0" borderId="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9" fillId="11" borderId="0" applyNumberFormat="0" applyBorder="0" applyAlignment="0" applyProtection="0"/>
    <xf numFmtId="0" fontId="20" fillId="12" borderId="2" applyNumberFormat="0" applyAlignment="0" applyProtection="0"/>
    <xf numFmtId="166" fontId="35" fillId="0" borderId="0" applyFill="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0" borderId="0"/>
    <xf numFmtId="0" fontId="25" fillId="0" borderId="0" applyNumberFormat="0" applyFill="0" applyBorder="0" applyAlignment="0" applyProtection="0"/>
    <xf numFmtId="0" fontId="3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14" fillId="0" borderId="0"/>
    <xf numFmtId="0" fontId="40" fillId="0" borderId="0"/>
    <xf numFmtId="0" fontId="15" fillId="0" borderId="0"/>
    <xf numFmtId="0" fontId="15" fillId="0" borderId="0"/>
    <xf numFmtId="2" fontId="18" fillId="0" borderId="0" applyFill="0" applyBorder="0" applyAlignment="0" applyProtection="0"/>
    <xf numFmtId="2" fontId="35" fillId="0" borderId="0" applyFill="0" applyBorder="0" applyAlignment="0" applyProtection="0"/>
    <xf numFmtId="0" fontId="15" fillId="4" borderId="6" applyNumberFormat="0" applyFont="0" applyAlignment="0" applyProtection="0"/>
    <xf numFmtId="10" fontId="35" fillId="0" borderId="0" applyFill="0" applyBorder="0" applyAlignment="0" applyProtection="0"/>
    <xf numFmtId="0" fontId="29" fillId="0" borderId="7" applyNumberFormat="0" applyFill="0" applyAlignment="0" applyProtection="0"/>
    <xf numFmtId="0" fontId="30" fillId="6" borderId="0" applyNumberFormat="0" applyBorder="0" applyAlignment="0" applyProtection="0"/>
    <xf numFmtId="0" fontId="29" fillId="0" borderId="0" applyNumberFormat="0" applyFill="0" applyBorder="0" applyAlignment="0" applyProtection="0"/>
    <xf numFmtId="0" fontId="31" fillId="7" borderId="8" applyNumberFormat="0" applyAlignment="0" applyProtection="0"/>
    <xf numFmtId="0" fontId="32" fillId="13" borderId="8" applyNumberFormat="0" applyAlignment="0" applyProtection="0"/>
    <xf numFmtId="0" fontId="33" fillId="13" borderId="9" applyNumberFormat="0" applyAlignment="0" applyProtection="0"/>
    <xf numFmtId="0" fontId="34" fillId="0" borderId="0" applyNumberFormat="0" applyFill="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9" fontId="42" fillId="0" borderId="0" applyFont="0" applyFill="0" applyBorder="0" applyAlignment="0" applyProtection="0"/>
    <xf numFmtId="0" fontId="14" fillId="0" borderId="0"/>
    <xf numFmtId="0" fontId="18" fillId="0" borderId="1" applyNumberFormat="0" applyFill="0" applyAlignment="0" applyProtection="0"/>
    <xf numFmtId="0" fontId="18" fillId="0" borderId="1" applyNumberFormat="0" applyFill="0" applyAlignment="0" applyProtection="0"/>
    <xf numFmtId="4"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6" fontId="18" fillId="0" borderId="0" applyFill="0" applyBorder="0" applyAlignment="0" applyProtection="0"/>
    <xf numFmtId="166" fontId="18" fillId="0" borderId="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5" fillId="0" borderId="0"/>
    <xf numFmtId="0" fontId="13"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 fontId="18" fillId="0" borderId="0" applyFill="0" applyBorder="0" applyAlignment="0" applyProtection="0"/>
    <xf numFmtId="2" fontId="18" fillId="0" borderId="0" applyFill="0" applyBorder="0" applyAlignment="0" applyProtection="0"/>
    <xf numFmtId="10" fontId="18" fillId="0" borderId="0" applyFill="0" applyBorder="0" applyAlignment="0" applyProtection="0"/>
    <xf numFmtId="10" fontId="18" fillId="0" borderId="0" applyFill="0" applyBorder="0" applyAlignment="0" applyProtection="0"/>
    <xf numFmtId="0" fontId="12" fillId="0" borderId="0"/>
    <xf numFmtId="0" fontId="14" fillId="0" borderId="0"/>
    <xf numFmtId="0" fontId="11" fillId="0" borderId="0"/>
    <xf numFmtId="0" fontId="10" fillId="0" borderId="0"/>
    <xf numFmtId="0" fontId="14" fillId="0" borderId="0"/>
    <xf numFmtId="0" fontId="9"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8" fillId="0" borderId="1" applyNumberFormat="0" applyFill="0" applyAlignment="0" applyProtection="0"/>
    <xf numFmtId="0" fontId="19" fillId="11" borderId="0" applyNumberFormat="0" applyBorder="0" applyAlignment="0" applyProtection="0"/>
    <xf numFmtId="0" fontId="20" fillId="12" borderId="2" applyNumberFormat="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9" fillId="0" borderId="0"/>
    <xf numFmtId="0" fontId="15" fillId="4" borderId="6" applyNumberFormat="0" applyFont="0" applyAlignment="0" applyProtection="0"/>
    <xf numFmtId="0" fontId="29" fillId="0" borderId="7" applyNumberFormat="0" applyFill="0" applyAlignment="0" applyProtection="0"/>
    <xf numFmtId="0" fontId="30" fillId="6" borderId="0" applyNumberFormat="0" applyBorder="0" applyAlignment="0" applyProtection="0"/>
    <xf numFmtId="0" fontId="29" fillId="0" borderId="0" applyNumberFormat="0" applyFill="0" applyBorder="0" applyAlignment="0" applyProtection="0"/>
    <xf numFmtId="0" fontId="31" fillId="7" borderId="8" applyNumberFormat="0" applyAlignment="0" applyProtection="0"/>
    <xf numFmtId="0" fontId="32" fillId="13" borderId="8" applyNumberFormat="0" applyAlignment="0" applyProtection="0"/>
    <xf numFmtId="0" fontId="33" fillId="13" borderId="9" applyNumberFormat="0" applyAlignment="0" applyProtection="0"/>
    <xf numFmtId="0" fontId="34" fillId="0" borderId="0" applyNumberFormat="0" applyFill="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4" fillId="0" borderId="0"/>
    <xf numFmtId="0" fontId="8" fillId="0" borderId="0"/>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4"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5"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76" fontId="77" fillId="0" borderId="10">
      <alignment horizontal="right"/>
      <protection hidden="1"/>
    </xf>
    <xf numFmtId="1" fontId="77" fillId="0" borderId="0">
      <alignment horizontal="lef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 fontId="78" fillId="0" borderId="0">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4"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 fontId="78" fillId="0" borderId="11">
      <alignment horizontal="left"/>
      <protection hidden="1"/>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4" fontId="77" fillId="19" borderId="1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176" fontId="77" fillId="20" borderId="10" applyBorder="0">
      <alignment horizontal="right"/>
      <protection locked="0"/>
    </xf>
    <xf numFmtId="0" fontId="79" fillId="0" borderId="0"/>
    <xf numFmtId="0" fontId="80" fillId="0" borderId="0"/>
    <xf numFmtId="0" fontId="15" fillId="0" borderId="0" applyFont="0" applyFill="0" applyBorder="0" applyAlignment="0" applyProtection="0"/>
    <xf numFmtId="0" fontId="15" fillId="0" borderId="0" applyFont="0" applyFill="0" applyBorder="0" applyAlignment="0" applyProtection="0"/>
    <xf numFmtId="0" fontId="81" fillId="0" borderId="0"/>
    <xf numFmtId="0" fontId="81" fillId="0" borderId="0"/>
    <xf numFmtId="0" fontId="82" fillId="21"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3"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2" fillId="24" borderId="0" applyNumberFormat="0" applyBorder="0" applyAlignment="0" applyProtection="0"/>
    <xf numFmtId="0" fontId="82" fillId="30" borderId="0" applyNumberFormat="0" applyBorder="0" applyAlignment="0" applyProtection="0"/>
    <xf numFmtId="0" fontId="83" fillId="25"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3" fillId="23" borderId="0" applyNumberFormat="0" applyBorder="0" applyAlignment="0" applyProtection="0"/>
    <xf numFmtId="0" fontId="82" fillId="20" borderId="0" applyNumberFormat="0" applyBorder="0" applyAlignment="0" applyProtection="0"/>
    <xf numFmtId="0" fontId="82" fillId="33" borderId="0" applyNumberFormat="0" applyBorder="0" applyAlignment="0" applyProtection="0"/>
    <xf numFmtId="0" fontId="83" fillId="34" borderId="0" applyNumberFormat="0" applyBorder="0" applyAlignment="0" applyProtection="0"/>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4" fillId="35" borderId="12" applyNumberFormat="0" applyFont="0" applyFill="0" applyBorder="0" applyAlignment="0">
      <alignment vertical="center"/>
    </xf>
    <xf numFmtId="0" fontId="85" fillId="0" borderId="0">
      <alignment horizontal="center" wrapText="1"/>
      <protection locked="0"/>
    </xf>
    <xf numFmtId="0" fontId="85" fillId="0" borderId="0">
      <alignment horizontal="center" wrapText="1"/>
      <protection locked="0"/>
    </xf>
    <xf numFmtId="0" fontId="85" fillId="0" borderId="0">
      <alignment horizontal="center" wrapText="1"/>
      <protection locked="0"/>
    </xf>
    <xf numFmtId="0" fontId="85" fillId="0" borderId="0">
      <alignment horizontal="center" wrapText="1"/>
      <protection locked="0"/>
    </xf>
    <xf numFmtId="177" fontId="14" fillId="0" borderId="0" applyFill="0" applyBorder="0" applyAlignment="0"/>
    <xf numFmtId="177" fontId="14" fillId="0" borderId="0" applyFill="0" applyBorder="0" applyAlignment="0"/>
    <xf numFmtId="177" fontId="14" fillId="0" borderId="0" applyFill="0" applyBorder="0" applyAlignment="0"/>
    <xf numFmtId="177" fontId="14" fillId="0" borderId="0" applyFill="0" applyBorder="0" applyAlignment="0"/>
    <xf numFmtId="1" fontId="38" fillId="0" borderId="13" applyAlignment="0">
      <alignment horizontal="left" vertical="center"/>
    </xf>
    <xf numFmtId="178" fontId="86" fillId="36" borderId="14" applyNumberFormat="0" applyFont="0" applyFill="0" applyBorder="0" applyAlignment="0">
      <alignment horizontal="center"/>
    </xf>
    <xf numFmtId="178" fontId="86" fillId="36" borderId="14" applyNumberFormat="0" applyFont="0" applyFill="0" applyBorder="0" applyAlignment="0">
      <alignment horizontal="center"/>
    </xf>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7" fillId="0" borderId="15" applyNumberFormat="0" applyFill="0" applyAlignment="0" applyProtection="0"/>
    <xf numFmtId="0" fontId="88" fillId="0" borderId="0" applyNumberForma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0" fontId="89" fillId="0" borderId="0" applyNumberFormat="0" applyAlignment="0">
      <alignment horizontal="left"/>
    </xf>
    <xf numFmtId="0" fontId="90"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91" fillId="0" borderId="0" applyNumberFormat="0" applyAlignment="0"/>
    <xf numFmtId="0" fontId="92" fillId="0" borderId="0" applyNumberFormat="0" applyAlignment="0"/>
    <xf numFmtId="0" fontId="91" fillId="0" borderId="0" applyNumberFormat="0" applyAlignment="0"/>
    <xf numFmtId="0" fontId="92" fillId="0" borderId="0" applyNumberFormat="0" applyAlignment="0"/>
    <xf numFmtId="0" fontId="15" fillId="0" borderId="0" applyFont="0" applyFill="0" applyBorder="0" applyAlignment="0" applyProtection="0"/>
    <xf numFmtId="0" fontId="15" fillId="0" borderId="0" applyFont="0" applyFill="0" applyBorder="0" applyAlignment="0" applyProtection="0"/>
    <xf numFmtId="15" fontId="81" fillId="0" borderId="0"/>
    <xf numFmtId="15" fontId="81" fillId="0" borderId="0"/>
    <xf numFmtId="15" fontId="81" fillId="0" borderId="0"/>
    <xf numFmtId="15" fontId="81" fillId="0" borderId="0"/>
    <xf numFmtId="0" fontId="93" fillId="37"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4" fillId="0" borderId="0" applyNumberFormat="0" applyAlignment="0">
      <alignment horizontal="left"/>
    </xf>
    <xf numFmtId="0" fontId="95"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38" fontId="96" fillId="40" borderId="0" applyNumberFormat="0" applyBorder="0" applyAlignment="0" applyProtection="0"/>
    <xf numFmtId="0" fontId="97" fillId="0" borderId="16" applyNumberFormat="0" applyAlignment="0" applyProtection="0">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0" fontId="97" fillId="0" borderId="11">
      <alignment horizontal="left" vertical="center"/>
    </xf>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0" fontId="96" fillId="41" borderId="10" applyNumberFormat="0" applyBorder="0" applyAlignment="0" applyProtection="0"/>
    <xf numFmtId="179" fontId="14" fillId="42" borderId="0"/>
    <xf numFmtId="179" fontId="14" fillId="42" borderId="0"/>
    <xf numFmtId="179" fontId="14" fillId="42" borderId="0"/>
    <xf numFmtId="179" fontId="14" fillId="42" borderId="0"/>
    <xf numFmtId="179" fontId="14" fillId="43" borderId="0"/>
    <xf numFmtId="179" fontId="14" fillId="43" borderId="0"/>
    <xf numFmtId="179" fontId="14" fillId="43" borderId="0"/>
    <xf numFmtId="179" fontId="14" fillId="43" borderId="0"/>
    <xf numFmtId="180" fontId="14" fillId="0" borderId="0" applyFont="0" applyFill="0" applyBorder="0" applyAlignment="0" applyProtection="0"/>
    <xf numFmtId="181" fontId="14" fillId="0" borderId="0" applyFont="0" applyFill="0" applyBorder="0" applyAlignment="0" applyProtection="0"/>
    <xf numFmtId="182" fontId="14" fillId="0" borderId="0" applyFont="0" applyFill="0" applyBorder="0" applyAlignment="0" applyProtection="0"/>
    <xf numFmtId="183" fontId="14" fillId="0" borderId="0" applyFont="0" applyFill="0" applyBorder="0" applyAlignment="0" applyProtection="0"/>
    <xf numFmtId="0" fontId="98" fillId="44" borderId="0" applyNumberFormat="0" applyBorder="0" applyAlignment="0" applyProtection="0"/>
    <xf numFmtId="0" fontId="99" fillId="0" borderId="0"/>
    <xf numFmtId="0" fontId="99" fillId="0" borderId="0"/>
    <xf numFmtId="0" fontId="99" fillId="0" borderId="0"/>
    <xf numFmtId="0" fontId="99" fillId="0" borderId="0"/>
    <xf numFmtId="184" fontId="14" fillId="0" borderId="0"/>
    <xf numFmtId="184" fontId="14" fillId="0" borderId="0"/>
    <xf numFmtId="184" fontId="14" fillId="0" borderId="0"/>
    <xf numFmtId="184" fontId="14" fillId="0" borderId="0"/>
    <xf numFmtId="0" fontId="14" fillId="0" borderId="0" applyNumberFormat="0" applyFill="0" applyBorder="0" applyAlignment="0" applyProtection="0"/>
    <xf numFmtId="0" fontId="99" fillId="0" borderId="0"/>
    <xf numFmtId="0" fontId="16" fillId="0" borderId="0"/>
    <xf numFmtId="0" fontId="100" fillId="0" borderId="0"/>
    <xf numFmtId="0" fontId="14" fillId="0" borderId="0"/>
    <xf numFmtId="0" fontId="14" fillId="0" borderId="0"/>
    <xf numFmtId="0" fontId="14" fillId="0" borderId="0"/>
    <xf numFmtId="0" fontId="8" fillId="0" borderId="0"/>
    <xf numFmtId="0" fontId="15" fillId="0" borderId="0"/>
    <xf numFmtId="0" fontId="15" fillId="0" borderId="0"/>
    <xf numFmtId="43" fontId="14" fillId="0" borderId="0" applyFont="0" applyFill="0" applyBorder="0" applyAlignment="0" applyProtection="0"/>
    <xf numFmtId="41" fontId="14" fillId="0" borderId="0" applyFont="0" applyFill="0" applyBorder="0" applyAlignment="0" applyProtection="0"/>
    <xf numFmtId="14" fontId="85" fillId="0" borderId="0">
      <alignment horizontal="center" wrapText="1"/>
      <protection locked="0"/>
    </xf>
    <xf numFmtId="14" fontId="85" fillId="0" borderId="0">
      <alignment horizontal="center" wrapText="1"/>
      <protection locked="0"/>
    </xf>
    <xf numFmtId="14" fontId="85" fillId="0" borderId="0">
      <alignment horizontal="center" wrapText="1"/>
      <protection locked="0"/>
    </xf>
    <xf numFmtId="14" fontId="85" fillId="0" borderId="0">
      <alignment horizontal="center" wrapText="1"/>
      <protection locked="0"/>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4"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0" borderId="0"/>
    <xf numFmtId="0" fontId="15" fillId="0" borderId="0"/>
    <xf numFmtId="9" fontId="14" fillId="0" borderId="0" applyFont="0" applyFill="0" applyBorder="0" applyAlignment="0" applyProtection="0"/>
    <xf numFmtId="9" fontId="14" fillId="0" borderId="0" applyFont="0" applyFill="0" applyBorder="0" applyAlignment="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85" fontId="14" fillId="0" borderId="0" applyNumberFormat="0" applyFill="0" applyBorder="0" applyAlignment="0" applyProtection="0">
      <alignment horizontal="left"/>
    </xf>
    <xf numFmtId="185" fontId="14" fillId="0" borderId="0" applyNumberFormat="0" applyFill="0" applyBorder="0" applyAlignment="0" applyProtection="0">
      <alignment horizontal="left"/>
    </xf>
    <xf numFmtId="185" fontId="14" fillId="0" borderId="0" applyNumberFormat="0" applyFill="0" applyBorder="0" applyAlignment="0" applyProtection="0">
      <alignment horizontal="left"/>
    </xf>
    <xf numFmtId="185" fontId="14" fillId="0" borderId="0" applyNumberFormat="0" applyFill="0" applyBorder="0" applyAlignment="0" applyProtection="0">
      <alignment horizontal="left"/>
    </xf>
    <xf numFmtId="0" fontId="88" fillId="0" borderId="0" applyNumberFormat="0" applyFill="0" applyBorder="0" applyAlignment="0" applyProtection="0"/>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1" fillId="36" borderId="9"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2" fillId="36" borderId="17" applyNumberFormat="0" applyProtection="0">
      <alignment vertical="center"/>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4" fontId="101" fillId="36" borderId="9" applyNumberFormat="0" applyProtection="0">
      <alignment horizontal="left" vertical="center"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0" fontId="103" fillId="7" borderId="18" applyNumberFormat="0" applyProtection="0">
      <alignment horizontal="left" vertical="top" indent="1"/>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8"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43" borderId="17"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7" borderId="19"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10"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45"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9"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6"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7"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8" borderId="17" applyNumberFormat="0" applyProtection="0">
      <alignment horizontal="right" vertical="center"/>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96" fillId="49"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104" fillId="15" borderId="19" applyNumberFormat="0" applyProtection="0">
      <alignment horizontal="left" vertical="center" indent="1"/>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0" borderId="17" applyNumberFormat="0" applyProtection="0">
      <alignment horizontal="right" vertical="center"/>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1"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4" fontId="96" fillId="50" borderId="19"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52" borderId="17" applyNumberFormat="0" applyProtection="0">
      <alignment horizontal="left" vertical="center"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15" borderId="18" applyNumberFormat="0" applyProtection="0">
      <alignment horizontal="left" vertical="top"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3" borderId="17" applyNumberFormat="0" applyProtection="0">
      <alignment horizontal="left" vertical="center"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50" borderId="18" applyNumberFormat="0" applyProtection="0">
      <alignment horizontal="left" vertical="top"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7" applyNumberFormat="0" applyProtection="0">
      <alignment horizontal="left" vertical="center"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2" borderId="18" applyNumberFormat="0" applyProtection="0">
      <alignment horizontal="left" vertical="top"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7" applyNumberFormat="0" applyProtection="0">
      <alignment horizontal="left" vertical="center"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96" fillId="51" borderId="18" applyNumberFormat="0" applyProtection="0">
      <alignment horizontal="left" vertical="top"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96" fillId="13" borderId="20" applyNumberFormat="0">
      <protection locked="0"/>
    </xf>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0" fontId="105" fillId="15" borderId="21" applyBorder="0"/>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6" fillId="4" borderId="18"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2" fillId="41" borderId="10" applyNumberFormat="0" applyProtection="0">
      <alignment vertical="center"/>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4" fontId="106" fillId="52" borderId="18" applyNumberFormat="0" applyProtection="0">
      <alignment horizontal="left" vertical="center"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0" fontId="106" fillId="4" borderId="18" applyNumberFormat="0" applyProtection="0">
      <alignment horizontal="left" vertical="top" indent="1"/>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96" fillId="0" borderId="17"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1"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4" fontId="107" fillId="55" borderId="9" applyNumberFormat="0" applyProtection="0">
      <alignment horizontal="right" vertical="center"/>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4" fillId="54" borderId="9" applyNumberFormat="0" applyProtection="0">
      <alignment horizontal="left" vertical="center" indent="1"/>
    </xf>
    <xf numFmtId="0" fontId="108" fillId="0" borderId="0"/>
    <xf numFmtId="0" fontId="108" fillId="0" borderId="0"/>
    <xf numFmtId="0" fontId="108" fillId="0" borderId="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0" fontId="96" fillId="56" borderId="10"/>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4" fontId="109" fillId="13" borderId="17" applyNumberFormat="0" applyProtection="0">
      <alignment horizontal="right" vertical="center"/>
    </xf>
    <xf numFmtId="0" fontId="110" fillId="0" borderId="0" applyNumberFormat="0" applyFill="0" applyBorder="0" applyAlignment="0" applyProtection="0"/>
    <xf numFmtId="0" fontId="111" fillId="57" borderId="0" applyNumberFormat="0" applyBorder="0" applyAlignment="0" applyProtection="0"/>
    <xf numFmtId="0" fontId="112" fillId="0" borderId="0"/>
    <xf numFmtId="40" fontId="113" fillId="0" borderId="0" applyBorder="0">
      <alignment horizontal="right"/>
    </xf>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31" fillId="5"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114" fillId="52" borderId="8"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33" fillId="52" borderId="9" applyNumberFormat="0" applyAlignment="0" applyProtection="0"/>
    <xf numFmtId="0" fontId="7" fillId="0" borderId="0"/>
    <xf numFmtId="0" fontId="7" fillId="0" borderId="0"/>
    <xf numFmtId="0" fontId="118" fillId="0" borderId="0">
      <alignment horizontal="center" vertical="center"/>
    </xf>
    <xf numFmtId="0" fontId="118" fillId="58" borderId="0">
      <alignment horizontal="center" vertical="center"/>
    </xf>
    <xf numFmtId="0" fontId="118" fillId="59" borderId="0">
      <alignment horizontal="center" vertical="center"/>
    </xf>
    <xf numFmtId="0" fontId="118" fillId="60" borderId="0">
      <alignment horizontal="center" vertical="center"/>
    </xf>
    <xf numFmtId="0" fontId="119" fillId="0" borderId="0"/>
    <xf numFmtId="0" fontId="14" fillId="0" borderId="0"/>
    <xf numFmtId="0" fontId="14" fillId="61" borderId="9" applyNumberFormat="0" applyProtection="0">
      <alignment horizontal="left" vertical="center" indent="1"/>
    </xf>
    <xf numFmtId="0" fontId="14" fillId="62" borderId="9" applyNumberFormat="0" applyProtection="0">
      <alignment horizontal="left" vertical="center" indent="1"/>
    </xf>
    <xf numFmtId="0" fontId="117" fillId="0" borderId="0"/>
    <xf numFmtId="0" fontId="14"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applyNumberFormat="0" applyProtection="0">
      <alignment horizontal="left" vertical="center" indent="1"/>
    </xf>
    <xf numFmtId="0" fontId="14" fillId="0" borderId="0"/>
    <xf numFmtId="0" fontId="14" fillId="0" borderId="0"/>
    <xf numFmtId="0" fontId="14" fillId="0" borderId="0"/>
    <xf numFmtId="0" fontId="38" fillId="0" borderId="0"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9" fontId="14" fillId="0" borderId="0" applyFont="0" applyFill="0" applyBorder="0" applyAlignment="0" applyProtection="0"/>
    <xf numFmtId="9" fontId="14" fillId="0" borderId="0" applyFont="0" applyFill="0" applyBorder="0" applyAlignment="0" applyProtection="0"/>
    <xf numFmtId="0" fontId="7" fillId="0" borderId="0"/>
    <xf numFmtId="9" fontId="7" fillId="0" borderId="0" applyFont="0" applyFill="0" applyBorder="0" applyAlignment="0" applyProtection="0"/>
    <xf numFmtId="0" fontId="119" fillId="0" borderId="0"/>
    <xf numFmtId="0" fontId="14" fillId="0" borderId="0"/>
    <xf numFmtId="0" fontId="14" fillId="0" borderId="0"/>
    <xf numFmtId="9" fontId="14" fillId="0" borderId="0" applyFont="0" applyFill="0" applyBorder="0" applyAlignment="0" applyProtection="0"/>
    <xf numFmtId="4" fontId="102" fillId="36" borderId="32" applyNumberFormat="0" applyProtection="0">
      <alignment vertical="center"/>
    </xf>
    <xf numFmtId="1" fontId="78" fillId="0" borderId="28">
      <alignment horizontal="left"/>
      <protection hidden="1"/>
    </xf>
    <xf numFmtId="0" fontId="15" fillId="4" borderId="24" applyNumberFormat="0" applyFont="0" applyAlignment="0" applyProtection="0"/>
    <xf numFmtId="0" fontId="96" fillId="51" borderId="33" applyNumberFormat="0" applyProtection="0">
      <alignment horizontal="left" vertical="top" indent="1"/>
    </xf>
    <xf numFmtId="4" fontId="107" fillId="55" borderId="26" applyNumberFormat="0" applyProtection="0">
      <alignment horizontal="right" vertical="center"/>
    </xf>
    <xf numFmtId="0" fontId="96" fillId="2" borderId="33" applyNumberFormat="0" applyProtection="0">
      <alignment horizontal="left" vertical="top" indent="1"/>
    </xf>
    <xf numFmtId="0" fontId="18" fillId="0" borderId="1" applyNumberFormat="0" applyFill="0" applyAlignment="0" applyProtection="0"/>
    <xf numFmtId="4" fontId="96" fillId="47" borderId="32" applyNumberFormat="0" applyProtection="0">
      <alignment horizontal="right" vertical="center"/>
    </xf>
    <xf numFmtId="0" fontId="103" fillId="7" borderId="33" applyNumberFormat="0" applyProtection="0">
      <alignment horizontal="left" vertical="top" indent="1"/>
    </xf>
    <xf numFmtId="4" fontId="107" fillId="55" borderId="26" applyNumberFormat="0" applyProtection="0">
      <alignment horizontal="right" vertical="center"/>
    </xf>
    <xf numFmtId="0" fontId="97" fillId="0" borderId="28">
      <alignment horizontal="left" vertical="center"/>
    </xf>
    <xf numFmtId="0" fontId="18" fillId="0" borderId="1" applyNumberFormat="0" applyFill="0" applyAlignment="0" applyProtection="0"/>
    <xf numFmtId="4" fontId="101" fillId="55" borderId="26" applyNumberFormat="0" applyProtection="0">
      <alignment horizontal="right" vertical="center"/>
    </xf>
    <xf numFmtId="4" fontId="96" fillId="50" borderId="34" applyNumberFormat="0" applyProtection="0">
      <alignment horizontal="left" vertical="center" indent="1"/>
    </xf>
    <xf numFmtId="174" fontId="78" fillId="0" borderId="27">
      <alignment horizontal="right"/>
      <protection hidden="1"/>
    </xf>
    <xf numFmtId="176" fontId="77" fillId="0" borderId="27">
      <alignment horizontal="right"/>
      <protection hidden="1"/>
    </xf>
    <xf numFmtId="0" fontId="18" fillId="0" borderId="1" applyNumberFormat="0" applyFill="0" applyAlignment="0" applyProtection="0"/>
    <xf numFmtId="4" fontId="102" fillId="41" borderId="27" applyNumberFormat="0" applyProtection="0">
      <alignment vertical="center"/>
    </xf>
    <xf numFmtId="176" fontId="77" fillId="0" borderId="27">
      <alignment horizontal="right"/>
      <protection hidden="1"/>
    </xf>
    <xf numFmtId="0" fontId="97" fillId="0" borderId="28">
      <alignment horizontal="left" vertical="center"/>
    </xf>
    <xf numFmtId="0" fontId="96" fillId="15" borderId="33" applyNumberFormat="0" applyProtection="0">
      <alignment horizontal="left" vertical="top" indent="1"/>
    </xf>
    <xf numFmtId="0" fontId="96" fillId="15" borderId="33" applyNumberFormat="0" applyProtection="0">
      <alignment horizontal="left" vertical="top" indent="1"/>
    </xf>
    <xf numFmtId="4" fontId="101" fillId="36" borderId="26" applyNumberFormat="0" applyProtection="0">
      <alignment horizontal="left" vertical="center" indent="1"/>
    </xf>
    <xf numFmtId="4" fontId="96" fillId="43" borderId="32" applyNumberFormat="0" applyProtection="0">
      <alignment horizontal="right" vertical="center"/>
    </xf>
    <xf numFmtId="176" fontId="78" fillId="0" borderId="27">
      <alignment horizontal="right"/>
      <protection hidden="1"/>
    </xf>
    <xf numFmtId="176" fontId="78" fillId="0" borderId="27">
      <alignment horizontal="right"/>
      <protection hidden="1"/>
    </xf>
    <xf numFmtId="4" fontId="96" fillId="17" borderId="34" applyNumberFormat="0" applyProtection="0">
      <alignment horizontal="right" vertical="center"/>
    </xf>
    <xf numFmtId="0" fontId="6" fillId="0" borderId="0"/>
    <xf numFmtId="0" fontId="96" fillId="53" borderId="32" applyNumberFormat="0" applyProtection="0">
      <alignment horizontal="left" vertical="center" indent="1"/>
    </xf>
    <xf numFmtId="4" fontId="96" fillId="45" borderId="32" applyNumberFormat="0" applyProtection="0">
      <alignment horizontal="right" vertical="center"/>
    </xf>
    <xf numFmtId="174" fontId="77" fillId="19" borderId="27">
      <alignment horizontal="right"/>
      <protection locked="0"/>
    </xf>
    <xf numFmtId="0" fontId="31" fillId="7" borderId="25" applyNumberFormat="0" applyAlignment="0" applyProtection="0"/>
    <xf numFmtId="0" fontId="103" fillId="7" borderId="33" applyNumberFormat="0" applyProtection="0">
      <alignment horizontal="left" vertical="top" indent="1"/>
    </xf>
    <xf numFmtId="4" fontId="96" fillId="47" borderId="32" applyNumberFormat="0" applyProtection="0">
      <alignment horizontal="right" vertical="center"/>
    </xf>
    <xf numFmtId="4" fontId="96" fillId="51" borderId="34" applyNumberFormat="0" applyProtection="0">
      <alignment horizontal="left" vertical="center" indent="1"/>
    </xf>
    <xf numFmtId="0" fontId="96" fillId="53" borderId="32" applyNumberFormat="0" applyProtection="0">
      <alignment horizontal="left" vertical="center" indent="1"/>
    </xf>
    <xf numFmtId="0" fontId="96" fillId="2" borderId="33" applyNumberFormat="0" applyProtection="0">
      <alignment horizontal="left" vertical="top" indent="1"/>
    </xf>
    <xf numFmtId="0" fontId="84" fillId="35" borderId="29" applyNumberFormat="0" applyFont="0" applyFill="0" applyBorder="0" applyAlignment="0">
      <alignment vertical="center"/>
    </xf>
    <xf numFmtId="0" fontId="14" fillId="54" borderId="26" applyNumberFormat="0" applyProtection="0">
      <alignment horizontal="left" vertical="center" indent="1"/>
    </xf>
    <xf numFmtId="174" fontId="78" fillId="0" borderId="27">
      <alignment horizontal="right"/>
      <protection hidden="1"/>
    </xf>
    <xf numFmtId="4" fontId="101" fillId="36" borderId="26" applyNumberFormat="0" applyProtection="0">
      <alignment horizontal="left" vertical="center" indent="1"/>
    </xf>
    <xf numFmtId="9" fontId="14" fillId="0" borderId="0" applyFont="0" applyFill="0" applyBorder="0" applyAlignment="0" applyProtection="0"/>
    <xf numFmtId="4" fontId="102" fillId="41" borderId="27" applyNumberFormat="0" applyProtection="0">
      <alignment vertical="center"/>
    </xf>
    <xf numFmtId="4" fontId="96" fillId="47" borderId="32" applyNumberFormat="0" applyProtection="0">
      <alignment horizontal="right" vertical="center"/>
    </xf>
    <xf numFmtId="0" fontId="96" fillId="2" borderId="33" applyNumberFormat="0" applyProtection="0">
      <alignment horizontal="left" vertical="top" indent="1"/>
    </xf>
    <xf numFmtId="0" fontId="96" fillId="52" borderId="32" applyNumberFormat="0" applyProtection="0">
      <alignment horizontal="left" vertical="center" indent="1"/>
    </xf>
    <xf numFmtId="0" fontId="14" fillId="54" borderId="26" applyNumberFormat="0" applyProtection="0">
      <alignment horizontal="left" vertical="center" indent="1"/>
    </xf>
    <xf numFmtId="175" fontId="77" fillId="0" borderId="27">
      <alignment horizontal="right"/>
      <protection hidden="1"/>
    </xf>
    <xf numFmtId="4" fontId="96" fillId="10" borderId="32" applyNumberFormat="0" applyProtection="0">
      <alignment horizontal="right" vertical="center"/>
    </xf>
    <xf numFmtId="174" fontId="78" fillId="0" borderId="27">
      <alignment horizontal="right"/>
      <protection hidden="1"/>
    </xf>
    <xf numFmtId="4" fontId="96" fillId="45" borderId="32" applyNumberFormat="0" applyProtection="0">
      <alignment horizontal="right" vertical="center"/>
    </xf>
    <xf numFmtId="4" fontId="96" fillId="10" borderId="32" applyNumberFormat="0" applyProtection="0">
      <alignment horizontal="right" vertical="center"/>
    </xf>
    <xf numFmtId="0" fontId="6" fillId="0" borderId="0"/>
    <xf numFmtId="176" fontId="78" fillId="0" borderId="27">
      <alignment horizontal="right"/>
      <protection hidden="1"/>
    </xf>
    <xf numFmtId="4" fontId="96" fillId="49" borderId="34" applyNumberFormat="0" applyProtection="0">
      <alignment horizontal="left" vertical="center" indent="1"/>
    </xf>
    <xf numFmtId="4" fontId="102" fillId="41" borderId="27" applyNumberFormat="0" applyProtection="0">
      <alignment vertical="center"/>
    </xf>
    <xf numFmtId="4" fontId="96" fillId="46" borderId="32" applyNumberFormat="0" applyProtection="0">
      <alignment horizontal="right" vertical="center"/>
    </xf>
    <xf numFmtId="0" fontId="14" fillId="54" borderId="26" applyNumberFormat="0" applyProtection="0">
      <alignment horizontal="left" vertical="center" indent="1"/>
    </xf>
    <xf numFmtId="1" fontId="78" fillId="0" borderId="28">
      <alignment horizontal="left"/>
      <protection hidden="1"/>
    </xf>
    <xf numFmtId="0" fontId="96" fillId="51" borderId="33" applyNumberFormat="0" applyProtection="0">
      <alignment horizontal="left" vertical="top" indent="1"/>
    </xf>
    <xf numFmtId="0" fontId="6" fillId="0" borderId="0"/>
    <xf numFmtId="0" fontId="105" fillId="15" borderId="35" applyBorder="0"/>
    <xf numFmtId="0" fontId="6" fillId="0" borderId="0"/>
    <xf numFmtId="0" fontId="6" fillId="0" borderId="0"/>
    <xf numFmtId="4" fontId="101" fillId="36" borderId="26" applyNumberFormat="0" applyProtection="0">
      <alignment vertical="center"/>
    </xf>
    <xf numFmtId="0" fontId="6" fillId="0" borderId="0"/>
    <xf numFmtId="4" fontId="101" fillId="55" borderId="26" applyNumberFormat="0" applyProtection="0">
      <alignment horizontal="right" vertical="center"/>
    </xf>
    <xf numFmtId="0" fontId="14" fillId="54" borderId="26" applyNumberFormat="0" applyProtection="0">
      <alignment horizontal="left" vertical="center" indent="1"/>
    </xf>
    <xf numFmtId="0" fontId="96" fillId="53" borderId="32" applyNumberFormat="0" applyProtection="0">
      <alignment horizontal="left" vertical="center" indent="1"/>
    </xf>
    <xf numFmtId="176" fontId="77" fillId="0" borderId="27">
      <alignment horizontal="right"/>
      <protection hidden="1"/>
    </xf>
    <xf numFmtId="4" fontId="96" fillId="46" borderId="32" applyNumberFormat="0" applyProtection="0">
      <alignment horizontal="right" vertical="center"/>
    </xf>
    <xf numFmtId="0" fontId="15" fillId="4" borderId="24" applyNumberFormat="0" applyFont="0" applyAlignment="0" applyProtection="0"/>
    <xf numFmtId="4" fontId="104" fillId="15" borderId="34" applyNumberFormat="0" applyProtection="0">
      <alignment horizontal="left" vertical="center" indent="1"/>
    </xf>
    <xf numFmtId="4" fontId="104" fillId="15" borderId="34" applyNumberFormat="0" applyProtection="0">
      <alignment horizontal="left" vertical="center" indent="1"/>
    </xf>
    <xf numFmtId="0" fontId="96" fillId="15" borderId="33" applyNumberFormat="0" applyProtection="0">
      <alignment horizontal="left" vertical="top" indent="1"/>
    </xf>
    <xf numFmtId="0" fontId="105" fillId="15" borderId="35" applyBorder="0"/>
    <xf numFmtId="0" fontId="103" fillId="7" borderId="33" applyNumberFormat="0" applyProtection="0">
      <alignment horizontal="left" vertical="top" indent="1"/>
    </xf>
    <xf numFmtId="0" fontId="14" fillId="54" borderId="26" applyNumberFormat="0" applyProtection="0">
      <alignment horizontal="left" vertical="center" indent="1"/>
    </xf>
    <xf numFmtId="0" fontId="87" fillId="0" borderId="31" applyNumberFormat="0" applyFill="0" applyAlignment="0" applyProtection="0"/>
    <xf numFmtId="4" fontId="101" fillId="55" borderId="26" applyNumberFormat="0" applyProtection="0">
      <alignment horizontal="right" vertical="center"/>
    </xf>
    <xf numFmtId="0" fontId="106" fillId="4" borderId="33" applyNumberFormat="0" applyProtection="0">
      <alignment horizontal="left" vertical="top" indent="1"/>
    </xf>
    <xf numFmtId="0" fontId="6" fillId="0" borderId="0"/>
    <xf numFmtId="4" fontId="101" fillId="55" borderId="26" applyNumberFormat="0" applyProtection="0">
      <alignment horizontal="right" vertical="center"/>
    </xf>
    <xf numFmtId="0" fontId="14" fillId="54" borderId="26" applyNumberFormat="0" applyProtection="0">
      <alignment horizontal="left" vertical="center" indent="1"/>
    </xf>
    <xf numFmtId="0" fontId="96" fillId="2" borderId="32" applyNumberFormat="0" applyProtection="0">
      <alignment horizontal="left" vertical="center" indent="1"/>
    </xf>
    <xf numFmtId="0" fontId="84" fillId="35" borderId="29" applyNumberFormat="0" applyFont="0" applyFill="0" applyBorder="0" applyAlignment="0">
      <alignment vertical="center"/>
    </xf>
    <xf numFmtId="4" fontId="106" fillId="4" borderId="33" applyNumberFormat="0" applyProtection="0">
      <alignment vertical="center"/>
    </xf>
    <xf numFmtId="4" fontId="96" fillId="46" borderId="32" applyNumberFormat="0" applyProtection="0">
      <alignment horizontal="right" vertical="center"/>
    </xf>
    <xf numFmtId="0" fontId="106" fillId="4" borderId="33" applyNumberFormat="0" applyProtection="0">
      <alignment horizontal="left" vertical="top" indent="1"/>
    </xf>
    <xf numFmtId="0" fontId="96" fillId="51" borderId="33" applyNumberFormat="0" applyProtection="0">
      <alignment horizontal="left" vertical="top" indent="1"/>
    </xf>
    <xf numFmtId="4" fontId="104" fillId="15" borderId="34" applyNumberFormat="0" applyProtection="0">
      <alignment horizontal="left" vertical="center" indent="1"/>
    </xf>
    <xf numFmtId="4" fontId="96" fillId="51" borderId="34" applyNumberFormat="0" applyProtection="0">
      <alignment horizontal="left" vertical="center" indent="1"/>
    </xf>
    <xf numFmtId="0" fontId="6" fillId="0" borderId="0"/>
    <xf numFmtId="4" fontId="96" fillId="48" borderId="32" applyNumberFormat="0" applyProtection="0">
      <alignment horizontal="right" vertical="center"/>
    </xf>
    <xf numFmtId="4" fontId="106" fillId="4" borderId="33" applyNumberFormat="0" applyProtection="0">
      <alignment vertical="center"/>
    </xf>
    <xf numFmtId="4" fontId="96" fillId="9" borderId="32" applyNumberFormat="0" applyProtection="0">
      <alignment horizontal="right" vertical="center"/>
    </xf>
    <xf numFmtId="174" fontId="77" fillId="0" borderId="27">
      <alignment horizontal="right"/>
      <protection hidden="1"/>
    </xf>
    <xf numFmtId="174" fontId="78" fillId="0" borderId="27">
      <alignment horizontal="right"/>
      <protection hidden="1"/>
    </xf>
    <xf numFmtId="175" fontId="77" fillId="0" borderId="27">
      <alignment horizontal="right"/>
      <protection hidden="1"/>
    </xf>
    <xf numFmtId="4" fontId="102" fillId="41" borderId="27" applyNumberFormat="0" applyProtection="0">
      <alignment vertical="center"/>
    </xf>
    <xf numFmtId="1" fontId="78" fillId="0" borderId="28">
      <alignment horizontal="left"/>
      <protection hidden="1"/>
    </xf>
    <xf numFmtId="178" fontId="86" fillId="36" borderId="30" applyNumberFormat="0" applyFont="0" applyFill="0" applyBorder="0" applyAlignment="0">
      <alignment horizontal="center"/>
    </xf>
    <xf numFmtId="0" fontId="14" fillId="4" borderId="24" applyNumberFormat="0" applyFont="0" applyAlignment="0" applyProtection="0"/>
    <xf numFmtId="4" fontId="101" fillId="36" borderId="26" applyNumberFormat="0" applyProtection="0">
      <alignment vertical="center"/>
    </xf>
    <xf numFmtId="0" fontId="103" fillId="7" borderId="33" applyNumberFormat="0" applyProtection="0">
      <alignment horizontal="left" vertical="top" indent="1"/>
    </xf>
    <xf numFmtId="4" fontId="96" fillId="43" borderId="32" applyNumberFormat="0" applyProtection="0">
      <alignment horizontal="right" vertical="center"/>
    </xf>
    <xf numFmtId="4" fontId="96" fillId="10" borderId="32" applyNumberFormat="0" applyProtection="0">
      <alignment horizontal="right" vertical="center"/>
    </xf>
    <xf numFmtId="4" fontId="96" fillId="46" borderId="32" applyNumberFormat="0" applyProtection="0">
      <alignment horizontal="right" vertical="center"/>
    </xf>
    <xf numFmtId="4" fontId="96" fillId="50" borderId="32" applyNumberFormat="0" applyProtection="0">
      <alignment horizontal="right" vertical="center"/>
    </xf>
    <xf numFmtId="0" fontId="105" fillId="15" borderId="35" applyBorder="0"/>
    <xf numFmtId="4" fontId="96" fillId="48" borderId="32" applyNumberFormat="0" applyProtection="0">
      <alignment horizontal="right" vertical="center"/>
    </xf>
    <xf numFmtId="4" fontId="96" fillId="47" borderId="32" applyNumberFormat="0" applyProtection="0">
      <alignment horizontal="right" vertical="center"/>
    </xf>
    <xf numFmtId="0" fontId="96" fillId="51" borderId="33" applyNumberFormat="0" applyProtection="0">
      <alignment horizontal="left" vertical="top" indent="1"/>
    </xf>
    <xf numFmtId="0" fontId="106" fillId="4" borderId="33" applyNumberFormat="0" applyProtection="0">
      <alignment horizontal="left" vertical="top" indent="1"/>
    </xf>
    <xf numFmtId="4" fontId="106" fillId="52" borderId="33" applyNumberFormat="0" applyProtection="0">
      <alignment horizontal="left" vertical="center" indent="1"/>
    </xf>
    <xf numFmtId="0" fontId="96" fillId="53" borderId="32" applyNumberFormat="0" applyProtection="0">
      <alignment horizontal="left" vertical="center" indent="1"/>
    </xf>
    <xf numFmtId="4" fontId="107" fillId="55" borderId="26" applyNumberFormat="0" applyProtection="0">
      <alignment horizontal="right" vertical="center"/>
    </xf>
    <xf numFmtId="4" fontId="96" fillId="50" borderId="34" applyNumberFormat="0" applyProtection="0">
      <alignment horizontal="left" vertical="center" indent="1"/>
    </xf>
    <xf numFmtId="174" fontId="78" fillId="0" borderId="27">
      <alignment horizontal="right"/>
      <protection hidden="1"/>
    </xf>
    <xf numFmtId="175" fontId="77" fillId="0" borderId="27">
      <alignment horizontal="right"/>
      <protection hidden="1"/>
    </xf>
    <xf numFmtId="4" fontId="96" fillId="43" borderId="32" applyNumberFormat="0" applyProtection="0">
      <alignment horizontal="right" vertical="center"/>
    </xf>
    <xf numFmtId="174" fontId="78" fillId="0" borderId="27">
      <alignment horizontal="right"/>
      <protection hidden="1"/>
    </xf>
    <xf numFmtId="0" fontId="15" fillId="4" borderId="24" applyNumberFormat="0" applyFont="0" applyAlignment="0" applyProtection="0"/>
    <xf numFmtId="0" fontId="105" fillId="15" borderId="35" applyBorder="0"/>
    <xf numFmtId="176" fontId="78" fillId="0" borderId="27">
      <alignment horizontal="right"/>
      <protection hidden="1"/>
    </xf>
    <xf numFmtId="0" fontId="14" fillId="54" borderId="26" applyNumberFormat="0" applyProtection="0">
      <alignment horizontal="left" vertical="center" indent="1"/>
    </xf>
    <xf numFmtId="175" fontId="77" fillId="0" borderId="27">
      <alignment horizontal="right"/>
      <protection hidden="1"/>
    </xf>
    <xf numFmtId="4" fontId="106" fillId="4" borderId="33" applyNumberFormat="0" applyProtection="0">
      <alignment vertical="center"/>
    </xf>
    <xf numFmtId="0" fontId="105" fillId="15" borderId="35" applyBorder="0"/>
    <xf numFmtId="0" fontId="96" fillId="15" borderId="33" applyNumberFormat="0" applyProtection="0">
      <alignment horizontal="left" vertical="top" indent="1"/>
    </xf>
    <xf numFmtId="4" fontId="101" fillId="36" borderId="26" applyNumberFormat="0" applyProtection="0">
      <alignment horizontal="left" vertical="center" indent="1"/>
    </xf>
    <xf numFmtId="0" fontId="18" fillId="0" borderId="1" applyNumberFormat="0" applyFill="0" applyAlignment="0" applyProtection="0"/>
    <xf numFmtId="0" fontId="105" fillId="15" borderId="35" applyBorder="0"/>
    <xf numFmtId="176" fontId="77" fillId="0" borderId="27">
      <alignment horizontal="right"/>
      <protection hidden="1"/>
    </xf>
    <xf numFmtId="0" fontId="14" fillId="54" borderId="26" applyNumberFormat="0" applyProtection="0">
      <alignment horizontal="left" vertical="center" indent="1"/>
    </xf>
    <xf numFmtId="4" fontId="107" fillId="55" borderId="26" applyNumberFormat="0" applyProtection="0">
      <alignment horizontal="right" vertical="center"/>
    </xf>
    <xf numFmtId="174" fontId="77" fillId="0" borderId="27">
      <alignment horizontal="right"/>
      <protection hidden="1"/>
    </xf>
    <xf numFmtId="4" fontId="106" fillId="4" borderId="33" applyNumberFormat="0" applyProtection="0">
      <alignment vertical="center"/>
    </xf>
    <xf numFmtId="4" fontId="96" fillId="43" borderId="32" applyNumberFormat="0" applyProtection="0">
      <alignment horizontal="right" vertical="center"/>
    </xf>
    <xf numFmtId="0" fontId="103" fillId="7" borderId="33" applyNumberFormat="0" applyProtection="0">
      <alignment horizontal="left" vertical="top" indent="1"/>
    </xf>
    <xf numFmtId="0" fontId="103" fillId="7" borderId="33" applyNumberFormat="0" applyProtection="0">
      <alignment horizontal="left" vertical="top" indent="1"/>
    </xf>
    <xf numFmtId="0" fontId="96" fillId="15" borderId="33" applyNumberFormat="0" applyProtection="0">
      <alignment horizontal="left" vertical="top" indent="1"/>
    </xf>
    <xf numFmtId="4" fontId="96" fillId="17" borderId="34" applyNumberFormat="0" applyProtection="0">
      <alignment horizontal="right" vertical="center"/>
    </xf>
    <xf numFmtId="175" fontId="77" fillId="0" borderId="27">
      <alignment horizontal="right"/>
      <protection hidden="1"/>
    </xf>
    <xf numFmtId="0" fontId="96" fillId="53" borderId="32" applyNumberFormat="0" applyProtection="0">
      <alignment horizontal="left" vertical="center" indent="1"/>
    </xf>
    <xf numFmtId="0" fontId="96" fillId="53" borderId="32" applyNumberFormat="0" applyProtection="0">
      <alignment horizontal="left" vertical="center" indent="1"/>
    </xf>
    <xf numFmtId="0" fontId="96" fillId="53" borderId="32" applyNumberFormat="0" applyProtection="0">
      <alignment horizontal="left" vertical="center" indent="1"/>
    </xf>
    <xf numFmtId="4" fontId="96" fillId="51" borderId="34" applyNumberFormat="0" applyProtection="0">
      <alignment horizontal="left" vertical="center" indent="1"/>
    </xf>
    <xf numFmtId="4" fontId="96" fillId="46" borderId="32" applyNumberFormat="0" applyProtection="0">
      <alignment horizontal="right" vertical="center"/>
    </xf>
    <xf numFmtId="0" fontId="87" fillId="0" borderId="31" applyNumberFormat="0" applyFill="0" applyAlignment="0" applyProtection="0"/>
    <xf numFmtId="4" fontId="104" fillId="15" borderId="34" applyNumberFormat="0" applyProtection="0">
      <alignment horizontal="left" vertical="center" indent="1"/>
    </xf>
    <xf numFmtId="4" fontId="96" fillId="9" borderId="32" applyNumberFormat="0" applyProtection="0">
      <alignment horizontal="right" vertical="center"/>
    </xf>
    <xf numFmtId="4" fontId="96" fillId="51" borderId="34" applyNumberFormat="0" applyProtection="0">
      <alignment horizontal="left" vertical="center" indent="1"/>
    </xf>
    <xf numFmtId="174" fontId="77" fillId="0" borderId="27">
      <alignment horizontal="right"/>
      <protection hidden="1"/>
    </xf>
    <xf numFmtId="0" fontId="87" fillId="0" borderId="31" applyNumberFormat="0" applyFill="0" applyAlignment="0" applyProtection="0"/>
    <xf numFmtId="9" fontId="14" fillId="0" borderId="0" applyFont="0" applyFill="0" applyBorder="0" applyAlignment="0" applyProtection="0"/>
    <xf numFmtId="176" fontId="77" fillId="0" borderId="27">
      <alignment horizontal="right"/>
      <protection hidden="1"/>
    </xf>
    <xf numFmtId="174" fontId="78" fillId="0" borderId="27">
      <alignment horizontal="right"/>
      <protection hidden="1"/>
    </xf>
    <xf numFmtId="0" fontId="15" fillId="4" borderId="24" applyNumberFormat="0" applyFont="0" applyAlignment="0" applyProtection="0"/>
    <xf numFmtId="4" fontId="96" fillId="51" borderId="34" applyNumberFormat="0" applyProtection="0">
      <alignment horizontal="left" vertical="center" indent="1"/>
    </xf>
    <xf numFmtId="4" fontId="104" fillId="15" borderId="34" applyNumberFormat="0" applyProtection="0">
      <alignment horizontal="left" vertical="center" indent="1"/>
    </xf>
    <xf numFmtId="0" fontId="96" fillId="51" borderId="32" applyNumberFormat="0" applyProtection="0">
      <alignment horizontal="left" vertical="center" indent="1"/>
    </xf>
    <xf numFmtId="4" fontId="96" fillId="49" borderId="34" applyNumberFormat="0" applyProtection="0">
      <alignment horizontal="left" vertical="center" indent="1"/>
    </xf>
    <xf numFmtId="4" fontId="96" fillId="9" borderId="32" applyNumberFormat="0" applyProtection="0">
      <alignment horizontal="right" vertical="center"/>
    </xf>
    <xf numFmtId="4" fontId="101" fillId="55" borderId="26" applyNumberFormat="0" applyProtection="0">
      <alignment horizontal="right" vertical="center"/>
    </xf>
    <xf numFmtId="4" fontId="101" fillId="55" borderId="26" applyNumberFormat="0" applyProtection="0">
      <alignment horizontal="right" vertical="center"/>
    </xf>
    <xf numFmtId="4" fontId="107" fillId="55" borderId="26" applyNumberFormat="0" applyProtection="0">
      <alignment horizontal="right" vertical="center"/>
    </xf>
    <xf numFmtId="0" fontId="18" fillId="0" borderId="1" applyNumberFormat="0" applyFill="0" applyAlignment="0" applyProtection="0"/>
    <xf numFmtId="174" fontId="78" fillId="0" borderId="27">
      <alignment horizontal="right"/>
      <protection hidden="1"/>
    </xf>
    <xf numFmtId="4" fontId="104" fillId="15" borderId="34" applyNumberFormat="0" applyProtection="0">
      <alignment horizontal="left" vertical="center" indent="1"/>
    </xf>
    <xf numFmtId="0" fontId="15" fillId="4" borderId="24" applyNumberFormat="0" applyFont="0" applyAlignment="0" applyProtection="0"/>
    <xf numFmtId="0" fontId="14" fillId="54" borderId="26" applyNumberFormat="0" applyProtection="0">
      <alignment horizontal="left" vertical="center" indent="1"/>
    </xf>
    <xf numFmtId="174" fontId="77" fillId="19" borderId="27">
      <alignment horizontal="right"/>
      <protection locked="0"/>
    </xf>
    <xf numFmtId="176" fontId="78" fillId="0" borderId="27">
      <alignment horizontal="right"/>
      <protection hidden="1"/>
    </xf>
    <xf numFmtId="4" fontId="102" fillId="36" borderId="32" applyNumberFormat="0" applyProtection="0">
      <alignment vertical="center"/>
    </xf>
    <xf numFmtId="4" fontId="96" fillId="8" borderId="32" applyNumberFormat="0" applyProtection="0">
      <alignment horizontal="right" vertical="center"/>
    </xf>
    <xf numFmtId="4" fontId="96" fillId="45" borderId="32" applyNumberFormat="0" applyProtection="0">
      <alignment horizontal="right" vertical="center"/>
    </xf>
    <xf numFmtId="0" fontId="14" fillId="54" borderId="26" applyNumberFormat="0" applyProtection="0">
      <alignment horizontal="left" vertical="center" indent="1"/>
    </xf>
    <xf numFmtId="175" fontId="77" fillId="0" borderId="27">
      <alignment horizontal="right"/>
      <protection hidden="1"/>
    </xf>
    <xf numFmtId="4" fontId="107" fillId="55" borderId="26" applyNumberFormat="0" applyProtection="0">
      <alignment horizontal="right" vertical="center"/>
    </xf>
    <xf numFmtId="176" fontId="77" fillId="0" borderId="27">
      <alignment horizontal="right"/>
      <protection hidden="1"/>
    </xf>
    <xf numFmtId="176" fontId="78" fillId="0" borderId="27">
      <alignment horizontal="right"/>
      <protection hidden="1"/>
    </xf>
    <xf numFmtId="0" fontId="96" fillId="53" borderId="32" applyNumberFormat="0" applyProtection="0">
      <alignment horizontal="left" vertical="center" indent="1"/>
    </xf>
    <xf numFmtId="175" fontId="77" fillId="0" borderId="27">
      <alignment horizontal="right"/>
      <protection hidden="1"/>
    </xf>
    <xf numFmtId="174" fontId="77" fillId="19" borderId="27">
      <alignment horizontal="right"/>
      <protection locked="0"/>
    </xf>
    <xf numFmtId="174" fontId="78" fillId="0" borderId="27">
      <alignment horizontal="right"/>
      <protection hidden="1"/>
    </xf>
    <xf numFmtId="176" fontId="78" fillId="0" borderId="27">
      <alignment horizontal="right"/>
      <protection hidden="1"/>
    </xf>
    <xf numFmtId="176" fontId="77" fillId="0" borderId="27">
      <alignment horizontal="right"/>
      <protection hidden="1"/>
    </xf>
    <xf numFmtId="174" fontId="78" fillId="0" borderId="27">
      <alignment horizontal="right"/>
      <protection hidden="1"/>
    </xf>
    <xf numFmtId="0" fontId="15" fillId="4" borderId="24" applyNumberFormat="0" applyFont="0" applyAlignment="0" applyProtection="0"/>
    <xf numFmtId="0" fontId="106" fillId="4" borderId="33" applyNumberFormat="0" applyProtection="0">
      <alignment horizontal="left" vertical="top" indent="1"/>
    </xf>
    <xf numFmtId="4" fontId="106" fillId="4" borderId="33" applyNumberFormat="0" applyProtection="0">
      <alignment vertical="center"/>
    </xf>
    <xf numFmtId="0" fontId="105" fillId="15" borderId="35" applyBorder="0"/>
    <xf numFmtId="176" fontId="77" fillId="20" borderId="27" applyBorder="0">
      <alignment horizontal="right"/>
      <protection locked="0"/>
    </xf>
    <xf numFmtId="4" fontId="101" fillId="36" borderId="26" applyNumberFormat="0" applyProtection="0">
      <alignment horizontal="left" vertical="center" indent="1"/>
    </xf>
    <xf numFmtId="176" fontId="78" fillId="0" borderId="27">
      <alignment horizontal="right"/>
      <protection hidden="1"/>
    </xf>
    <xf numFmtId="0" fontId="96" fillId="51" borderId="33" applyNumberFormat="0" applyProtection="0">
      <alignment horizontal="left" vertical="top" indent="1"/>
    </xf>
    <xf numFmtId="0" fontId="14" fillId="54" borderId="26" applyNumberFormat="0" applyProtection="0">
      <alignment horizontal="left" vertical="center" indent="1"/>
    </xf>
    <xf numFmtId="176" fontId="78" fillId="0" borderId="27">
      <alignment horizontal="right"/>
      <protection hidden="1"/>
    </xf>
    <xf numFmtId="4" fontId="106" fillId="52" borderId="33" applyNumberFormat="0" applyProtection="0">
      <alignment horizontal="left" vertical="center" indent="1"/>
    </xf>
    <xf numFmtId="0" fontId="96" fillId="51" borderId="32" applyNumberFormat="0" applyProtection="0">
      <alignment horizontal="left" vertical="center" indent="1"/>
    </xf>
    <xf numFmtId="0" fontId="96" fillId="51" borderId="32" applyNumberFormat="0" applyProtection="0">
      <alignment horizontal="left" vertical="center" indent="1"/>
    </xf>
    <xf numFmtId="0" fontId="96" fillId="52" borderId="32" applyNumberFormat="0" applyProtection="0">
      <alignment horizontal="left" vertical="center" indent="1"/>
    </xf>
    <xf numFmtId="4" fontId="104" fillId="15" borderId="34" applyNumberFormat="0" applyProtection="0">
      <alignment horizontal="left" vertical="center" indent="1"/>
    </xf>
    <xf numFmtId="4" fontId="96" fillId="51" borderId="34" applyNumberFormat="0" applyProtection="0">
      <alignment horizontal="left" vertical="center" indent="1"/>
    </xf>
    <xf numFmtId="176" fontId="78" fillId="0" borderId="27">
      <alignment horizontal="right"/>
      <protection hidden="1"/>
    </xf>
    <xf numFmtId="176" fontId="77" fillId="0" borderId="27">
      <alignment horizontal="right"/>
      <protection hidden="1"/>
    </xf>
    <xf numFmtId="0" fontId="97" fillId="0" borderId="28">
      <alignment horizontal="left" vertical="center"/>
    </xf>
    <xf numFmtId="0" fontId="14" fillId="54" borderId="26" applyNumberFormat="0" applyProtection="0">
      <alignment horizontal="left" vertical="center" indent="1"/>
    </xf>
    <xf numFmtId="0" fontId="14" fillId="54" borderId="26" applyNumberFormat="0" applyProtection="0">
      <alignment horizontal="left" vertical="center" indent="1"/>
    </xf>
    <xf numFmtId="4" fontId="102" fillId="36" borderId="32" applyNumberFormat="0" applyProtection="0">
      <alignment vertical="center"/>
    </xf>
    <xf numFmtId="0" fontId="14" fillId="54" borderId="26" applyNumberFormat="0" applyProtection="0">
      <alignment horizontal="left" vertical="center" indent="1"/>
    </xf>
    <xf numFmtId="4" fontId="106" fillId="4" borderId="33" applyNumberFormat="0" applyProtection="0">
      <alignment vertical="center"/>
    </xf>
    <xf numFmtId="175" fontId="77" fillId="0" borderId="27">
      <alignment horizontal="right"/>
      <protection hidden="1"/>
    </xf>
    <xf numFmtId="4" fontId="104" fillId="15" borderId="34" applyNumberFormat="0" applyProtection="0">
      <alignment horizontal="left" vertical="center" indent="1"/>
    </xf>
    <xf numFmtId="0" fontId="96" fillId="52" borderId="32" applyNumberFormat="0" applyProtection="0">
      <alignment horizontal="left" vertical="center" indent="1"/>
    </xf>
    <xf numFmtId="4" fontId="106" fillId="4" borderId="33" applyNumberFormat="0" applyProtection="0">
      <alignment vertical="center"/>
    </xf>
    <xf numFmtId="4" fontId="96" fillId="8" borderId="32" applyNumberFormat="0" applyProtection="0">
      <alignment horizontal="right" vertical="center"/>
    </xf>
    <xf numFmtId="4" fontId="107" fillId="55" borderId="26" applyNumberFormat="0" applyProtection="0">
      <alignment horizontal="right" vertical="center"/>
    </xf>
    <xf numFmtId="0" fontId="18" fillId="0" borderId="23" applyNumberFormat="0" applyFill="0" applyAlignment="0" applyProtection="0"/>
    <xf numFmtId="4" fontId="96" fillId="51" borderId="34" applyNumberFormat="0" applyProtection="0">
      <alignment horizontal="left" vertical="center" indent="1"/>
    </xf>
    <xf numFmtId="0" fontId="96" fillId="52" borderId="32" applyNumberFormat="0" applyProtection="0">
      <alignment horizontal="left" vertical="center" indent="1"/>
    </xf>
    <xf numFmtId="176" fontId="77" fillId="20" borderId="27" applyBorder="0">
      <alignment horizontal="right"/>
      <protection locked="0"/>
    </xf>
    <xf numFmtId="174" fontId="78" fillId="0" borderId="27">
      <alignment horizontal="right"/>
      <protection hidden="1"/>
    </xf>
    <xf numFmtId="176" fontId="77" fillId="20" borderId="27" applyBorder="0">
      <alignment horizontal="right"/>
      <protection locked="0"/>
    </xf>
    <xf numFmtId="0" fontId="84" fillId="35" borderId="29" applyNumberFormat="0" applyFont="0" applyFill="0" applyBorder="0" applyAlignment="0">
      <alignment vertical="center"/>
    </xf>
    <xf numFmtId="0" fontId="87" fillId="0" borderId="31" applyNumberFormat="0" applyFill="0" applyAlignment="0" applyProtection="0"/>
    <xf numFmtId="0" fontId="97" fillId="0" borderId="28">
      <alignment horizontal="left" vertical="center"/>
    </xf>
    <xf numFmtId="0" fontId="14" fillId="4" borderId="24" applyNumberFormat="0" applyFont="0" applyAlignment="0" applyProtection="0"/>
    <xf numFmtId="4" fontId="101" fillId="36" borderId="26" applyNumberFormat="0" applyProtection="0">
      <alignment vertical="center"/>
    </xf>
    <xf numFmtId="4" fontId="101" fillId="36" borderId="26" applyNumberFormat="0" applyProtection="0">
      <alignment horizontal="left" vertical="center" indent="1"/>
    </xf>
    <xf numFmtId="4" fontId="96" fillId="43" borderId="32" applyNumberFormat="0" applyProtection="0">
      <alignment horizontal="right" vertical="center"/>
    </xf>
    <xf numFmtId="4" fontId="96" fillId="10" borderId="32" applyNumberFormat="0" applyProtection="0">
      <alignment horizontal="right" vertical="center"/>
    </xf>
    <xf numFmtId="4" fontId="96" fillId="9" borderId="32" applyNumberFormat="0" applyProtection="0">
      <alignment horizontal="right" vertical="center"/>
    </xf>
    <xf numFmtId="4" fontId="96" fillId="47" borderId="32" applyNumberFormat="0" applyProtection="0">
      <alignment horizontal="right" vertical="center"/>
    </xf>
    <xf numFmtId="0" fontId="96" fillId="15" borderId="33" applyNumberFormat="0" applyProtection="0">
      <alignment horizontal="left" vertical="top" indent="1"/>
    </xf>
    <xf numFmtId="4" fontId="106" fillId="52" borderId="33" applyNumberFormat="0" applyProtection="0">
      <alignment horizontal="left" vertical="center" indent="1"/>
    </xf>
    <xf numFmtId="0" fontId="96" fillId="51" borderId="33" applyNumberFormat="0" applyProtection="0">
      <alignment horizontal="left" vertical="top" indent="1"/>
    </xf>
    <xf numFmtId="4" fontId="101" fillId="55" borderId="26" applyNumberFormat="0" applyProtection="0">
      <alignment horizontal="right" vertical="center"/>
    </xf>
    <xf numFmtId="0" fontId="14" fillId="54" borderId="26" applyNumberFormat="0" applyProtection="0">
      <alignment horizontal="left" vertical="center" indent="1"/>
    </xf>
    <xf numFmtId="4" fontId="101" fillId="55" borderId="26" applyNumberFormat="0" applyProtection="0">
      <alignment horizontal="right" vertical="center"/>
    </xf>
    <xf numFmtId="0" fontId="103" fillId="7" borderId="33" applyNumberFormat="0" applyProtection="0">
      <alignment horizontal="left" vertical="top" indent="1"/>
    </xf>
    <xf numFmtId="0" fontId="15" fillId="0" borderId="0"/>
    <xf numFmtId="1" fontId="78" fillId="0" borderId="28">
      <alignment horizontal="left"/>
      <protection hidden="1"/>
    </xf>
    <xf numFmtId="175" fontId="77" fillId="0" borderId="27">
      <alignment horizontal="right"/>
      <protection hidden="1"/>
    </xf>
    <xf numFmtId="4" fontId="107" fillId="55" borderId="26" applyNumberFormat="0" applyProtection="0">
      <alignment horizontal="right" vertical="center"/>
    </xf>
    <xf numFmtId="0" fontId="15" fillId="4" borderId="24" applyNumberFormat="0" applyFont="0" applyAlignment="0" applyProtection="0"/>
    <xf numFmtId="176" fontId="77" fillId="0" borderId="27">
      <alignment horizontal="right"/>
      <protection hidden="1"/>
    </xf>
    <xf numFmtId="0" fontId="14" fillId="54" borderId="26" applyNumberFormat="0" applyProtection="0">
      <alignment horizontal="left" vertical="center" indent="1"/>
    </xf>
    <xf numFmtId="0" fontId="96" fillId="50" borderId="33" applyNumberFormat="0" applyProtection="0">
      <alignment horizontal="left" vertical="top" indent="1"/>
    </xf>
    <xf numFmtId="0" fontId="96" fillId="15" borderId="33" applyNumberFormat="0" applyProtection="0">
      <alignment horizontal="left" vertical="top" indent="1"/>
    </xf>
    <xf numFmtId="4" fontId="101" fillId="36" borderId="26" applyNumberFormat="0" applyProtection="0">
      <alignment horizontal="left" vertical="center" indent="1"/>
    </xf>
    <xf numFmtId="4" fontId="96" fillId="9" borderId="32" applyNumberFormat="0" applyProtection="0">
      <alignment horizontal="right" vertical="center"/>
    </xf>
    <xf numFmtId="9" fontId="14" fillId="0" borderId="0" applyFont="0" applyFill="0" applyBorder="0" applyAlignment="0" applyProtection="0"/>
    <xf numFmtId="4" fontId="96" fillId="10" borderId="32" applyNumberFormat="0" applyProtection="0">
      <alignment horizontal="right" vertical="center"/>
    </xf>
    <xf numFmtId="10" fontId="96" fillId="41" borderId="27" applyNumberFormat="0" applyBorder="0" applyAlignment="0" applyProtection="0"/>
    <xf numFmtId="0" fontId="96" fillId="50" borderId="33" applyNumberFormat="0" applyProtection="0">
      <alignment horizontal="left" vertical="top" indent="1"/>
    </xf>
    <xf numFmtId="0" fontId="96" fillId="52" borderId="32" applyNumberFormat="0" applyProtection="0">
      <alignment horizontal="left" vertical="center" indent="1"/>
    </xf>
    <xf numFmtId="176" fontId="78" fillId="0" borderId="27">
      <alignment horizontal="right"/>
      <protection hidden="1"/>
    </xf>
    <xf numFmtId="174" fontId="78" fillId="0" borderId="27">
      <alignment horizontal="right"/>
      <protection hidden="1"/>
    </xf>
    <xf numFmtId="174" fontId="78" fillId="0" borderId="27">
      <alignment horizontal="right"/>
      <protection hidden="1"/>
    </xf>
    <xf numFmtId="4" fontId="101" fillId="36" borderId="26" applyNumberFormat="0" applyProtection="0">
      <alignment vertical="center"/>
    </xf>
    <xf numFmtId="0" fontId="96" fillId="51" borderId="33" applyNumberFormat="0" applyProtection="0">
      <alignment horizontal="left" vertical="top" indent="1"/>
    </xf>
    <xf numFmtId="4" fontId="104" fillId="15" borderId="34" applyNumberFormat="0" applyProtection="0">
      <alignment horizontal="left" vertical="center" indent="1"/>
    </xf>
    <xf numFmtId="176" fontId="77" fillId="0" borderId="27">
      <alignment horizontal="right"/>
      <protection hidden="1"/>
    </xf>
    <xf numFmtId="4" fontId="96" fillId="10" borderId="32" applyNumberFormat="0" applyProtection="0">
      <alignment horizontal="right" vertical="center"/>
    </xf>
    <xf numFmtId="0" fontId="96" fillId="2" borderId="33" applyNumberFormat="0" applyProtection="0">
      <alignment horizontal="left" vertical="top" indent="1"/>
    </xf>
    <xf numFmtId="0" fontId="97" fillId="0" borderId="28">
      <alignment horizontal="left" vertical="center"/>
    </xf>
    <xf numFmtId="0" fontId="105" fillId="15" borderId="35" applyBorder="0"/>
    <xf numFmtId="4" fontId="96" fillId="51" borderId="34" applyNumberFormat="0" applyProtection="0">
      <alignment horizontal="left" vertical="center" indent="1"/>
    </xf>
    <xf numFmtId="0" fontId="84" fillId="35" borderId="29" applyNumberFormat="0" applyFont="0" applyFill="0" applyBorder="0" applyAlignment="0">
      <alignment vertical="center"/>
    </xf>
    <xf numFmtId="0" fontId="97" fillId="0" borderId="28">
      <alignment horizontal="left" vertical="center"/>
    </xf>
    <xf numFmtId="4" fontId="96" fillId="10" borderId="32" applyNumberFormat="0" applyProtection="0">
      <alignment horizontal="right" vertical="center"/>
    </xf>
    <xf numFmtId="4" fontId="96" fillId="47" borderId="32" applyNumberFormat="0" applyProtection="0">
      <alignment horizontal="right" vertical="center"/>
    </xf>
    <xf numFmtId="174" fontId="77" fillId="0" borderId="27">
      <alignment horizontal="right"/>
      <protection hidden="1"/>
    </xf>
    <xf numFmtId="0" fontId="18" fillId="0" borderId="23" applyNumberFormat="0" applyFill="0" applyAlignment="0" applyProtection="0"/>
    <xf numFmtId="0" fontId="14" fillId="54" borderId="26" applyNumberFormat="0" applyProtection="0">
      <alignment horizontal="left" vertical="center" indent="1"/>
    </xf>
    <xf numFmtId="0" fontId="96" fillId="2" borderId="33" applyNumberFormat="0" applyProtection="0">
      <alignment horizontal="left" vertical="top" indent="1"/>
    </xf>
    <xf numFmtId="0" fontId="96" fillId="50" borderId="33" applyNumberFormat="0" applyProtection="0">
      <alignment horizontal="left" vertical="top" indent="1"/>
    </xf>
    <xf numFmtId="4" fontId="101" fillId="36" borderId="26" applyNumberFormat="0" applyProtection="0">
      <alignment horizontal="left" vertical="center" indent="1"/>
    </xf>
    <xf numFmtId="0" fontId="96" fillId="51" borderId="33" applyNumberFormat="0" applyProtection="0">
      <alignment horizontal="left" vertical="top" indent="1"/>
    </xf>
    <xf numFmtId="4" fontId="96" fillId="43" borderId="32" applyNumberFormat="0" applyProtection="0">
      <alignment horizontal="right" vertical="center"/>
    </xf>
    <xf numFmtId="4" fontId="107" fillId="55" borderId="26" applyNumberFormat="0" applyProtection="0">
      <alignment horizontal="right" vertical="center"/>
    </xf>
    <xf numFmtId="4" fontId="102" fillId="36" borderId="32" applyNumberFormat="0" applyProtection="0">
      <alignment vertical="center"/>
    </xf>
    <xf numFmtId="0" fontId="96" fillId="2" borderId="32" applyNumberFormat="0" applyProtection="0">
      <alignment horizontal="left" vertical="center" indent="1"/>
    </xf>
    <xf numFmtId="10" fontId="96" fillId="41" borderId="27" applyNumberFormat="0" applyBorder="0" applyAlignment="0" applyProtection="0"/>
    <xf numFmtId="0" fontId="96" fillId="50" borderId="33" applyNumberFormat="0" applyProtection="0">
      <alignment horizontal="left" vertical="top" indent="1"/>
    </xf>
    <xf numFmtId="176" fontId="78" fillId="0" borderId="27">
      <alignment horizontal="right"/>
      <protection hidden="1"/>
    </xf>
    <xf numFmtId="4" fontId="96" fillId="17" borderId="34" applyNumberFormat="0" applyProtection="0">
      <alignment horizontal="right" vertical="center"/>
    </xf>
    <xf numFmtId="0" fontId="14" fillId="54" borderId="26" applyNumberFormat="0" applyProtection="0">
      <alignment horizontal="left" vertical="center" indent="1"/>
    </xf>
    <xf numFmtId="4" fontId="96" fillId="43" borderId="32" applyNumberFormat="0" applyProtection="0">
      <alignment horizontal="right" vertical="center"/>
    </xf>
    <xf numFmtId="0" fontId="14" fillId="54" borderId="26" applyNumberFormat="0" applyProtection="0">
      <alignment horizontal="left" vertical="center" indent="1"/>
    </xf>
    <xf numFmtId="176" fontId="77" fillId="0" borderId="27">
      <alignment horizontal="right"/>
      <protection hidden="1"/>
    </xf>
    <xf numFmtId="4" fontId="96" fillId="50" borderId="34" applyNumberFormat="0" applyProtection="0">
      <alignment horizontal="left" vertical="center" indent="1"/>
    </xf>
    <xf numFmtId="0" fontId="18" fillId="0" borderId="23" applyNumberFormat="0" applyFill="0" applyAlignment="0" applyProtection="0"/>
    <xf numFmtId="0" fontId="97" fillId="0" borderId="28">
      <alignment horizontal="left" vertical="center"/>
    </xf>
    <xf numFmtId="0" fontId="96" fillId="51" borderId="33" applyNumberFormat="0" applyProtection="0">
      <alignment horizontal="left" vertical="top" indent="1"/>
    </xf>
    <xf numFmtId="4" fontId="96" fillId="48" borderId="32" applyNumberFormat="0" applyProtection="0">
      <alignment horizontal="right" vertical="center"/>
    </xf>
    <xf numFmtId="0" fontId="96" fillId="15" borderId="33" applyNumberFormat="0" applyProtection="0">
      <alignment horizontal="left" vertical="top" indent="1"/>
    </xf>
    <xf numFmtId="4" fontId="107" fillId="55" borderId="26" applyNumberFormat="0" applyProtection="0">
      <alignment horizontal="right" vertical="center"/>
    </xf>
    <xf numFmtId="4" fontId="96" fillId="46" borderId="32" applyNumberFormat="0" applyProtection="0">
      <alignment horizontal="right" vertical="center"/>
    </xf>
    <xf numFmtId="0" fontId="14" fillId="54" borderId="26" applyNumberFormat="0" applyProtection="0">
      <alignment horizontal="left" vertical="center" indent="1"/>
    </xf>
    <xf numFmtId="176" fontId="77" fillId="0" borderId="27">
      <alignment horizontal="right"/>
      <protection hidden="1"/>
    </xf>
    <xf numFmtId="176" fontId="78" fillId="0" borderId="27">
      <alignment horizontal="right"/>
      <protection hidden="1"/>
    </xf>
    <xf numFmtId="4" fontId="96" fillId="51" borderId="34" applyNumberFormat="0" applyProtection="0">
      <alignment horizontal="left" vertical="center" indent="1"/>
    </xf>
    <xf numFmtId="174" fontId="77" fillId="0" borderId="27">
      <alignment horizontal="right"/>
      <protection hidden="1"/>
    </xf>
    <xf numFmtId="0" fontId="106" fillId="4" borderId="33" applyNumberFormat="0" applyProtection="0">
      <alignment horizontal="left" vertical="top" indent="1"/>
    </xf>
    <xf numFmtId="0" fontId="106" fillId="4" borderId="33" applyNumberFormat="0" applyProtection="0">
      <alignment horizontal="left" vertical="top" indent="1"/>
    </xf>
    <xf numFmtId="4" fontId="102" fillId="41" borderId="27" applyNumberFormat="0" applyProtection="0">
      <alignment vertical="center"/>
    </xf>
    <xf numFmtId="4" fontId="96" fillId="51" borderId="34" applyNumberFormat="0" applyProtection="0">
      <alignment horizontal="left" vertical="center" indent="1"/>
    </xf>
    <xf numFmtId="174" fontId="78" fillId="0" borderId="27">
      <alignment horizontal="right"/>
      <protection hidden="1"/>
    </xf>
    <xf numFmtId="0" fontId="18" fillId="0" borderId="1" applyNumberFormat="0" applyFill="0" applyAlignment="0" applyProtection="0"/>
    <xf numFmtId="4" fontId="96" fillId="48" borderId="32" applyNumberFormat="0" applyProtection="0">
      <alignment horizontal="right" vertical="center"/>
    </xf>
    <xf numFmtId="4" fontId="96" fillId="8" borderId="32" applyNumberFormat="0" applyProtection="0">
      <alignment horizontal="right" vertical="center"/>
    </xf>
    <xf numFmtId="4" fontId="96" fillId="9" borderId="32" applyNumberFormat="0" applyProtection="0">
      <alignment horizontal="right" vertical="center"/>
    </xf>
    <xf numFmtId="174" fontId="78" fillId="0" borderId="27">
      <alignment horizontal="right"/>
      <protection hidden="1"/>
    </xf>
    <xf numFmtId="175" fontId="77" fillId="0" borderId="27">
      <alignment horizontal="right"/>
      <protection hidden="1"/>
    </xf>
    <xf numFmtId="0" fontId="96" fillId="51" borderId="33" applyNumberFormat="0" applyProtection="0">
      <alignment horizontal="left" vertical="top" indent="1"/>
    </xf>
    <xf numFmtId="176" fontId="77" fillId="0" borderId="27">
      <alignment horizontal="right"/>
      <protection hidden="1"/>
    </xf>
    <xf numFmtId="176" fontId="77" fillId="0" borderId="27">
      <alignment horizontal="right"/>
      <protection hidden="1"/>
    </xf>
    <xf numFmtId="1" fontId="78" fillId="0" borderId="28">
      <alignment horizontal="left"/>
      <protection hidden="1"/>
    </xf>
    <xf numFmtId="4" fontId="101" fillId="36" borderId="26" applyNumberFormat="0" applyProtection="0">
      <alignment horizontal="left" vertical="center" indent="1"/>
    </xf>
    <xf numFmtId="4" fontId="96" fillId="17" borderId="34" applyNumberFormat="0" applyProtection="0">
      <alignment horizontal="right" vertical="center"/>
    </xf>
    <xf numFmtId="4" fontId="96" fillId="50" borderId="34" applyNumberFormat="0" applyProtection="0">
      <alignment horizontal="left" vertical="center" indent="1"/>
    </xf>
    <xf numFmtId="4" fontId="96" fillId="50" borderId="34" applyNumberFormat="0" applyProtection="0">
      <alignment horizontal="left" vertical="center" indent="1"/>
    </xf>
    <xf numFmtId="4" fontId="104" fillId="15" borderId="34" applyNumberFormat="0" applyProtection="0">
      <alignment horizontal="left" vertical="center" indent="1"/>
    </xf>
    <xf numFmtId="0" fontId="15" fillId="4" borderId="24" applyNumberFormat="0" applyFont="0" applyAlignment="0" applyProtection="0"/>
    <xf numFmtId="4" fontId="96" fillId="8" borderId="32" applyNumberFormat="0" applyProtection="0">
      <alignment horizontal="right" vertical="center"/>
    </xf>
    <xf numFmtId="4" fontId="96" fillId="46" borderId="32" applyNumberFormat="0" applyProtection="0">
      <alignment horizontal="right" vertical="center"/>
    </xf>
    <xf numFmtId="4" fontId="104" fillId="15" borderId="34" applyNumberFormat="0" applyProtection="0">
      <alignment horizontal="left" vertical="center" indent="1"/>
    </xf>
    <xf numFmtId="174" fontId="77" fillId="19" borderId="27">
      <alignment horizontal="right"/>
      <protection locked="0"/>
    </xf>
    <xf numFmtId="0" fontId="32" fillId="13" borderId="25" applyNumberFormat="0" applyAlignment="0" applyProtection="0"/>
    <xf numFmtId="174" fontId="78" fillId="0" borderId="27">
      <alignment horizontal="right"/>
      <protection hidden="1"/>
    </xf>
    <xf numFmtId="4" fontId="102" fillId="41" borderId="27" applyNumberFormat="0" applyProtection="0">
      <alignment vertical="center"/>
    </xf>
    <xf numFmtId="0" fontId="106" fillId="4" borderId="33" applyNumberFormat="0" applyProtection="0">
      <alignment horizontal="left" vertical="top" indent="1"/>
    </xf>
    <xf numFmtId="0" fontId="96" fillId="51" borderId="33" applyNumberFormat="0" applyProtection="0">
      <alignment horizontal="left" vertical="top" indent="1"/>
    </xf>
    <xf numFmtId="0" fontId="105" fillId="15" borderId="35" applyBorder="0"/>
    <xf numFmtId="0" fontId="106" fillId="4" borderId="33" applyNumberFormat="0" applyProtection="0">
      <alignment horizontal="left" vertical="top" indent="1"/>
    </xf>
    <xf numFmtId="0" fontId="96" fillId="51" borderId="33" applyNumberFormat="0" applyProtection="0">
      <alignment horizontal="left" vertical="top" indent="1"/>
    </xf>
    <xf numFmtId="0" fontId="18" fillId="0" borderId="23" applyNumberFormat="0" applyFill="0" applyAlignment="0" applyProtection="0"/>
    <xf numFmtId="4" fontId="101" fillId="36" borderId="26" applyNumberFormat="0" applyProtection="0">
      <alignment vertical="center"/>
    </xf>
    <xf numFmtId="4" fontId="104" fillId="15" borderId="34" applyNumberFormat="0" applyProtection="0">
      <alignment horizontal="left" vertical="center" indent="1"/>
    </xf>
    <xf numFmtId="4" fontId="96" fillId="49" borderId="34" applyNumberFormat="0" applyProtection="0">
      <alignment horizontal="left" vertical="center" indent="1"/>
    </xf>
    <xf numFmtId="10" fontId="96" fillId="41" borderId="27" applyNumberFormat="0" applyBorder="0" applyAlignment="0" applyProtection="0"/>
    <xf numFmtId="174" fontId="78" fillId="0" borderId="27">
      <alignment horizontal="right"/>
      <protection hidden="1"/>
    </xf>
    <xf numFmtId="176" fontId="78" fillId="0" borderId="27">
      <alignment horizontal="right"/>
      <protection hidden="1"/>
    </xf>
    <xf numFmtId="4" fontId="96" fillId="0" borderId="32" applyNumberFormat="0" applyProtection="0">
      <alignment horizontal="right" vertical="center"/>
    </xf>
    <xf numFmtId="0" fontId="6" fillId="0" borderId="0"/>
    <xf numFmtId="4" fontId="104" fillId="15" borderId="34" applyNumberFormat="0" applyProtection="0">
      <alignment horizontal="left" vertical="center" indent="1"/>
    </xf>
    <xf numFmtId="176" fontId="78" fillId="0" borderId="27">
      <alignment horizontal="right"/>
      <protection hidden="1"/>
    </xf>
    <xf numFmtId="176" fontId="77" fillId="0" borderId="27">
      <alignment horizontal="right"/>
      <protection hidden="1"/>
    </xf>
    <xf numFmtId="1" fontId="78" fillId="0" borderId="28">
      <alignment horizontal="left"/>
      <protection hidden="1"/>
    </xf>
    <xf numFmtId="4" fontId="106" fillId="4" borderId="33" applyNumberFormat="0" applyProtection="0">
      <alignment vertical="center"/>
    </xf>
    <xf numFmtId="0" fontId="18" fillId="0" borderId="1" applyNumberFormat="0" applyFill="0" applyAlignment="0" applyProtection="0"/>
    <xf numFmtId="174" fontId="78" fillId="0" borderId="27">
      <alignment horizontal="right"/>
      <protection hidden="1"/>
    </xf>
    <xf numFmtId="176" fontId="78" fillId="0" borderId="27">
      <alignment horizontal="right"/>
      <protection hidden="1"/>
    </xf>
    <xf numFmtId="0" fontId="14" fillId="54" borderId="26" applyNumberFormat="0" applyProtection="0">
      <alignment horizontal="left" vertical="center" indent="1"/>
    </xf>
    <xf numFmtId="174" fontId="77" fillId="0" borderId="27">
      <alignment horizontal="right"/>
      <protection hidden="1"/>
    </xf>
    <xf numFmtId="0" fontId="96" fillId="50" borderId="33" applyNumberFormat="0" applyProtection="0">
      <alignment horizontal="left" vertical="top" indent="1"/>
    </xf>
    <xf numFmtId="0" fontId="96" fillId="52" borderId="32" applyNumberFormat="0" applyProtection="0">
      <alignment horizontal="left" vertical="center" indent="1"/>
    </xf>
    <xf numFmtId="0" fontId="15" fillId="4" borderId="24" applyNumberFormat="0" applyFont="0" applyAlignment="0" applyProtection="0"/>
    <xf numFmtId="4" fontId="102" fillId="36" borderId="32" applyNumberFormat="0" applyProtection="0">
      <alignment vertical="center"/>
    </xf>
    <xf numFmtId="4" fontId="101" fillId="55" borderId="26" applyNumberFormat="0" applyProtection="0">
      <alignment horizontal="right" vertical="center"/>
    </xf>
    <xf numFmtId="4" fontId="96" fillId="0" borderId="32" applyNumberFormat="0" applyProtection="0">
      <alignment horizontal="right" vertical="center"/>
    </xf>
    <xf numFmtId="0" fontId="96" fillId="2" borderId="32" applyNumberFormat="0" applyProtection="0">
      <alignment horizontal="left" vertical="center" indent="1"/>
    </xf>
    <xf numFmtId="4" fontId="107" fillId="55" borderId="26" applyNumberFormat="0" applyProtection="0">
      <alignment horizontal="right" vertical="center"/>
    </xf>
    <xf numFmtId="4" fontId="96" fillId="45" borderId="32" applyNumberFormat="0" applyProtection="0">
      <alignment horizontal="right" vertical="center"/>
    </xf>
    <xf numFmtId="4" fontId="104" fillId="15" borderId="34" applyNumberFormat="0" applyProtection="0">
      <alignment horizontal="left" vertical="center" indent="1"/>
    </xf>
    <xf numFmtId="0" fontId="96" fillId="15" borderId="33" applyNumberFormat="0" applyProtection="0">
      <alignment horizontal="left" vertical="top" indent="1"/>
    </xf>
    <xf numFmtId="176" fontId="77" fillId="0" borderId="27">
      <alignment horizontal="right"/>
      <protection hidden="1"/>
    </xf>
    <xf numFmtId="174" fontId="77" fillId="0" borderId="27">
      <alignment horizontal="right"/>
      <protection hidden="1"/>
    </xf>
    <xf numFmtId="1" fontId="78" fillId="0" borderId="28">
      <alignment horizontal="left"/>
      <protection hidden="1"/>
    </xf>
    <xf numFmtId="4" fontId="106" fillId="4" borderId="33" applyNumberFormat="0" applyProtection="0">
      <alignment vertical="center"/>
    </xf>
    <xf numFmtId="175" fontId="77" fillId="0" borderId="27">
      <alignment horizontal="right"/>
      <protection hidden="1"/>
    </xf>
    <xf numFmtId="176" fontId="78" fillId="0" borderId="27">
      <alignment horizontal="right"/>
      <protection hidden="1"/>
    </xf>
    <xf numFmtId="174" fontId="78" fillId="0" borderId="27">
      <alignment horizontal="right"/>
      <protection hidden="1"/>
    </xf>
    <xf numFmtId="4" fontId="104" fillId="15" borderId="34" applyNumberFormat="0" applyProtection="0">
      <alignment horizontal="left" vertical="center" indent="1"/>
    </xf>
    <xf numFmtId="4" fontId="96" fillId="49" borderId="34" applyNumberFormat="0" applyProtection="0">
      <alignment horizontal="left" vertical="center" indent="1"/>
    </xf>
    <xf numFmtId="0" fontId="18" fillId="0" borderId="23" applyNumberFormat="0" applyFill="0" applyAlignment="0" applyProtection="0"/>
    <xf numFmtId="174" fontId="78" fillId="0" borderId="27">
      <alignment horizontal="right"/>
      <protection hidden="1"/>
    </xf>
    <xf numFmtId="0" fontId="14" fillId="54" borderId="26" applyNumberFormat="0" applyProtection="0">
      <alignment horizontal="left" vertical="center" indent="1"/>
    </xf>
    <xf numFmtId="0" fontId="96" fillId="51" borderId="33" applyNumberFormat="0" applyProtection="0">
      <alignment horizontal="left" vertical="top"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174" fontId="77" fillId="0" borderId="27">
      <alignment horizontal="right"/>
      <protection hidden="1"/>
    </xf>
    <xf numFmtId="176" fontId="78" fillId="0" borderId="27">
      <alignment horizontal="right"/>
      <protection hidden="1"/>
    </xf>
    <xf numFmtId="174" fontId="77" fillId="19" borderId="27">
      <alignment horizontal="right"/>
      <protection locked="0"/>
    </xf>
    <xf numFmtId="175" fontId="77" fillId="0" borderId="27">
      <alignment horizontal="right"/>
      <protection hidden="1"/>
    </xf>
    <xf numFmtId="175" fontId="77" fillId="0" borderId="27">
      <alignment horizontal="right"/>
      <protection hidden="1"/>
    </xf>
    <xf numFmtId="176" fontId="77" fillId="0" borderId="27">
      <alignment horizontal="right"/>
      <protection hidden="1"/>
    </xf>
    <xf numFmtId="0" fontId="14" fillId="54" borderId="26" applyNumberFormat="0" applyProtection="0">
      <alignment horizontal="left" vertical="center" indent="1"/>
    </xf>
    <xf numFmtId="4" fontId="106" fillId="52" borderId="33" applyNumberFormat="0" applyProtection="0">
      <alignment horizontal="left" vertical="center" indent="1"/>
    </xf>
    <xf numFmtId="176" fontId="78" fillId="0" borderId="27">
      <alignment horizontal="right"/>
      <protection hidden="1"/>
    </xf>
    <xf numFmtId="1" fontId="78" fillId="0" borderId="28">
      <alignment horizontal="left"/>
      <protection hidden="1"/>
    </xf>
    <xf numFmtId="176" fontId="77" fillId="20" borderId="27" applyBorder="0">
      <alignment horizontal="right"/>
      <protection locked="0"/>
    </xf>
    <xf numFmtId="4" fontId="104" fillId="15" borderId="34" applyNumberFormat="0" applyProtection="0">
      <alignment horizontal="left" vertical="center" indent="1"/>
    </xf>
    <xf numFmtId="0" fontId="18" fillId="0" borderId="1" applyNumberFormat="0" applyFill="0" applyAlignment="0" applyProtection="0"/>
    <xf numFmtId="0" fontId="33" fillId="13" borderId="26" applyNumberFormat="0" applyAlignment="0" applyProtection="0"/>
    <xf numFmtId="174" fontId="77" fillId="0" borderId="27">
      <alignment horizontal="right"/>
      <protection hidden="1"/>
    </xf>
    <xf numFmtId="174" fontId="77" fillId="0" borderId="27">
      <alignment horizontal="right"/>
      <protection hidden="1"/>
    </xf>
    <xf numFmtId="176" fontId="78" fillId="0" borderId="27">
      <alignment horizontal="right"/>
      <protection hidden="1"/>
    </xf>
    <xf numFmtId="1" fontId="78" fillId="0" borderId="28">
      <alignment horizontal="left"/>
      <protection hidden="1"/>
    </xf>
    <xf numFmtId="0" fontId="96" fillId="52" borderId="32" applyNumberFormat="0" applyProtection="0">
      <alignment horizontal="left" vertical="center" indent="1"/>
    </xf>
    <xf numFmtId="0" fontId="96" fillId="50" borderId="33" applyNumberFormat="0" applyProtection="0">
      <alignment horizontal="left" vertical="top" indent="1"/>
    </xf>
    <xf numFmtId="175" fontId="77" fillId="0" borderId="27">
      <alignment horizontal="right"/>
      <protection hidden="1"/>
    </xf>
    <xf numFmtId="1" fontId="78" fillId="0" borderId="28">
      <alignment horizontal="lef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6" fontId="78" fillId="0" borderId="27">
      <alignment horizontal="right"/>
      <protection hidden="1"/>
    </xf>
    <xf numFmtId="176" fontId="78" fillId="0" borderId="27">
      <alignment horizontal="right"/>
      <protection hidden="1"/>
    </xf>
    <xf numFmtId="174" fontId="77" fillId="19" borderId="27">
      <alignment horizontal="right"/>
      <protection locked="0"/>
    </xf>
    <xf numFmtId="174" fontId="77" fillId="19" borderId="27">
      <alignment horizontal="right"/>
      <protection locked="0"/>
    </xf>
    <xf numFmtId="174" fontId="77" fillId="19" borderId="27">
      <alignment horizontal="right"/>
      <protection locked="0"/>
    </xf>
    <xf numFmtId="176" fontId="78" fillId="0" borderId="27">
      <alignment horizontal="right"/>
      <protection hidden="1"/>
    </xf>
    <xf numFmtId="4" fontId="96" fillId="49" borderId="34" applyNumberFormat="0" applyProtection="0">
      <alignment horizontal="left" vertical="center" indent="1"/>
    </xf>
    <xf numFmtId="4" fontId="96" fillId="49" borderId="34" applyNumberFormat="0" applyProtection="0">
      <alignment horizontal="left" vertical="center" indent="1"/>
    </xf>
    <xf numFmtId="176" fontId="78" fillId="0" borderId="27">
      <alignment horizontal="right"/>
      <protection hidden="1"/>
    </xf>
    <xf numFmtId="0" fontId="84" fillId="35" borderId="29" applyNumberFormat="0" applyFont="0" applyFill="0" applyBorder="0" applyAlignment="0">
      <alignment vertical="center"/>
    </xf>
    <xf numFmtId="0" fontId="18" fillId="0" borderId="23" applyNumberFormat="0" applyFill="0" applyAlignment="0" applyProtection="0"/>
    <xf numFmtId="0" fontId="18" fillId="0" borderId="23" applyNumberFormat="0" applyFill="0" applyAlignment="0" applyProtection="0"/>
    <xf numFmtId="0" fontId="31" fillId="7" borderId="25" applyNumberFormat="0" applyAlignment="0" applyProtection="0"/>
    <xf numFmtId="174" fontId="77" fillId="0" borderId="27">
      <alignment horizontal="right"/>
      <protection hidden="1"/>
    </xf>
    <xf numFmtId="174" fontId="77" fillId="0" borderId="27">
      <alignment horizontal="right"/>
      <protection hidden="1"/>
    </xf>
    <xf numFmtId="174" fontId="77" fillId="0" borderId="27">
      <alignment horizontal="right"/>
      <protection hidden="1"/>
    </xf>
    <xf numFmtId="174" fontId="77" fillId="0" borderId="27">
      <alignment horizontal="right"/>
      <protection hidden="1"/>
    </xf>
    <xf numFmtId="176" fontId="77" fillId="0" borderId="27">
      <alignment horizontal="righ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6" fontId="78" fillId="0" borderId="27">
      <alignment horizontal="right"/>
      <protection hidden="1"/>
    </xf>
    <xf numFmtId="176" fontId="78" fillId="0" borderId="27">
      <alignment horizontal="right"/>
      <protection hidden="1"/>
    </xf>
    <xf numFmtId="176" fontId="78" fillId="0" borderId="27">
      <alignment horizontal="right"/>
      <protection hidden="1"/>
    </xf>
    <xf numFmtId="176" fontId="78" fillId="0" borderId="27">
      <alignment horizontal="righ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 fontId="78" fillId="0" borderId="28">
      <alignment horizontal="left"/>
      <protection hidden="1"/>
    </xf>
    <xf numFmtId="174" fontId="77" fillId="19" borderId="27">
      <alignment horizontal="right"/>
      <protection locked="0"/>
    </xf>
    <xf numFmtId="174" fontId="77" fillId="19" borderId="27">
      <alignment horizontal="right"/>
      <protection locked="0"/>
    </xf>
    <xf numFmtId="174" fontId="77" fillId="19" borderId="27">
      <alignment horizontal="right"/>
      <protection locked="0"/>
    </xf>
    <xf numFmtId="174" fontId="77" fillId="19" borderId="27">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176" fontId="77" fillId="20" borderId="27" applyBorder="0">
      <alignment horizontal="right"/>
      <protection locked="0"/>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0" fontId="84" fillId="35" borderId="29" applyNumberFormat="0" applyFont="0" applyFill="0" applyBorder="0" applyAlignment="0">
      <alignment vertical="center"/>
    </xf>
    <xf numFmtId="178" fontId="86" fillId="36" borderId="30" applyNumberFormat="0" applyFont="0" applyFill="0" applyBorder="0" applyAlignment="0">
      <alignment horizontal="center"/>
    </xf>
    <xf numFmtId="0" fontId="87" fillId="0" borderId="31" applyNumberFormat="0" applyFill="0" applyAlignment="0" applyProtection="0"/>
    <xf numFmtId="0" fontId="87" fillId="0" borderId="31" applyNumberFormat="0" applyFill="0" applyAlignment="0" applyProtection="0"/>
    <xf numFmtId="0" fontId="87" fillId="0" borderId="31" applyNumberFormat="0" applyFill="0" applyAlignment="0" applyProtection="0"/>
    <xf numFmtId="0" fontId="87" fillId="0" borderId="31" applyNumberFormat="0" applyFill="0" applyAlignment="0" applyProtection="0"/>
    <xf numFmtId="0" fontId="87" fillId="0" borderId="31" applyNumberFormat="0" applyFill="0" applyAlignment="0" applyProtection="0"/>
    <xf numFmtId="0" fontId="97" fillId="0" borderId="28">
      <alignment horizontal="left" vertical="center"/>
    </xf>
    <xf numFmtId="0" fontId="97" fillId="0" borderId="28">
      <alignment horizontal="left" vertical="center"/>
    </xf>
    <xf numFmtId="0" fontId="97" fillId="0" borderId="28">
      <alignment horizontal="left" vertical="center"/>
    </xf>
    <xf numFmtId="0" fontId="97" fillId="0" borderId="28">
      <alignment horizontal="left" vertical="center"/>
    </xf>
    <xf numFmtId="0" fontId="97" fillId="0" borderId="28">
      <alignment horizontal="left" vertical="center"/>
    </xf>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10" fontId="96" fillId="41" borderId="27" applyNumberFormat="0" applyBorder="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4" fillId="4" borderId="24" applyNumberFormat="0" applyFont="0" applyAlignment="0" applyProtection="0"/>
    <xf numFmtId="0" fontId="14" fillId="4" borderId="24" applyNumberFormat="0" applyFont="0" applyAlignment="0" applyProtection="0"/>
    <xf numFmtId="0" fontId="14" fillId="4" borderId="24" applyNumberFormat="0" applyFont="0" applyAlignment="0" applyProtection="0"/>
    <xf numFmtId="0" fontId="14" fillId="4" borderId="24" applyNumberFormat="0" applyFont="0" applyAlignment="0" applyProtection="0"/>
    <xf numFmtId="0" fontId="14" fillId="4" borderId="24" applyNumberFormat="0" applyFont="0" applyAlignment="0" applyProtection="0"/>
    <xf numFmtId="0" fontId="14" fillId="4" borderId="24" applyNumberFormat="0" applyFont="0" applyAlignment="0" applyProtection="0"/>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1" fillId="36" borderId="26"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2" fillId="36" borderId="32" applyNumberFormat="0" applyProtection="0">
      <alignment vertical="center"/>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4" fontId="101" fillId="36" borderId="26" applyNumberFormat="0" applyProtection="0">
      <alignment horizontal="left" vertical="center"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0" fontId="103" fillId="7" borderId="33" applyNumberFormat="0" applyProtection="0">
      <alignment horizontal="left" vertical="top" indent="1"/>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8"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43" borderId="32"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7" borderId="34"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10"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45"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9" borderId="32" applyNumberFormat="0" applyProtection="0">
      <alignment horizontal="right" vertical="center"/>
    </xf>
    <xf numFmtId="4" fontId="96" fillId="46" borderId="32" applyNumberFormat="0" applyProtection="0">
      <alignment horizontal="right" vertical="center"/>
    </xf>
    <xf numFmtId="4" fontId="96" fillId="46" borderId="32" applyNumberFormat="0" applyProtection="0">
      <alignment horizontal="right" vertical="center"/>
    </xf>
    <xf numFmtId="4" fontId="96" fillId="46" borderId="32" applyNumberFormat="0" applyProtection="0">
      <alignment horizontal="right" vertical="center"/>
    </xf>
    <xf numFmtId="4" fontId="96" fillId="46"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7" borderId="32" applyNumberFormat="0" applyProtection="0">
      <alignment horizontal="right" vertical="center"/>
    </xf>
    <xf numFmtId="4" fontId="96" fillId="48" borderId="32" applyNumberFormat="0" applyProtection="0">
      <alignment horizontal="right" vertical="center"/>
    </xf>
    <xf numFmtId="4" fontId="96" fillId="49" borderId="34" applyNumberFormat="0" applyProtection="0">
      <alignment horizontal="left" vertical="center" indent="1"/>
    </xf>
    <xf numFmtId="4" fontId="96" fillId="49" borderId="34" applyNumberFormat="0" applyProtection="0">
      <alignment horizontal="left" vertical="center" indent="1"/>
    </xf>
    <xf numFmtId="4" fontId="96" fillId="49" borderId="34" applyNumberFormat="0" applyProtection="0">
      <alignment horizontal="left" vertical="center" indent="1"/>
    </xf>
    <xf numFmtId="4" fontId="104" fillId="15" borderId="34" applyNumberFormat="0" applyProtection="0">
      <alignment horizontal="left" vertical="center" indent="1"/>
    </xf>
    <xf numFmtId="4" fontId="104" fillId="15" borderId="34" applyNumberFormat="0" applyProtection="0">
      <alignment horizontal="left" vertical="center" indent="1"/>
    </xf>
    <xf numFmtId="4" fontId="104" fillId="15" borderId="34" applyNumberFormat="0" applyProtection="0">
      <alignment horizontal="left" vertical="center" indent="1"/>
    </xf>
    <xf numFmtId="4" fontId="104" fillId="15" borderId="34" applyNumberFormat="0" applyProtection="0">
      <alignment horizontal="left" vertical="center" indent="1"/>
    </xf>
    <xf numFmtId="4" fontId="96" fillId="50" borderId="32" applyNumberFormat="0" applyProtection="0">
      <alignment horizontal="right" vertical="center"/>
    </xf>
    <xf numFmtId="4" fontId="96" fillId="50" borderId="32" applyNumberFormat="0" applyProtection="0">
      <alignment horizontal="right" vertical="center"/>
    </xf>
    <xf numFmtId="4" fontId="96" fillId="50" borderId="32" applyNumberFormat="0" applyProtection="0">
      <alignment horizontal="right" vertical="center"/>
    </xf>
    <xf numFmtId="4" fontId="96" fillId="50" borderId="34" applyNumberFormat="0" applyProtection="0">
      <alignment horizontal="left" vertical="center" indent="1"/>
    </xf>
    <xf numFmtId="0" fontId="96" fillId="52" borderId="32" applyNumberFormat="0" applyProtection="0">
      <alignment horizontal="left" vertical="center" indent="1"/>
    </xf>
    <xf numFmtId="0" fontId="96" fillId="52" borderId="32" applyNumberFormat="0" applyProtection="0">
      <alignment horizontal="left" vertical="center" indent="1"/>
    </xf>
    <xf numFmtId="0" fontId="96" fillId="52" borderId="32" applyNumberFormat="0" applyProtection="0">
      <alignment horizontal="left" vertical="center" indent="1"/>
    </xf>
    <xf numFmtId="0" fontId="96" fillId="15" borderId="33" applyNumberFormat="0" applyProtection="0">
      <alignment horizontal="left" vertical="top" indent="1"/>
    </xf>
    <xf numFmtId="0" fontId="96" fillId="15" borderId="33" applyNumberFormat="0" applyProtection="0">
      <alignment horizontal="left" vertical="top" indent="1"/>
    </xf>
    <xf numFmtId="0" fontId="96" fillId="15" borderId="33" applyNumberFormat="0" applyProtection="0">
      <alignment horizontal="left" vertical="top" indent="1"/>
    </xf>
    <xf numFmtId="0" fontId="96" fillId="2" borderId="32" applyNumberFormat="0" applyProtection="0">
      <alignment horizontal="left" vertical="center" indent="1"/>
    </xf>
    <xf numFmtId="0" fontId="96" fillId="2" borderId="32" applyNumberFormat="0" applyProtection="0">
      <alignment horizontal="left" vertical="center" indent="1"/>
    </xf>
    <xf numFmtId="0" fontId="96" fillId="2" borderId="32" applyNumberFormat="0" applyProtection="0">
      <alignment horizontal="left" vertical="center" indent="1"/>
    </xf>
    <xf numFmtId="0" fontId="96" fillId="2" borderId="32" applyNumberFormat="0" applyProtection="0">
      <alignment horizontal="left" vertical="center" indent="1"/>
    </xf>
    <xf numFmtId="0" fontId="96" fillId="2" borderId="32" applyNumberFormat="0" applyProtection="0">
      <alignment horizontal="left" vertical="center" indent="1"/>
    </xf>
    <xf numFmtId="0" fontId="96" fillId="51" borderId="32"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05" fillId="15" borderId="35" applyBorder="0"/>
    <xf numFmtId="0" fontId="105" fillId="15" borderId="35" applyBorder="0"/>
    <xf numFmtId="4" fontId="106" fillId="4" borderId="33" applyNumberFormat="0" applyProtection="0">
      <alignment vertical="center"/>
    </xf>
    <xf numFmtId="4" fontId="106" fillId="52" borderId="33" applyNumberFormat="0" applyProtection="0">
      <alignment horizontal="left" vertical="center" indent="1"/>
    </xf>
    <xf numFmtId="4" fontId="106" fillId="52" borderId="33" applyNumberFormat="0" applyProtection="0">
      <alignment horizontal="left" vertical="center" indent="1"/>
    </xf>
    <xf numFmtId="4" fontId="106" fillId="52" borderId="33" applyNumberFormat="0" applyProtection="0">
      <alignment horizontal="left" vertical="center" indent="1"/>
    </xf>
    <xf numFmtId="4" fontId="106" fillId="52" borderId="33" applyNumberFormat="0" applyProtection="0">
      <alignment horizontal="left" vertical="center" indent="1"/>
    </xf>
    <xf numFmtId="4" fontId="106" fillId="52" borderId="33" applyNumberFormat="0" applyProtection="0">
      <alignment horizontal="left" vertical="center" indent="1"/>
    </xf>
    <xf numFmtId="4" fontId="96" fillId="0" borderId="32" applyNumberFormat="0" applyProtection="0">
      <alignment horizontal="right" vertical="center"/>
    </xf>
    <xf numFmtId="4" fontId="101" fillId="55" borderId="26" applyNumberFormat="0" applyProtection="0">
      <alignment horizontal="right" vertical="center"/>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4" fontId="104" fillId="15" borderId="34" applyNumberFormat="0" applyProtection="0">
      <alignment horizontal="left" vertical="center" indent="1"/>
    </xf>
    <xf numFmtId="4" fontId="96" fillId="46" borderId="32" applyNumberFormat="0" applyProtection="0">
      <alignment horizontal="right" vertical="center"/>
    </xf>
    <xf numFmtId="4" fontId="96" fillId="46" borderId="32" applyNumberFormat="0" applyProtection="0">
      <alignment horizontal="right" vertical="center"/>
    </xf>
    <xf numFmtId="4" fontId="96" fillId="48" borderId="32" applyNumberFormat="0" applyProtection="0">
      <alignment horizontal="right" vertical="center"/>
    </xf>
    <xf numFmtId="4" fontId="96" fillId="49" borderId="34" applyNumberFormat="0" applyProtection="0">
      <alignment horizontal="left" vertical="center" indent="1"/>
    </xf>
    <xf numFmtId="4" fontId="104" fillId="15" borderId="34" applyNumberFormat="0" applyProtection="0">
      <alignment horizontal="left" vertical="center" indent="1"/>
    </xf>
    <xf numFmtId="4" fontId="96" fillId="50" borderId="32" applyNumberFormat="0" applyProtection="0">
      <alignment horizontal="right" vertical="center"/>
    </xf>
    <xf numFmtId="0" fontId="96" fillId="2" borderId="32" applyNumberFormat="0" applyProtection="0">
      <alignment horizontal="left" vertical="center" indent="1"/>
    </xf>
    <xf numFmtId="4" fontId="96" fillId="45" borderId="32" applyNumberFormat="0" applyProtection="0">
      <alignment horizontal="right" vertical="center"/>
    </xf>
    <xf numFmtId="4" fontId="96" fillId="47" borderId="32" applyNumberFormat="0" applyProtection="0">
      <alignment horizontal="right" vertical="center"/>
    </xf>
    <xf numFmtId="4" fontId="96" fillId="50" borderId="34" applyNumberFormat="0" applyProtection="0">
      <alignment horizontal="left" vertical="center" indent="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174" fontId="78" fillId="0" borderId="27">
      <alignment horizontal="right"/>
      <protection hidden="1"/>
    </xf>
    <xf numFmtId="0" fontId="96" fillId="53" borderId="32" applyNumberFormat="0" applyProtection="0">
      <alignment horizontal="left" vertical="center" indent="1"/>
    </xf>
    <xf numFmtId="4" fontId="96" fillId="48" borderId="32" applyNumberFormat="0" applyProtection="0">
      <alignment horizontal="right" vertical="center"/>
    </xf>
    <xf numFmtId="4" fontId="96" fillId="48" borderId="32" applyNumberFormat="0" applyProtection="0">
      <alignment horizontal="right" vertical="center"/>
    </xf>
    <xf numFmtId="4" fontId="96" fillId="50" borderId="34" applyNumberFormat="0" applyProtection="0">
      <alignment horizontal="left" vertical="center" indent="1"/>
    </xf>
    <xf numFmtId="4" fontId="96" fillId="50" borderId="34" applyNumberFormat="0" applyProtection="0">
      <alignment horizontal="left" vertical="center" indent="1"/>
    </xf>
    <xf numFmtId="0" fontId="96" fillId="15" borderId="33" applyNumberFormat="0" applyProtection="0">
      <alignment horizontal="left" vertical="top" indent="1"/>
    </xf>
    <xf numFmtId="0" fontId="96" fillId="50" borderId="33" applyNumberFormat="0" applyProtection="0">
      <alignment horizontal="left" vertical="top" indent="1"/>
    </xf>
    <xf numFmtId="4" fontId="106" fillId="52" borderId="33" applyNumberFormat="0" applyProtection="0">
      <alignment horizontal="left" vertical="center" indent="1"/>
    </xf>
    <xf numFmtId="4" fontId="101" fillId="55" borderId="26" applyNumberFormat="0" applyProtection="0">
      <alignment horizontal="right" vertical="center"/>
    </xf>
    <xf numFmtId="4" fontId="96" fillId="49" borderId="34" applyNumberFormat="0" applyProtection="0">
      <alignment horizontal="left" vertical="center" indent="1"/>
    </xf>
    <xf numFmtId="4" fontId="96" fillId="51" borderId="34" applyNumberFormat="0" applyProtection="0">
      <alignment horizontal="left" vertical="center" indent="1"/>
    </xf>
    <xf numFmtId="0" fontId="96" fillId="51" borderId="32" applyNumberFormat="0" applyProtection="0">
      <alignment horizontal="left" vertical="center" indent="1"/>
    </xf>
    <xf numFmtId="174" fontId="77" fillId="0" borderId="27">
      <alignment horizontal="right"/>
      <protection hidden="1"/>
    </xf>
    <xf numFmtId="0" fontId="105" fillId="15" borderId="35" applyBorder="0"/>
    <xf numFmtId="4" fontId="96" fillId="50" borderId="32" applyNumberFormat="0" applyProtection="0">
      <alignment horizontal="right" vertical="center"/>
    </xf>
    <xf numFmtId="4" fontId="96" fillId="50" borderId="34" applyNumberFormat="0" applyProtection="0">
      <alignment horizontal="left" vertical="center" indent="1"/>
    </xf>
    <xf numFmtId="0" fontId="96" fillId="51" borderId="32"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96" fillId="52" borderId="32" applyNumberFormat="0" applyProtection="0">
      <alignment horizontal="left" vertical="center" indent="1"/>
    </xf>
    <xf numFmtId="0" fontId="18" fillId="0" borderId="1" applyNumberFormat="0" applyFill="0" applyAlignment="0" applyProtection="0"/>
    <xf numFmtId="176" fontId="78" fillId="0" borderId="27">
      <alignment horizontal="right"/>
      <protection hidden="1"/>
    </xf>
    <xf numFmtId="4" fontId="96" fillId="46" borderId="32" applyNumberFormat="0" applyProtection="0">
      <alignment horizontal="right" vertical="center"/>
    </xf>
    <xf numFmtId="4" fontId="96" fillId="49" borderId="34" applyNumberFormat="0" applyProtection="0">
      <alignment horizontal="left" vertical="center" indent="1"/>
    </xf>
    <xf numFmtId="0" fontId="96" fillId="52" borderId="32" applyNumberFormat="0" applyProtection="0">
      <alignment horizontal="left" vertical="center" indent="1"/>
    </xf>
    <xf numFmtId="0" fontId="96" fillId="2" borderId="33" applyNumberFormat="0" applyProtection="0">
      <alignment horizontal="left" vertical="top" indent="1"/>
    </xf>
    <xf numFmtId="4" fontId="96" fillId="50" borderId="34" applyNumberFormat="0" applyProtection="0">
      <alignment horizontal="left" vertical="center" indent="1"/>
    </xf>
    <xf numFmtId="0" fontId="96" fillId="51" borderId="33" applyNumberFormat="0" applyProtection="0">
      <alignment horizontal="left" vertical="top" indent="1"/>
    </xf>
    <xf numFmtId="4" fontId="104" fillId="15" borderId="34" applyNumberFormat="0" applyProtection="0">
      <alignment horizontal="left" vertical="center" indent="1"/>
    </xf>
    <xf numFmtId="4" fontId="96" fillId="46" borderId="32" applyNumberFormat="0" applyProtection="0">
      <alignment horizontal="right" vertical="center"/>
    </xf>
    <xf numFmtId="4" fontId="96" fillId="48" borderId="32" applyNumberFormat="0" applyProtection="0">
      <alignment horizontal="right" vertical="center"/>
    </xf>
    <xf numFmtId="4" fontId="96" fillId="51" borderId="34" applyNumberFormat="0" applyProtection="0">
      <alignment horizontal="left" vertical="center" indent="1"/>
    </xf>
    <xf numFmtId="4" fontId="104" fillId="15" borderId="34" applyNumberFormat="0" applyProtection="0">
      <alignment horizontal="left" vertical="center" indent="1"/>
    </xf>
    <xf numFmtId="0" fontId="96" fillId="51" borderId="33" applyNumberFormat="0" applyProtection="0">
      <alignment horizontal="left" vertical="top" indent="1"/>
    </xf>
    <xf numFmtId="0" fontId="14" fillId="54" borderId="26" applyNumberFormat="0" applyProtection="0">
      <alignment horizontal="left" vertical="center" indent="1"/>
    </xf>
    <xf numFmtId="0" fontId="18" fillId="0" borderId="1" applyNumberFormat="0" applyFill="0" applyAlignment="0" applyProtection="0"/>
    <xf numFmtId="0" fontId="96" fillId="50" borderId="33" applyNumberFormat="0" applyProtection="0">
      <alignment horizontal="left" vertical="top" indent="1"/>
    </xf>
    <xf numFmtId="4" fontId="101" fillId="55" borderId="26" applyNumberFormat="0" applyProtection="0">
      <alignment horizontal="right" vertical="center"/>
    </xf>
    <xf numFmtId="1" fontId="78" fillId="0" borderId="28">
      <alignment horizontal="left"/>
      <protection hidden="1"/>
    </xf>
    <xf numFmtId="174" fontId="77" fillId="0" borderId="27">
      <alignment horizontal="right"/>
      <protection hidden="1"/>
    </xf>
    <xf numFmtId="174" fontId="78" fillId="0" borderId="27">
      <alignment horizontal="right"/>
      <protection hidden="1"/>
    </xf>
    <xf numFmtId="0" fontId="33" fillId="13" borderId="26" applyNumberFormat="0" applyAlignment="0" applyProtection="0"/>
    <xf numFmtId="4" fontId="96" fillId="8" borderId="32" applyNumberFormat="0" applyProtection="0">
      <alignment horizontal="right" vertical="center"/>
    </xf>
    <xf numFmtId="4" fontId="96" fillId="10" borderId="32" applyNumberFormat="0" applyProtection="0">
      <alignment horizontal="right" vertical="center"/>
    </xf>
    <xf numFmtId="4" fontId="101" fillId="55" borderId="26" applyNumberFormat="0" applyProtection="0">
      <alignment horizontal="right" vertical="center"/>
    </xf>
    <xf numFmtId="4" fontId="107" fillId="55" borderId="26" applyNumberFormat="0" applyProtection="0">
      <alignment horizontal="right" vertical="center"/>
    </xf>
    <xf numFmtId="0" fontId="14" fillId="54" borderId="26" applyNumberFormat="0" applyProtection="0">
      <alignment horizontal="left" vertical="center" indent="1"/>
    </xf>
    <xf numFmtId="0" fontId="96" fillId="15" borderId="33" applyNumberFormat="0" applyProtection="0">
      <alignment horizontal="left" vertical="top" indent="1"/>
    </xf>
    <xf numFmtId="0" fontId="96" fillId="50" borderId="33" applyNumberFormat="0" applyProtection="0">
      <alignment horizontal="left" vertical="top" indent="1"/>
    </xf>
    <xf numFmtId="4" fontId="96" fillId="0" borderId="32" applyNumberFormat="0" applyProtection="0">
      <alignment horizontal="right" vertical="center"/>
    </xf>
    <xf numFmtId="4" fontId="96" fillId="0" borderId="32" applyNumberFormat="0" applyProtection="0">
      <alignment horizontal="right" vertical="center"/>
    </xf>
    <xf numFmtId="0" fontId="96" fillId="53" borderId="32" applyNumberFormat="0" applyProtection="0">
      <alignment horizontal="left" vertical="center" indent="1"/>
    </xf>
    <xf numFmtId="0" fontId="14" fillId="54" borderId="26" applyNumberFormat="0" applyProtection="0">
      <alignment horizontal="left" vertical="center" indent="1"/>
    </xf>
    <xf numFmtId="0" fontId="96" fillId="53" borderId="32" applyNumberFormat="0" applyProtection="0">
      <alignment horizontal="left" vertical="center" indent="1"/>
    </xf>
    <xf numFmtId="0" fontId="96" fillId="53" borderId="32" applyNumberFormat="0" applyProtection="0">
      <alignment horizontal="left" vertical="center" indent="1"/>
    </xf>
    <xf numFmtId="0" fontId="14" fillId="54" borderId="26" applyNumberFormat="0" applyProtection="0">
      <alignment horizontal="left" vertical="center" indent="1"/>
    </xf>
    <xf numFmtId="4" fontId="96" fillId="48" borderId="32" applyNumberFormat="0" applyProtection="0">
      <alignment horizontal="right" vertical="center"/>
    </xf>
    <xf numFmtId="0" fontId="96" fillId="2" borderId="32" applyNumberFormat="0" applyProtection="0">
      <alignment horizontal="left" vertical="center" indent="1"/>
    </xf>
    <xf numFmtId="0" fontId="96" fillId="2" borderId="33" applyNumberFormat="0" applyProtection="0">
      <alignment horizontal="left" vertical="top" indent="1"/>
    </xf>
    <xf numFmtId="0" fontId="96" fillId="50" borderId="33" applyNumberFormat="0" applyProtection="0">
      <alignment horizontal="left" vertical="top" indent="1"/>
    </xf>
    <xf numFmtId="4" fontId="107" fillId="55" borderId="26" applyNumberFormat="0" applyProtection="0">
      <alignment horizontal="right" vertical="center"/>
    </xf>
    <xf numFmtId="0" fontId="14" fillId="54" borderId="26" applyNumberFormat="0" applyProtection="0">
      <alignment horizontal="left" vertical="center" indent="1"/>
    </xf>
    <xf numFmtId="0" fontId="18" fillId="0" borderId="1" applyNumberFormat="0" applyFill="0" applyAlignment="0" applyProtection="0"/>
    <xf numFmtId="0" fontId="14" fillId="54" borderId="26" applyNumberFormat="0" applyProtection="0">
      <alignment horizontal="left" vertical="center" indent="1"/>
    </xf>
    <xf numFmtId="4" fontId="107" fillId="55" borderId="26" applyNumberFormat="0" applyProtection="0">
      <alignment horizontal="right" vertical="center"/>
    </xf>
    <xf numFmtId="4" fontId="104" fillId="15" borderId="34" applyNumberFormat="0" applyProtection="0">
      <alignment horizontal="left" vertical="center" indent="1"/>
    </xf>
    <xf numFmtId="4" fontId="96" fillId="43" borderId="32" applyNumberFormat="0" applyProtection="0">
      <alignment horizontal="right" vertical="center"/>
    </xf>
    <xf numFmtId="4" fontId="96" fillId="45" borderId="32" applyNumberFormat="0" applyProtection="0">
      <alignment horizontal="right" vertical="center"/>
    </xf>
    <xf numFmtId="176" fontId="78" fillId="0" borderId="27">
      <alignment horizontal="right"/>
      <protection hidden="1"/>
    </xf>
    <xf numFmtId="174" fontId="78" fillId="0" borderId="27">
      <alignment horizontal="right"/>
      <protection hidden="1"/>
    </xf>
    <xf numFmtId="4" fontId="96" fillId="8" borderId="32" applyNumberFormat="0" applyProtection="0">
      <alignment horizontal="right" vertical="center"/>
    </xf>
    <xf numFmtId="4" fontId="96" fillId="17" borderId="34" applyNumberFormat="0" applyProtection="0">
      <alignment horizontal="right" vertical="center"/>
    </xf>
    <xf numFmtId="0" fontId="105" fillId="15" borderId="35" applyBorder="0"/>
    <xf numFmtId="4" fontId="96" fillId="51" borderId="34" applyNumberFormat="0" applyProtection="0">
      <alignment horizontal="left" vertical="center" indent="1"/>
    </xf>
    <xf numFmtId="4" fontId="106" fillId="4" borderId="33" applyNumberFormat="0" applyProtection="0">
      <alignment vertical="center"/>
    </xf>
    <xf numFmtId="0" fontId="14" fillId="54" borderId="26" applyNumberFormat="0" applyProtection="0">
      <alignment horizontal="left" vertical="center" indent="1"/>
    </xf>
    <xf numFmtId="176" fontId="78" fillId="0" borderId="27">
      <alignment horizontal="right"/>
      <protection hidden="1"/>
    </xf>
    <xf numFmtId="4" fontId="107" fillId="55" borderId="26" applyNumberFormat="0" applyProtection="0">
      <alignment horizontal="right" vertical="center"/>
    </xf>
    <xf numFmtId="4" fontId="96" fillId="48" borderId="32" applyNumberFormat="0" applyProtection="0">
      <alignment horizontal="right" vertical="center"/>
    </xf>
    <xf numFmtId="0" fontId="96" fillId="51" borderId="32" applyNumberFormat="0" applyProtection="0">
      <alignment horizontal="left" vertical="center" indent="1"/>
    </xf>
    <xf numFmtId="4" fontId="106" fillId="4" borderId="33" applyNumberFormat="0" applyProtection="0">
      <alignment vertical="center"/>
    </xf>
    <xf numFmtId="4" fontId="106" fillId="4" borderId="33" applyNumberFormat="0" applyProtection="0">
      <alignment vertical="center"/>
    </xf>
    <xf numFmtId="0" fontId="14" fillId="54" borderId="26" applyNumberFormat="0" applyProtection="0">
      <alignment horizontal="left" vertical="center" indent="1"/>
    </xf>
    <xf numFmtId="4" fontId="102" fillId="41" borderId="27" applyNumberFormat="0" applyProtection="0">
      <alignment vertical="center"/>
    </xf>
    <xf numFmtId="4" fontId="104" fillId="15" borderId="34" applyNumberFormat="0" applyProtection="0">
      <alignment horizontal="left" vertical="center" indent="1"/>
    </xf>
    <xf numFmtId="4" fontId="96" fillId="50" borderId="32" applyNumberFormat="0" applyProtection="0">
      <alignment horizontal="right" vertical="center"/>
    </xf>
    <xf numFmtId="0" fontId="96" fillId="51" borderId="32" applyNumberFormat="0" applyProtection="0">
      <alignment horizontal="left" vertical="center" indent="1"/>
    </xf>
    <xf numFmtId="0" fontId="106" fillId="4" borderId="33" applyNumberFormat="0" applyProtection="0">
      <alignment horizontal="left" vertical="top" indent="1"/>
    </xf>
    <xf numFmtId="0" fontId="106" fillId="4" borderId="33" applyNumberFormat="0" applyProtection="0">
      <alignment horizontal="left" vertical="top" indent="1"/>
    </xf>
    <xf numFmtId="4" fontId="102" fillId="41" borderId="27" applyNumberFormat="0" applyProtection="0">
      <alignment vertical="center"/>
    </xf>
    <xf numFmtId="4" fontId="102" fillId="36" borderId="32" applyNumberFormat="0" applyProtection="0">
      <alignment vertical="center"/>
    </xf>
    <xf numFmtId="0" fontId="103" fillId="7" borderId="33" applyNumberFormat="0" applyProtection="0">
      <alignment horizontal="left" vertical="top" indent="1"/>
    </xf>
    <xf numFmtId="4" fontId="96" fillId="43" borderId="32" applyNumberFormat="0" applyProtection="0">
      <alignment horizontal="right" vertical="center"/>
    </xf>
    <xf numFmtId="4" fontId="96" fillId="17" borderId="34" applyNumberFormat="0" applyProtection="0">
      <alignment horizontal="right" vertical="center"/>
    </xf>
    <xf numFmtId="4" fontId="96" fillId="45" borderId="32" applyNumberFormat="0" applyProtection="0">
      <alignment horizontal="right" vertical="center"/>
    </xf>
    <xf numFmtId="4" fontId="96" fillId="47" borderId="32" applyNumberFormat="0" applyProtection="0">
      <alignment horizontal="right" vertical="center"/>
    </xf>
    <xf numFmtId="4" fontId="104" fillId="15" borderId="34" applyNumberFormat="0" applyProtection="0">
      <alignment horizontal="left" vertical="center" indent="1"/>
    </xf>
    <xf numFmtId="0" fontId="96" fillId="2" borderId="32" applyNumberFormat="0" applyProtection="0">
      <alignment horizontal="left" vertical="center" indent="1"/>
    </xf>
    <xf numFmtId="0" fontId="14" fillId="54" borderId="26" applyNumberFormat="0" applyProtection="0">
      <alignment horizontal="left" vertical="center" indent="1"/>
    </xf>
    <xf numFmtId="4" fontId="96" fillId="9" borderId="32" applyNumberFormat="0" applyProtection="0">
      <alignment horizontal="right" vertical="center"/>
    </xf>
    <xf numFmtId="0" fontId="106" fillId="4" borderId="33" applyNumberFormat="0" applyProtection="0">
      <alignment horizontal="left" vertical="top" indent="1"/>
    </xf>
    <xf numFmtId="4" fontId="96" fillId="0" borderId="32" applyNumberFormat="0" applyProtection="0">
      <alignment horizontal="right" vertical="center"/>
    </xf>
    <xf numFmtId="0" fontId="106" fillId="4" borderId="33" applyNumberFormat="0" applyProtection="0">
      <alignment horizontal="left" vertical="top" indent="1"/>
    </xf>
    <xf numFmtId="0" fontId="14" fillId="54" borderId="26" applyNumberFormat="0" applyProtection="0">
      <alignment horizontal="left" vertical="center" indent="1"/>
    </xf>
    <xf numFmtId="174" fontId="77" fillId="19" borderId="27">
      <alignment horizontal="right"/>
      <protection locked="0"/>
    </xf>
    <xf numFmtId="4" fontId="102" fillId="36" borderId="32" applyNumberFormat="0" applyProtection="0">
      <alignment vertical="center"/>
    </xf>
    <xf numFmtId="4" fontId="96" fillId="50" borderId="34" applyNumberFormat="0" applyProtection="0">
      <alignment horizontal="left" vertical="center" indent="1"/>
    </xf>
    <xf numFmtId="4" fontId="102" fillId="36" borderId="32" applyNumberFormat="0" applyProtection="0">
      <alignment vertical="center"/>
    </xf>
    <xf numFmtId="4" fontId="96" fillId="17" borderId="34" applyNumberFormat="0" applyProtection="0">
      <alignment horizontal="right" vertical="center"/>
    </xf>
    <xf numFmtId="0" fontId="96" fillId="15" borderId="33" applyNumberFormat="0" applyProtection="0">
      <alignment horizontal="left" vertical="top" indent="1"/>
    </xf>
    <xf numFmtId="4" fontId="106" fillId="4" borderId="33" applyNumberFormat="0" applyProtection="0">
      <alignment vertical="center"/>
    </xf>
    <xf numFmtId="0" fontId="96" fillId="52" borderId="32" applyNumberFormat="0" applyProtection="0">
      <alignment horizontal="left" vertical="center" indent="1"/>
    </xf>
    <xf numFmtId="1" fontId="78" fillId="0" borderId="28">
      <alignment horizontal="left"/>
      <protection hidden="1"/>
    </xf>
    <xf numFmtId="176" fontId="77" fillId="0" borderId="27">
      <alignment horizontal="right"/>
      <protection hidden="1"/>
    </xf>
    <xf numFmtId="174" fontId="78" fillId="0" borderId="27">
      <alignment horizontal="right"/>
      <protection hidden="1"/>
    </xf>
    <xf numFmtId="176" fontId="78" fillId="0" borderId="27">
      <alignment horizontal="right"/>
      <protection hidden="1"/>
    </xf>
    <xf numFmtId="4" fontId="106" fillId="52" borderId="33" applyNumberFormat="0" applyProtection="0">
      <alignment horizontal="left" vertical="center" indent="1"/>
    </xf>
    <xf numFmtId="0" fontId="103" fillId="7" borderId="33" applyNumberFormat="0" applyProtection="0">
      <alignment horizontal="left" vertical="top" indent="1"/>
    </xf>
    <xf numFmtId="4" fontId="96" fillId="46" borderId="32" applyNumberFormat="0" applyProtection="0">
      <alignment horizontal="right" vertical="center"/>
    </xf>
    <xf numFmtId="176" fontId="78" fillId="0" borderId="27">
      <alignment horizontal="right"/>
      <protection hidden="1"/>
    </xf>
    <xf numFmtId="4" fontId="104" fillId="15" borderId="34" applyNumberFormat="0" applyProtection="0">
      <alignment horizontal="left" vertical="center" indent="1"/>
    </xf>
    <xf numFmtId="176" fontId="77" fillId="20" borderId="27" applyBorder="0">
      <alignment horizontal="right"/>
      <protection locked="0"/>
    </xf>
    <xf numFmtId="0" fontId="97" fillId="0" borderId="28">
      <alignment horizontal="left" vertical="center"/>
    </xf>
    <xf numFmtId="0" fontId="96" fillId="2" borderId="32" applyNumberFormat="0" applyProtection="0">
      <alignment horizontal="left" vertical="center" indent="1"/>
    </xf>
    <xf numFmtId="0" fontId="105" fillId="15" borderId="35" applyBorder="0"/>
    <xf numFmtId="175" fontId="77" fillId="0" borderId="27">
      <alignment horizontal="right"/>
      <protection hidden="1"/>
    </xf>
    <xf numFmtId="0" fontId="96" fillId="51" borderId="32" applyNumberFormat="0" applyProtection="0">
      <alignment horizontal="left" vertical="center" indent="1"/>
    </xf>
    <xf numFmtId="0" fontId="96" fillId="15" borderId="33" applyNumberFormat="0" applyProtection="0">
      <alignment horizontal="left" vertical="top" indent="1"/>
    </xf>
    <xf numFmtId="0" fontId="96" fillId="50" borderId="33" applyNumberFormat="0" applyProtection="0">
      <alignment horizontal="left" vertical="top" indent="1"/>
    </xf>
    <xf numFmtId="176" fontId="77" fillId="20" borderId="27" applyBorder="0">
      <alignment horizontal="right"/>
      <protection locked="0"/>
    </xf>
    <xf numFmtId="0" fontId="15" fillId="4" borderId="24" applyNumberFormat="0" applyFont="0" applyAlignment="0" applyProtection="0"/>
    <xf numFmtId="4" fontId="102" fillId="36" borderId="32" applyNumberFormat="0" applyProtection="0">
      <alignment vertical="center"/>
    </xf>
    <xf numFmtId="4" fontId="96" fillId="8" borderId="32" applyNumberFormat="0" applyProtection="0">
      <alignment horizontal="right" vertical="center"/>
    </xf>
    <xf numFmtId="4" fontId="96" fillId="10" borderId="32" applyNumberFormat="0" applyProtection="0">
      <alignment horizontal="right" vertical="center"/>
    </xf>
    <xf numFmtId="4" fontId="101" fillId="36" borderId="26" applyNumberFormat="0" applyProtection="0">
      <alignment horizontal="left" vertical="center" indent="1"/>
    </xf>
    <xf numFmtId="4" fontId="96" fillId="8" borderId="32" applyNumberFormat="0" applyProtection="0">
      <alignment horizontal="right" vertical="center"/>
    </xf>
    <xf numFmtId="4" fontId="96" fillId="17" borderId="34" applyNumberFormat="0" applyProtection="0">
      <alignment horizontal="right" vertical="center"/>
    </xf>
    <xf numFmtId="0" fontId="96" fillId="2" borderId="32" applyNumberFormat="0" applyProtection="0">
      <alignment horizontal="left" vertical="center" indent="1"/>
    </xf>
    <xf numFmtId="0" fontId="14" fillId="54" borderId="26" applyNumberFormat="0" applyProtection="0">
      <alignment horizontal="left" vertical="center" indent="1"/>
    </xf>
    <xf numFmtId="4" fontId="96" fillId="0" borderId="32" applyNumberFormat="0" applyProtection="0">
      <alignment horizontal="right" vertical="center"/>
    </xf>
    <xf numFmtId="4" fontId="96" fillId="50" borderId="32" applyNumberFormat="0" applyProtection="0">
      <alignment horizontal="right" vertical="center"/>
    </xf>
    <xf numFmtId="0" fontId="14" fillId="54" borderId="26" applyNumberFormat="0" applyProtection="0">
      <alignment horizontal="left" vertical="center" indent="1"/>
    </xf>
    <xf numFmtId="0" fontId="96" fillId="15" borderId="33" applyNumberFormat="0" applyProtection="0">
      <alignment horizontal="left" vertical="top" indent="1"/>
    </xf>
    <xf numFmtId="0" fontId="96" fillId="2" borderId="33" applyNumberFormat="0" applyProtection="0">
      <alignment horizontal="left" vertical="top" indent="1"/>
    </xf>
    <xf numFmtId="0" fontId="84" fillId="35" borderId="29" applyNumberFormat="0" applyFont="0" applyFill="0" applyBorder="0" applyAlignment="0">
      <alignment vertical="center"/>
    </xf>
    <xf numFmtId="0" fontId="96" fillId="51" borderId="32" applyNumberFormat="0" applyProtection="0">
      <alignment horizontal="left" vertical="center" indent="1"/>
    </xf>
    <xf numFmtId="4" fontId="104" fillId="15" borderId="34"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4" fontId="96" fillId="45" borderId="32" applyNumberFormat="0" applyProtection="0">
      <alignment horizontal="right" vertical="center"/>
    </xf>
    <xf numFmtId="4" fontId="96" fillId="48" borderId="32" applyNumberFormat="0" applyProtection="0">
      <alignment horizontal="right" vertical="center"/>
    </xf>
    <xf numFmtId="174" fontId="78" fillId="0" borderId="27">
      <alignment horizontal="right"/>
      <protection hidden="1"/>
    </xf>
    <xf numFmtId="174" fontId="78" fillId="0" borderId="27">
      <alignment horizontal="right"/>
      <protection hidden="1"/>
    </xf>
    <xf numFmtId="4" fontId="107" fillId="55" borderId="26" applyNumberFormat="0" applyProtection="0">
      <alignment horizontal="right" vertical="center"/>
    </xf>
    <xf numFmtId="0" fontId="87" fillId="0" borderId="31" applyNumberFormat="0" applyFill="0" applyAlignment="0" applyProtection="0"/>
    <xf numFmtId="9" fontId="14" fillId="0" borderId="0" applyFont="0" applyFill="0" applyBorder="0" applyAlignment="0" applyProtection="0"/>
    <xf numFmtId="176" fontId="77" fillId="20" borderId="27" applyBorder="0">
      <alignment horizontal="right"/>
      <protection locked="0"/>
    </xf>
    <xf numFmtId="0" fontId="97" fillId="0" borderId="28">
      <alignment horizontal="left" vertical="center"/>
    </xf>
    <xf numFmtId="4" fontId="101" fillId="36" borderId="26" applyNumberFormat="0" applyProtection="0">
      <alignment vertical="center"/>
    </xf>
    <xf numFmtId="176" fontId="78" fillId="0" borderId="27">
      <alignment horizontal="right"/>
      <protection hidden="1"/>
    </xf>
    <xf numFmtId="174" fontId="77" fillId="0" borderId="27">
      <alignment horizontal="right"/>
      <protection hidden="1"/>
    </xf>
    <xf numFmtId="174" fontId="77" fillId="0" borderId="27">
      <alignment horizontal="right"/>
      <protection hidden="1"/>
    </xf>
    <xf numFmtId="0" fontId="87" fillId="0" borderId="31" applyNumberFormat="0" applyFill="0" applyAlignment="0" applyProtection="0"/>
    <xf numFmtId="4" fontId="96" fillId="50" borderId="32" applyNumberFormat="0" applyProtection="0">
      <alignment horizontal="right" vertical="center"/>
    </xf>
    <xf numFmtId="4" fontId="96" fillId="49" borderId="34" applyNumberFormat="0" applyProtection="0">
      <alignment horizontal="left" vertical="center" indent="1"/>
    </xf>
    <xf numFmtId="0" fontId="96" fillId="2" borderId="32" applyNumberFormat="0" applyProtection="0">
      <alignment horizontal="left" vertical="center" indent="1"/>
    </xf>
    <xf numFmtId="0" fontId="96" fillId="2" borderId="33" applyNumberFormat="0" applyProtection="0">
      <alignment horizontal="left" vertical="top" indent="1"/>
    </xf>
    <xf numFmtId="4" fontId="101" fillId="55" borderId="26" applyNumberFormat="0" applyProtection="0">
      <alignment horizontal="right" vertical="center"/>
    </xf>
    <xf numFmtId="4" fontId="96" fillId="0" borderId="32" applyNumberFormat="0" applyProtection="0">
      <alignment horizontal="right" vertical="center"/>
    </xf>
    <xf numFmtId="0" fontId="14" fillId="54" borderId="26" applyNumberFormat="0" applyProtection="0">
      <alignment horizontal="left" vertical="center" indent="1"/>
    </xf>
    <xf numFmtId="4" fontId="96" fillId="0" borderId="32" applyNumberFormat="0" applyProtection="0">
      <alignment horizontal="right" vertical="center"/>
    </xf>
    <xf numFmtId="0" fontId="96" fillId="51" borderId="32" applyNumberFormat="0" applyProtection="0">
      <alignment horizontal="left" vertical="center" indent="1"/>
    </xf>
    <xf numFmtId="4" fontId="101" fillId="36" borderId="26" applyNumberFormat="0" applyProtection="0">
      <alignment vertical="center"/>
    </xf>
    <xf numFmtId="0" fontId="96" fillId="15" borderId="33" applyNumberFormat="0" applyProtection="0">
      <alignment horizontal="left" vertical="top" indent="1"/>
    </xf>
    <xf numFmtId="0" fontId="96" fillId="51" borderId="32" applyNumberFormat="0" applyProtection="0">
      <alignment horizontal="left" vertical="center" indent="1"/>
    </xf>
    <xf numFmtId="4" fontId="96" fillId="50" borderId="32" applyNumberFormat="0" applyProtection="0">
      <alignment horizontal="right" vertical="center"/>
    </xf>
    <xf numFmtId="4" fontId="102" fillId="36" borderId="32" applyNumberFormat="0" applyProtection="0">
      <alignment vertical="center"/>
    </xf>
    <xf numFmtId="0" fontId="103" fillId="7" borderId="33" applyNumberFormat="0" applyProtection="0">
      <alignment horizontal="left" vertical="top" indent="1"/>
    </xf>
    <xf numFmtId="4" fontId="96" fillId="43" borderId="32" applyNumberFormat="0" applyProtection="0">
      <alignment horizontal="right" vertical="center"/>
    </xf>
    <xf numFmtId="4" fontId="96" fillId="10" borderId="32" applyNumberFormat="0" applyProtection="0">
      <alignment horizontal="right" vertical="center"/>
    </xf>
    <xf numFmtId="4" fontId="96" fillId="9" borderId="32" applyNumberFormat="0" applyProtection="0">
      <alignment horizontal="right" vertical="center"/>
    </xf>
    <xf numFmtId="0" fontId="96" fillId="53" borderId="32" applyNumberFormat="0" applyProtection="0">
      <alignment horizontal="left" vertical="center" indent="1"/>
    </xf>
    <xf numFmtId="4" fontId="106" fillId="52" borderId="33" applyNumberFormat="0" applyProtection="0">
      <alignment horizontal="left" vertical="center" indent="1"/>
    </xf>
    <xf numFmtId="4" fontId="96" fillId="48" borderId="32" applyNumberFormat="0" applyProtection="0">
      <alignment horizontal="right" vertical="center"/>
    </xf>
    <xf numFmtId="4" fontId="96" fillId="9" borderId="32" applyNumberFormat="0" applyProtection="0">
      <alignment horizontal="right" vertical="center"/>
    </xf>
    <xf numFmtId="0" fontId="96" fillId="51" borderId="32" applyNumberFormat="0" applyProtection="0">
      <alignment horizontal="left" vertical="center" indent="1"/>
    </xf>
    <xf numFmtId="0" fontId="96" fillId="51" borderId="32" applyNumberFormat="0" applyProtection="0">
      <alignment horizontal="left" vertical="center" indent="1"/>
    </xf>
    <xf numFmtId="4" fontId="96" fillId="50" borderId="34" applyNumberFormat="0" applyProtection="0">
      <alignment horizontal="left" vertical="center" indent="1"/>
    </xf>
    <xf numFmtId="0" fontId="96" fillId="53" borderId="32" applyNumberFormat="0" applyProtection="0">
      <alignment horizontal="left" vertical="center" indent="1"/>
    </xf>
    <xf numFmtId="4" fontId="104" fillId="15" borderId="34" applyNumberFormat="0" applyProtection="0">
      <alignment horizontal="left" vertical="center" indent="1"/>
    </xf>
    <xf numFmtId="4" fontId="104" fillId="15" borderId="34" applyNumberFormat="0" applyProtection="0">
      <alignment horizontal="left" vertical="center" indent="1"/>
    </xf>
    <xf numFmtId="4" fontId="107" fillId="55" borderId="26" applyNumberFormat="0" applyProtection="0">
      <alignment horizontal="right" vertical="center"/>
    </xf>
    <xf numFmtId="0" fontId="96" fillId="52" borderId="32" applyNumberFormat="0" applyProtection="0">
      <alignment horizontal="left" vertical="center" indent="1"/>
    </xf>
    <xf numFmtId="176" fontId="77" fillId="20" borderId="27" applyBorder="0">
      <alignment horizontal="right"/>
      <protection locked="0"/>
    </xf>
    <xf numFmtId="0" fontId="96" fillId="52" borderId="32" applyNumberFormat="0" applyProtection="0">
      <alignment horizontal="left" vertical="center" indent="1"/>
    </xf>
    <xf numFmtId="4" fontId="101" fillId="55" borderId="26" applyNumberFormat="0" applyProtection="0">
      <alignment horizontal="right" vertical="center"/>
    </xf>
    <xf numFmtId="0" fontId="96" fillId="52" borderId="32" applyNumberFormat="0" applyProtection="0">
      <alignment horizontal="left" vertical="center" indent="1"/>
    </xf>
    <xf numFmtId="175" fontId="77" fillId="0" borderId="27">
      <alignment horizontal="right"/>
      <protection hidden="1"/>
    </xf>
    <xf numFmtId="4" fontId="96" fillId="8" borderId="32" applyNumberFormat="0" applyProtection="0">
      <alignment horizontal="right" vertical="center"/>
    </xf>
    <xf numFmtId="0" fontId="105" fillId="15" borderId="35" applyBorder="0"/>
    <xf numFmtId="4" fontId="96" fillId="50" borderId="32" applyNumberFormat="0" applyProtection="0">
      <alignment horizontal="right" vertical="center"/>
    </xf>
    <xf numFmtId="4" fontId="104" fillId="15" borderId="34" applyNumberFormat="0" applyProtection="0">
      <alignment horizontal="left" vertical="center" indent="1"/>
    </xf>
    <xf numFmtId="4" fontId="96" fillId="47" borderId="32" applyNumberFormat="0" applyProtection="0">
      <alignment horizontal="right" vertical="center"/>
    </xf>
    <xf numFmtId="4" fontId="106" fillId="52" borderId="33" applyNumberFormat="0" applyProtection="0">
      <alignment horizontal="left" vertical="center" indent="1"/>
    </xf>
    <xf numFmtId="4" fontId="96" fillId="50" borderId="32" applyNumberFormat="0" applyProtection="0">
      <alignment horizontal="right" vertical="center"/>
    </xf>
    <xf numFmtId="176" fontId="77" fillId="20" borderId="27" applyBorder="0">
      <alignment horizontal="right"/>
      <protection locked="0"/>
    </xf>
    <xf numFmtId="10" fontId="96" fillId="41" borderId="27" applyNumberFormat="0" applyBorder="0" applyAlignment="0" applyProtection="0"/>
    <xf numFmtId="4" fontId="101" fillId="36" borderId="26" applyNumberFormat="0" applyProtection="0">
      <alignment horizontal="left" vertical="center" indent="1"/>
    </xf>
    <xf numFmtId="0" fontId="14" fillId="54" borderId="26" applyNumberFormat="0" applyProtection="0">
      <alignment horizontal="left" vertical="center" indent="1"/>
    </xf>
    <xf numFmtId="0" fontId="15" fillId="4" borderId="24" applyNumberFormat="0" applyFont="0" applyAlignment="0" applyProtection="0"/>
    <xf numFmtId="4" fontId="96" fillId="45" borderId="32" applyNumberFormat="0" applyProtection="0">
      <alignment horizontal="right" vertical="center"/>
    </xf>
    <xf numFmtId="0" fontId="14" fillId="54" borderId="26" applyNumberFormat="0" applyProtection="0">
      <alignment horizontal="left" vertical="center" indent="1"/>
    </xf>
    <xf numFmtId="4" fontId="96" fillId="50" borderId="34" applyNumberFormat="0" applyProtection="0">
      <alignment horizontal="left" vertical="center" indent="1"/>
    </xf>
    <xf numFmtId="4" fontId="96" fillId="0" borderId="32" applyNumberFormat="0" applyProtection="0">
      <alignment horizontal="right" vertical="center"/>
    </xf>
    <xf numFmtId="174" fontId="78" fillId="0" borderId="27">
      <alignment horizontal="right"/>
      <protection hidden="1"/>
    </xf>
    <xf numFmtId="0" fontId="96" fillId="52" borderId="32" applyNumberFormat="0" applyProtection="0">
      <alignment horizontal="left" vertical="center" indent="1"/>
    </xf>
    <xf numFmtId="4" fontId="107" fillId="55" borderId="26" applyNumberFormat="0" applyProtection="0">
      <alignment horizontal="right" vertical="center"/>
    </xf>
    <xf numFmtId="0" fontId="84" fillId="35" borderId="29" applyNumberFormat="0" applyFont="0" applyFill="0" applyBorder="0" applyAlignment="0">
      <alignment vertical="center"/>
    </xf>
    <xf numFmtId="4" fontId="101" fillId="36" borderId="26" applyNumberFormat="0" applyProtection="0">
      <alignment vertical="center"/>
    </xf>
    <xf numFmtId="174" fontId="77" fillId="19" borderId="27">
      <alignment horizontal="right"/>
      <protection locked="0"/>
    </xf>
    <xf numFmtId="0" fontId="96" fillId="50" borderId="33" applyNumberFormat="0" applyProtection="0">
      <alignment horizontal="left" vertical="top" indent="1"/>
    </xf>
    <xf numFmtId="4" fontId="96" fillId="0" borderId="32" applyNumberFormat="0" applyProtection="0">
      <alignment horizontal="right" vertical="center"/>
    </xf>
    <xf numFmtId="4" fontId="104" fillId="15" borderId="34" applyNumberFormat="0" applyProtection="0">
      <alignment horizontal="left" vertical="center" indent="1"/>
    </xf>
    <xf numFmtId="0" fontId="14" fillId="54" borderId="26" applyNumberFormat="0" applyProtection="0">
      <alignment horizontal="left" vertical="center" indent="1"/>
    </xf>
    <xf numFmtId="4" fontId="96" fillId="49" borderId="34" applyNumberFormat="0" applyProtection="0">
      <alignment horizontal="left" vertical="center" indent="1"/>
    </xf>
    <xf numFmtId="4" fontId="96" fillId="49" borderId="34" applyNumberFormat="0" applyProtection="0">
      <alignment horizontal="left" vertical="center" indent="1"/>
    </xf>
    <xf numFmtId="4" fontId="104" fillId="15" borderId="34" applyNumberFormat="0" applyProtection="0">
      <alignment horizontal="left" vertical="center" indent="1"/>
    </xf>
    <xf numFmtId="0" fontId="105" fillId="15" borderId="35" applyBorder="0"/>
    <xf numFmtId="4" fontId="106" fillId="4" borderId="33" applyNumberFormat="0" applyProtection="0">
      <alignment vertical="center"/>
    </xf>
    <xf numFmtId="0" fontId="14" fillId="54" borderId="26" applyNumberFormat="0" applyProtection="0">
      <alignment horizontal="left" vertical="center" indent="1"/>
    </xf>
    <xf numFmtId="1" fontId="78" fillId="0" borderId="28">
      <alignment horizontal="left"/>
      <protection hidden="1"/>
    </xf>
    <xf numFmtId="0" fontId="84" fillId="35" borderId="29" applyNumberFormat="0" applyFont="0" applyFill="0" applyBorder="0" applyAlignment="0">
      <alignment vertical="center"/>
    </xf>
    <xf numFmtId="0" fontId="97" fillId="0" borderId="28">
      <alignment horizontal="left" vertical="center"/>
    </xf>
    <xf numFmtId="4" fontId="106" fillId="52" borderId="33" applyNumberFormat="0" applyProtection="0">
      <alignment horizontal="left" vertical="center" indent="1"/>
    </xf>
    <xf numFmtId="0" fontId="106" fillId="4" borderId="33" applyNumberFormat="0" applyProtection="0">
      <alignment horizontal="left" vertical="top" indent="1"/>
    </xf>
    <xf numFmtId="0" fontId="106" fillId="4" borderId="33" applyNumberFormat="0" applyProtection="0">
      <alignment horizontal="left" vertical="top" indent="1"/>
    </xf>
    <xf numFmtId="0" fontId="96" fillId="53" borderId="32" applyNumberFormat="0" applyProtection="0">
      <alignment horizontal="left" vertical="center" indent="1"/>
    </xf>
    <xf numFmtId="0" fontId="14" fillId="54" borderId="26" applyNumberFormat="0" applyProtection="0">
      <alignment horizontal="left" vertical="center" indent="1"/>
    </xf>
    <xf numFmtId="4" fontId="96" fillId="51" borderId="34" applyNumberFormat="0" applyProtection="0">
      <alignment horizontal="left" vertical="center" indent="1"/>
    </xf>
    <xf numFmtId="0" fontId="84" fillId="35" borderId="29" applyNumberFormat="0" applyFont="0" applyFill="0" applyBorder="0" applyAlignment="0">
      <alignment vertical="center"/>
    </xf>
    <xf numFmtId="0" fontId="96" fillId="2" borderId="32" applyNumberFormat="0" applyProtection="0">
      <alignment horizontal="left" vertical="center" indent="1"/>
    </xf>
    <xf numFmtId="4" fontId="96" fillId="0" borderId="32" applyNumberFormat="0" applyProtection="0">
      <alignment horizontal="right" vertical="center"/>
    </xf>
    <xf numFmtId="4" fontId="96" fillId="49" borderId="34" applyNumberFormat="0" applyProtection="0">
      <alignment horizontal="left" vertical="center" indent="1"/>
    </xf>
    <xf numFmtId="4" fontId="96" fillId="0" borderId="32" applyNumberFormat="0" applyProtection="0">
      <alignment horizontal="right" vertical="center"/>
    </xf>
    <xf numFmtId="4" fontId="106" fillId="52" borderId="33" applyNumberFormat="0" applyProtection="0">
      <alignment horizontal="left" vertical="center" indent="1"/>
    </xf>
    <xf numFmtId="0" fontId="15" fillId="4" borderId="24" applyNumberFormat="0" applyFont="0" applyAlignment="0" applyProtection="0"/>
    <xf numFmtId="0" fontId="96" fillId="2" borderId="33" applyNumberFormat="0" applyProtection="0">
      <alignment horizontal="left" vertical="top" indent="1"/>
    </xf>
    <xf numFmtId="4" fontId="96" fillId="51" borderId="34" applyNumberFormat="0" applyProtection="0">
      <alignment horizontal="left" vertical="center" indent="1"/>
    </xf>
    <xf numFmtId="4" fontId="102" fillId="41" borderId="27" applyNumberFormat="0" applyProtection="0">
      <alignment vertical="center"/>
    </xf>
    <xf numFmtId="9" fontId="14" fillId="0" borderId="0" applyFont="0" applyFill="0" applyBorder="0" applyAlignment="0" applyProtection="0"/>
    <xf numFmtId="176" fontId="78" fillId="0" borderId="27">
      <alignment horizontal="right"/>
      <protection hidden="1"/>
    </xf>
    <xf numFmtId="4" fontId="96" fillId="17" borderId="34" applyNumberFormat="0" applyProtection="0">
      <alignment horizontal="right" vertical="center"/>
    </xf>
    <xf numFmtId="4" fontId="96" fillId="50" borderId="34" applyNumberFormat="0" applyProtection="0">
      <alignment horizontal="left" vertical="center" indent="1"/>
    </xf>
    <xf numFmtId="4" fontId="96" fillId="10" borderId="32" applyNumberFormat="0" applyProtection="0">
      <alignment horizontal="right" vertical="center"/>
    </xf>
    <xf numFmtId="0" fontId="14" fillId="54" borderId="26" applyNumberFormat="0" applyProtection="0">
      <alignment horizontal="left" vertical="center" indent="1"/>
    </xf>
    <xf numFmtId="0" fontId="96" fillId="51" borderId="32" applyNumberFormat="0" applyProtection="0">
      <alignment horizontal="left" vertical="center" indent="1"/>
    </xf>
    <xf numFmtId="4" fontId="96" fillId="0" borderId="32" applyNumberFormat="0" applyProtection="0">
      <alignment horizontal="right" vertical="center"/>
    </xf>
    <xf numFmtId="4" fontId="96" fillId="0" borderId="32" applyNumberFormat="0" applyProtection="0">
      <alignment horizontal="right" vertical="center"/>
    </xf>
    <xf numFmtId="0" fontId="96" fillId="53" borderId="32" applyNumberFormat="0" applyProtection="0">
      <alignment horizontal="left" vertical="center" indent="1"/>
    </xf>
    <xf numFmtId="4" fontId="104" fillId="15" borderId="34" applyNumberFormat="0" applyProtection="0">
      <alignment horizontal="left" vertical="center" indent="1"/>
    </xf>
    <xf numFmtId="4" fontId="101" fillId="55" borderId="26" applyNumberFormat="0" applyProtection="0">
      <alignment horizontal="right" vertical="center"/>
    </xf>
    <xf numFmtId="4" fontId="96" fillId="47" borderId="32" applyNumberFormat="0" applyProtection="0">
      <alignment horizontal="right" vertical="center"/>
    </xf>
    <xf numFmtId="174" fontId="78" fillId="0" borderId="27">
      <alignment horizontal="right"/>
      <protection hidden="1"/>
    </xf>
    <xf numFmtId="4" fontId="106" fillId="52" borderId="33" applyNumberFormat="0" applyProtection="0">
      <alignment horizontal="left" vertical="center" indent="1"/>
    </xf>
    <xf numFmtId="0" fontId="96" fillId="15" borderId="33" applyNumberFormat="0" applyProtection="0">
      <alignment horizontal="left" vertical="top" indent="1"/>
    </xf>
    <xf numFmtId="0" fontId="105" fillId="15" borderId="35" applyBorder="0"/>
    <xf numFmtId="4" fontId="102" fillId="41" borderId="27" applyNumberFormat="0" applyProtection="0">
      <alignment vertical="center"/>
    </xf>
    <xf numFmtId="10" fontId="96" fillId="41" borderId="27" applyNumberFormat="0" applyBorder="0" applyAlignment="0" applyProtection="0"/>
    <xf numFmtId="0" fontId="105" fillId="15" borderId="35" applyBorder="0"/>
    <xf numFmtId="174" fontId="77" fillId="19" borderId="27">
      <alignment horizontal="right"/>
      <protection locked="0"/>
    </xf>
    <xf numFmtId="4" fontId="96" fillId="50" borderId="34" applyNumberFormat="0" applyProtection="0">
      <alignment horizontal="left" vertical="center" indent="1"/>
    </xf>
    <xf numFmtId="0" fontId="96" fillId="2" borderId="32" applyNumberFormat="0" applyProtection="0">
      <alignment horizontal="left" vertical="center" indent="1"/>
    </xf>
    <xf numFmtId="4" fontId="96" fillId="0" borderId="32" applyNumberFormat="0" applyProtection="0">
      <alignment horizontal="right" vertical="center"/>
    </xf>
    <xf numFmtId="0" fontId="87" fillId="0" borderId="31" applyNumberFormat="0" applyFill="0" applyAlignment="0" applyProtection="0"/>
    <xf numFmtId="0" fontId="18" fillId="0" borderId="1" applyNumberFormat="0" applyFill="0" applyAlignment="0" applyProtection="0"/>
    <xf numFmtId="4" fontId="96" fillId="50" borderId="32" applyNumberFormat="0" applyProtection="0">
      <alignment horizontal="right" vertical="center"/>
    </xf>
    <xf numFmtId="0" fontId="18" fillId="0" borderId="1" applyNumberFormat="0" applyFill="0" applyAlignment="0" applyProtection="0"/>
    <xf numFmtId="0" fontId="14" fillId="54" borderId="26" applyNumberFormat="0" applyProtection="0">
      <alignment horizontal="left" vertical="center" indent="1"/>
    </xf>
    <xf numFmtId="0" fontId="14" fillId="54" borderId="26" applyNumberFormat="0" applyProtection="0">
      <alignment horizontal="left" vertical="center" indent="1"/>
    </xf>
    <xf numFmtId="0" fontId="96" fillId="51" borderId="32" applyNumberFormat="0" applyProtection="0">
      <alignment horizontal="left" vertical="center" indent="1"/>
    </xf>
    <xf numFmtId="176" fontId="77" fillId="0" borderId="27">
      <alignment horizontal="right"/>
      <protection hidden="1"/>
    </xf>
    <xf numFmtId="0" fontId="14" fillId="54" borderId="26" applyNumberFormat="0" applyProtection="0">
      <alignment horizontal="left" vertical="center" indent="1"/>
    </xf>
    <xf numFmtId="175" fontId="77" fillId="0" borderId="27">
      <alignment horizontal="right"/>
      <protection hidden="1"/>
    </xf>
    <xf numFmtId="4" fontId="96" fillId="50" borderId="34" applyNumberFormat="0" applyProtection="0">
      <alignment horizontal="left" vertical="center" indent="1"/>
    </xf>
    <xf numFmtId="174" fontId="77" fillId="19" borderId="27">
      <alignment horizontal="right"/>
      <protection locked="0"/>
    </xf>
    <xf numFmtId="4" fontId="96" fillId="0" borderId="32" applyNumberFormat="0" applyProtection="0">
      <alignment horizontal="right" vertical="center"/>
    </xf>
    <xf numFmtId="0" fontId="96" fillId="2" borderId="32" applyNumberFormat="0" applyProtection="0">
      <alignment horizontal="left" vertical="center" indent="1"/>
    </xf>
    <xf numFmtId="0" fontId="96" fillId="53" borderId="32" applyNumberFormat="0" applyProtection="0">
      <alignment horizontal="left" vertical="center" indent="1"/>
    </xf>
    <xf numFmtId="4" fontId="106" fillId="52" borderId="33" applyNumberFormat="0" applyProtection="0">
      <alignment horizontal="left" vertical="center" indent="1"/>
    </xf>
    <xf numFmtId="4" fontId="101" fillId="55" borderId="26" applyNumberFormat="0" applyProtection="0">
      <alignment horizontal="right" vertical="center"/>
    </xf>
    <xf numFmtId="4" fontId="107" fillId="55" borderId="26" applyNumberFormat="0" applyProtection="0">
      <alignment horizontal="right" vertical="center"/>
    </xf>
    <xf numFmtId="0" fontId="14" fillId="54" borderId="26" applyNumberFormat="0" applyProtection="0">
      <alignment horizontal="left" vertical="center" indent="1"/>
    </xf>
    <xf numFmtId="176" fontId="78" fillId="0" borderId="27">
      <alignment horizontal="right"/>
      <protection hidden="1"/>
    </xf>
    <xf numFmtId="4" fontId="96" fillId="50" borderId="32" applyNumberFormat="0" applyProtection="0">
      <alignment horizontal="right" vertical="center"/>
    </xf>
    <xf numFmtId="176" fontId="78" fillId="0" borderId="27">
      <alignment horizontal="right"/>
      <protection hidden="1"/>
    </xf>
    <xf numFmtId="176" fontId="77" fillId="20" borderId="27" applyBorder="0">
      <alignment horizontal="right"/>
      <protection locked="0"/>
    </xf>
    <xf numFmtId="0" fontId="84" fillId="35" borderId="29" applyNumberFormat="0" applyFont="0" applyFill="0" applyBorder="0" applyAlignment="0">
      <alignment vertical="center"/>
    </xf>
    <xf numFmtId="0" fontId="87" fillId="0" borderId="31" applyNumberFormat="0" applyFill="0" applyAlignment="0" applyProtection="0"/>
    <xf numFmtId="10" fontId="96" fillId="41" borderId="27" applyNumberFormat="0" applyBorder="0" applyAlignment="0" applyProtection="0"/>
    <xf numFmtId="0" fontId="14" fillId="4" borderId="24" applyNumberFormat="0" applyFont="0" applyAlignment="0" applyProtection="0"/>
    <xf numFmtId="4" fontId="102" fillId="36" borderId="32" applyNumberFormat="0" applyProtection="0">
      <alignment vertical="center"/>
    </xf>
    <xf numFmtId="0" fontId="103" fillId="7" borderId="33" applyNumberFormat="0" applyProtection="0">
      <alignment horizontal="left" vertical="top" indent="1"/>
    </xf>
    <xf numFmtId="4" fontId="96" fillId="43" borderId="32" applyNumberFormat="0" applyProtection="0">
      <alignment horizontal="right" vertical="center"/>
    </xf>
    <xf numFmtId="4" fontId="96" fillId="45" borderId="32" applyNumberFormat="0" applyProtection="0">
      <alignment horizontal="right" vertical="center"/>
    </xf>
    <xf numFmtId="4" fontId="96" fillId="46" borderId="32" applyNumberFormat="0" applyProtection="0">
      <alignment horizontal="right" vertical="center"/>
    </xf>
    <xf numFmtId="4" fontId="96" fillId="50" borderId="32" applyNumberFormat="0" applyProtection="0">
      <alignment horizontal="right" vertical="center"/>
    </xf>
    <xf numFmtId="0" fontId="14" fillId="54" borderId="26" applyNumberFormat="0" applyProtection="0">
      <alignment horizontal="left" vertical="center" indent="1"/>
    </xf>
    <xf numFmtId="4" fontId="96" fillId="46" borderId="32" applyNumberFormat="0" applyProtection="0">
      <alignment horizontal="right" vertical="center"/>
    </xf>
    <xf numFmtId="0" fontId="18" fillId="0" borderId="1" applyNumberFormat="0" applyFill="0" applyAlignment="0" applyProtection="0"/>
    <xf numFmtId="0" fontId="106" fillId="4" borderId="33" applyNumberFormat="0" applyProtection="0">
      <alignment horizontal="left" vertical="top" indent="1"/>
    </xf>
    <xf numFmtId="0" fontId="96" fillId="50" borderId="33" applyNumberFormat="0" applyProtection="0">
      <alignment horizontal="left" vertical="top" indent="1"/>
    </xf>
    <xf numFmtId="4" fontId="96" fillId="49" borderId="34" applyNumberFormat="0" applyProtection="0">
      <alignment horizontal="left" vertical="center" indent="1"/>
    </xf>
    <xf numFmtId="4" fontId="96" fillId="49" borderId="34" applyNumberFormat="0" applyProtection="0">
      <alignment horizontal="left" vertical="center" indent="1"/>
    </xf>
    <xf numFmtId="4" fontId="96" fillId="51" borderId="34" applyNumberFormat="0" applyProtection="0">
      <alignment horizontal="left" vertical="center" indent="1"/>
    </xf>
    <xf numFmtId="174" fontId="78" fillId="0" borderId="27">
      <alignment horizontal="right"/>
      <protection hidden="1"/>
    </xf>
    <xf numFmtId="4" fontId="96" fillId="49" borderId="34" applyNumberFormat="0" applyProtection="0">
      <alignment horizontal="left" vertical="center" indent="1"/>
    </xf>
    <xf numFmtId="0" fontId="96" fillId="53" borderId="32" applyNumberFormat="0" applyProtection="0">
      <alignment horizontal="left" vertical="center" indent="1"/>
    </xf>
    <xf numFmtId="176" fontId="77" fillId="0" borderId="27">
      <alignment horizontal="right"/>
      <protection hidden="1"/>
    </xf>
    <xf numFmtId="0" fontId="96" fillId="51" borderId="32" applyNumberFormat="0" applyProtection="0">
      <alignment horizontal="left" vertical="center" indent="1"/>
    </xf>
    <xf numFmtId="0" fontId="32" fillId="13" borderId="25" applyNumberFormat="0" applyAlignment="0" applyProtection="0"/>
    <xf numFmtId="0" fontId="14" fillId="54" borderId="26" applyNumberFormat="0" applyProtection="0">
      <alignment horizontal="left" vertical="center" indent="1"/>
    </xf>
    <xf numFmtId="0" fontId="84" fillId="35" borderId="29" applyNumberFormat="0" applyFont="0" applyFill="0" applyBorder="0" applyAlignment="0">
      <alignment vertical="center"/>
    </xf>
    <xf numFmtId="4" fontId="96" fillId="10" borderId="32" applyNumberFormat="0" applyProtection="0">
      <alignment horizontal="right" vertical="center"/>
    </xf>
    <xf numFmtId="0" fontId="14" fillId="54" borderId="26" applyNumberFormat="0" applyProtection="0">
      <alignment horizontal="left" vertical="center" indent="1"/>
    </xf>
    <xf numFmtId="0" fontId="106" fillId="4" borderId="33" applyNumberFormat="0" applyProtection="0">
      <alignment horizontal="left" vertical="top" indent="1"/>
    </xf>
    <xf numFmtId="0" fontId="96" fillId="50" borderId="33" applyNumberFormat="0" applyProtection="0">
      <alignment horizontal="left" vertical="top" indent="1"/>
    </xf>
    <xf numFmtId="0" fontId="18" fillId="0" borderId="1" applyNumberFormat="0" applyFill="0" applyAlignment="0" applyProtection="0"/>
    <xf numFmtId="0" fontId="96" fillId="2" borderId="33" applyNumberFormat="0" applyProtection="0">
      <alignment horizontal="left" vertical="top" indent="1"/>
    </xf>
    <xf numFmtId="10" fontId="96" fillId="41" borderId="27" applyNumberFormat="0" applyBorder="0" applyAlignment="0" applyProtection="0"/>
    <xf numFmtId="0" fontId="14" fillId="4" borderId="24" applyNumberFormat="0" applyFont="0" applyAlignment="0" applyProtection="0"/>
    <xf numFmtId="4" fontId="96" fillId="17" borderId="34" applyNumberFormat="0" applyProtection="0">
      <alignment horizontal="right" vertical="center"/>
    </xf>
    <xf numFmtId="0" fontId="96" fillId="51" borderId="32" applyNumberFormat="0" applyProtection="0">
      <alignment horizontal="left" vertical="center" indent="1"/>
    </xf>
    <xf numFmtId="4" fontId="96" fillId="48" borderId="32" applyNumberFormat="0" applyProtection="0">
      <alignment horizontal="right" vertical="center"/>
    </xf>
    <xf numFmtId="4" fontId="106" fillId="4" borderId="33" applyNumberFormat="0" applyProtection="0">
      <alignment vertical="center"/>
    </xf>
    <xf numFmtId="0" fontId="96" fillId="50" borderId="33" applyNumberFormat="0" applyProtection="0">
      <alignment horizontal="left" vertical="top" indent="1"/>
    </xf>
    <xf numFmtId="4" fontId="102" fillId="41" borderId="27" applyNumberFormat="0" applyProtection="0">
      <alignment vertical="center"/>
    </xf>
    <xf numFmtId="0" fontId="96" fillId="51" borderId="32" applyNumberFormat="0" applyProtection="0">
      <alignment horizontal="left" vertical="center" indent="1"/>
    </xf>
    <xf numFmtId="0" fontId="96" fillId="52" borderId="32"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8" fillId="0" borderId="1" applyNumberFormat="0" applyFill="0" applyAlignment="0" applyProtection="0"/>
    <xf numFmtId="10" fontId="96" fillId="41" borderId="27" applyNumberFormat="0" applyBorder="0" applyAlignment="0" applyProtection="0"/>
    <xf numFmtId="0" fontId="14" fillId="54" borderId="26" applyNumberFormat="0" applyProtection="0">
      <alignment horizontal="left" vertical="center" indent="1"/>
    </xf>
    <xf numFmtId="4" fontId="102" fillId="41" borderId="27" applyNumberFormat="0" applyProtection="0">
      <alignment vertical="center"/>
    </xf>
    <xf numFmtId="4" fontId="104" fillId="15" borderId="34" applyNumberFormat="0" applyProtection="0">
      <alignment horizontal="left" vertical="center" indent="1"/>
    </xf>
    <xf numFmtId="0" fontId="14" fillId="54" borderId="26" applyNumberFormat="0" applyProtection="0">
      <alignment horizontal="left" vertical="center" indent="1"/>
    </xf>
    <xf numFmtId="0" fontId="96" fillId="2" borderId="33" applyNumberFormat="0" applyProtection="0">
      <alignment horizontal="left" vertical="top" indent="1"/>
    </xf>
    <xf numFmtId="176" fontId="77" fillId="20" borderId="27" applyBorder="0">
      <alignment horizontal="right"/>
      <protection locked="0"/>
    </xf>
    <xf numFmtId="0" fontId="18" fillId="0" borderId="1" applyNumberFormat="0" applyFill="0" applyAlignment="0" applyProtection="0"/>
    <xf numFmtId="175" fontId="77" fillId="0" borderId="27">
      <alignment horizontal="right"/>
      <protection hidden="1"/>
    </xf>
    <xf numFmtId="0" fontId="96" fillId="2" borderId="33" applyNumberFormat="0" applyProtection="0">
      <alignment horizontal="left" vertical="top" indent="1"/>
    </xf>
    <xf numFmtId="4" fontId="96" fillId="50" borderId="32" applyNumberFormat="0" applyProtection="0">
      <alignment horizontal="right" vertical="center"/>
    </xf>
    <xf numFmtId="0" fontId="96" fillId="51" borderId="33" applyNumberFormat="0" applyProtection="0">
      <alignment horizontal="left" vertical="top" indent="1"/>
    </xf>
    <xf numFmtId="0" fontId="96" fillId="2" borderId="33" applyNumberFormat="0" applyProtection="0">
      <alignment horizontal="left" vertical="top" indent="1"/>
    </xf>
    <xf numFmtId="0" fontId="14" fillId="54" borderId="26" applyNumberFormat="0" applyProtection="0">
      <alignment horizontal="left" vertical="center" indent="1"/>
    </xf>
    <xf numFmtId="1" fontId="78" fillId="0" borderId="28">
      <alignment horizontal="left"/>
      <protection hidden="1"/>
    </xf>
    <xf numFmtId="10" fontId="96" fillId="41" borderId="27" applyNumberFormat="0" applyBorder="0" applyAlignment="0" applyProtection="0"/>
    <xf numFmtId="0" fontId="106" fillId="4" borderId="33" applyNumberFormat="0" applyProtection="0">
      <alignment horizontal="left" vertical="top" indent="1"/>
    </xf>
    <xf numFmtId="4" fontId="104" fillId="15" borderId="34" applyNumberFormat="0" applyProtection="0">
      <alignment horizontal="left" vertical="center" indent="1"/>
    </xf>
    <xf numFmtId="174" fontId="77" fillId="19" borderId="27">
      <alignment horizontal="right"/>
      <protection locked="0"/>
    </xf>
    <xf numFmtId="0" fontId="96" fillId="2" borderId="32" applyNumberFormat="0" applyProtection="0">
      <alignment horizontal="left" vertical="center" indent="1"/>
    </xf>
    <xf numFmtId="0" fontId="96" fillId="50" borderId="33" applyNumberFormat="0" applyProtection="0">
      <alignment horizontal="left" vertical="top" indent="1"/>
    </xf>
    <xf numFmtId="4" fontId="106" fillId="4" borderId="33" applyNumberFormat="0" applyProtection="0">
      <alignment vertical="center"/>
    </xf>
    <xf numFmtId="0" fontId="96" fillId="2" borderId="33" applyNumberFormat="0" applyProtection="0">
      <alignment horizontal="left" vertical="top" indent="1"/>
    </xf>
    <xf numFmtId="0" fontId="14" fillId="54" borderId="26" applyNumberFormat="0" applyProtection="0">
      <alignment horizontal="left" vertical="center" indent="1"/>
    </xf>
    <xf numFmtId="174" fontId="78" fillId="0" borderId="27">
      <alignment horizontal="right"/>
      <protection hidden="1"/>
    </xf>
    <xf numFmtId="0" fontId="87" fillId="0" borderId="31" applyNumberFormat="0" applyFill="0" applyAlignment="0" applyProtection="0"/>
    <xf numFmtId="0" fontId="96" fillId="15" borderId="33" applyNumberFormat="0" applyProtection="0">
      <alignment horizontal="left" vertical="top" indent="1"/>
    </xf>
    <xf numFmtId="0" fontId="96" fillId="53" borderId="32" applyNumberFormat="0" applyProtection="0">
      <alignment horizontal="left" vertical="center" indent="1"/>
    </xf>
    <xf numFmtId="4" fontId="96" fillId="51" borderId="34" applyNumberFormat="0" applyProtection="0">
      <alignment horizontal="left" vertical="center" indent="1"/>
    </xf>
    <xf numFmtId="4" fontId="96" fillId="50" borderId="34" applyNumberFormat="0" applyProtection="0">
      <alignment horizontal="left" vertical="center" indent="1"/>
    </xf>
    <xf numFmtId="0" fontId="96" fillId="2" borderId="33" applyNumberFormat="0" applyProtection="0">
      <alignment horizontal="left" vertical="top" indent="1"/>
    </xf>
    <xf numFmtId="176" fontId="78" fillId="0" borderId="27">
      <alignment horizontal="right"/>
      <protection hidden="1"/>
    </xf>
    <xf numFmtId="0" fontId="14" fillId="54" borderId="26" applyNumberFormat="0" applyProtection="0">
      <alignment horizontal="left" vertical="center" indent="1"/>
    </xf>
    <xf numFmtId="0" fontId="97" fillId="0" borderId="28">
      <alignment horizontal="left" vertical="center"/>
    </xf>
    <xf numFmtId="9" fontId="14" fillId="0" borderId="0" applyFont="0" applyFill="0" applyBorder="0" applyAlignment="0" applyProtection="0"/>
    <xf numFmtId="176" fontId="77" fillId="20" borderId="27" applyBorder="0">
      <alignment horizontal="right"/>
      <protection locked="0"/>
    </xf>
    <xf numFmtId="174" fontId="77" fillId="19" borderId="27">
      <alignment horizontal="right"/>
      <protection locked="0"/>
    </xf>
    <xf numFmtId="10" fontId="96" fillId="41" borderId="27" applyNumberFormat="0" applyBorder="0" applyAlignment="0" applyProtection="0"/>
    <xf numFmtId="0" fontId="103" fillId="7" borderId="33" applyNumberFormat="0" applyProtection="0">
      <alignment horizontal="left" vertical="top" indent="1"/>
    </xf>
    <xf numFmtId="4" fontId="96" fillId="10" borderId="32" applyNumberFormat="0" applyProtection="0">
      <alignment horizontal="right" vertical="center"/>
    </xf>
    <xf numFmtId="0" fontId="15" fillId="4" borderId="24" applyNumberFormat="0" applyFont="0" applyAlignment="0" applyProtection="0"/>
    <xf numFmtId="4" fontId="102" fillId="41" borderId="27" applyNumberFormat="0" applyProtection="0">
      <alignment vertical="center"/>
    </xf>
    <xf numFmtId="4" fontId="101" fillId="55" borderId="26" applyNumberFormat="0" applyProtection="0">
      <alignment horizontal="right" vertical="center"/>
    </xf>
    <xf numFmtId="4" fontId="96" fillId="49" borderId="34" applyNumberFormat="0" applyProtection="0">
      <alignment horizontal="left" vertical="center" indent="1"/>
    </xf>
    <xf numFmtId="0" fontId="96" fillId="51" borderId="32" applyNumberFormat="0" applyProtection="0">
      <alignment horizontal="left" vertical="center" indent="1"/>
    </xf>
    <xf numFmtId="4" fontId="96" fillId="0" borderId="32" applyNumberFormat="0" applyProtection="0">
      <alignment horizontal="right" vertical="center"/>
    </xf>
    <xf numFmtId="0" fontId="105" fillId="15" borderId="35" applyBorder="0"/>
    <xf numFmtId="4" fontId="106" fillId="52" borderId="33" applyNumberFormat="0" applyProtection="0">
      <alignment horizontal="left" vertical="center" indent="1"/>
    </xf>
    <xf numFmtId="4" fontId="96" fillId="47" borderId="32" applyNumberFormat="0" applyProtection="0">
      <alignment horizontal="right" vertical="center"/>
    </xf>
    <xf numFmtId="174" fontId="77" fillId="19" borderId="27">
      <alignment horizontal="right"/>
      <protection locked="0"/>
    </xf>
    <xf numFmtId="4" fontId="96" fillId="9" borderId="32" applyNumberFormat="0" applyProtection="0">
      <alignment horizontal="right" vertical="center"/>
    </xf>
    <xf numFmtId="4" fontId="102" fillId="41" borderId="27" applyNumberFormat="0" applyProtection="0">
      <alignment vertical="center"/>
    </xf>
    <xf numFmtId="4" fontId="104" fillId="15" borderId="34" applyNumberFormat="0" applyProtection="0">
      <alignment horizontal="left" vertical="center" indent="1"/>
    </xf>
    <xf numFmtId="4" fontId="106" fillId="4" borderId="33" applyNumberFormat="0" applyProtection="0">
      <alignment vertical="center"/>
    </xf>
    <xf numFmtId="0" fontId="105" fillId="15" borderId="35" applyBorder="0"/>
    <xf numFmtId="0" fontId="14" fillId="54" borderId="26" applyNumberFormat="0" applyProtection="0">
      <alignment horizontal="left" vertical="center" indent="1"/>
    </xf>
    <xf numFmtId="10" fontId="96" fillId="41" borderId="27" applyNumberFormat="0" applyBorder="0" applyAlignment="0" applyProtection="0"/>
    <xf numFmtId="4" fontId="101" fillId="36" borderId="26" applyNumberFormat="0" applyProtection="0">
      <alignment vertical="center"/>
    </xf>
    <xf numFmtId="176" fontId="78" fillId="0" borderId="27">
      <alignment horizontal="right"/>
      <protection hidden="1"/>
    </xf>
    <xf numFmtId="4" fontId="96" fillId="51" borderId="34" applyNumberFormat="0" applyProtection="0">
      <alignment horizontal="left" vertical="center" indent="1"/>
    </xf>
    <xf numFmtId="4" fontId="106" fillId="4" borderId="33" applyNumberFormat="0" applyProtection="0">
      <alignment vertical="center"/>
    </xf>
    <xf numFmtId="4" fontId="96" fillId="50" borderId="32" applyNumberFormat="0" applyProtection="0">
      <alignment horizontal="right" vertical="center"/>
    </xf>
    <xf numFmtId="0" fontId="106" fillId="4" borderId="33" applyNumberFormat="0" applyProtection="0">
      <alignment horizontal="left" vertical="top" indent="1"/>
    </xf>
    <xf numFmtId="0" fontId="18" fillId="0" borderId="1" applyNumberFormat="0" applyFill="0" applyAlignment="0" applyProtection="0"/>
    <xf numFmtId="0" fontId="96" fillId="2" borderId="33" applyNumberFormat="0" applyProtection="0">
      <alignment horizontal="left" vertical="top" indent="1"/>
    </xf>
    <xf numFmtId="4" fontId="106" fillId="4" borderId="33" applyNumberFormat="0" applyProtection="0">
      <alignment vertical="center"/>
    </xf>
    <xf numFmtId="0" fontId="96" fillId="2" borderId="33" applyNumberFormat="0" applyProtection="0">
      <alignment horizontal="left" vertical="top" indent="1"/>
    </xf>
    <xf numFmtId="0" fontId="96" fillId="50" borderId="33" applyNumberFormat="0" applyProtection="0">
      <alignment horizontal="left" vertical="top" indent="1"/>
    </xf>
    <xf numFmtId="0" fontId="6" fillId="0" borderId="0"/>
    <xf numFmtId="0" fontId="6" fillId="0" borderId="0"/>
    <xf numFmtId="176" fontId="77" fillId="20" borderId="27" applyBorder="0">
      <alignment horizontal="right"/>
      <protection locked="0"/>
    </xf>
    <xf numFmtId="0" fontId="96" fillId="51" borderId="33" applyNumberFormat="0" applyProtection="0">
      <alignment horizontal="left" vertical="top" indent="1"/>
    </xf>
    <xf numFmtId="4" fontId="101" fillId="55" borderId="26" applyNumberFormat="0" applyProtection="0">
      <alignment horizontal="right" vertical="center"/>
    </xf>
    <xf numFmtId="4" fontId="96" fillId="48" borderId="32" applyNumberFormat="0" applyProtection="0">
      <alignment horizontal="right" vertical="center"/>
    </xf>
    <xf numFmtId="0" fontId="106" fillId="4" borderId="33" applyNumberFormat="0" applyProtection="0">
      <alignment horizontal="left" vertical="top" indent="1"/>
    </xf>
    <xf numFmtId="0" fontId="96" fillId="52" borderId="32" applyNumberFormat="0" applyProtection="0">
      <alignment horizontal="left" vertical="center" indent="1"/>
    </xf>
    <xf numFmtId="0" fontId="14" fillId="0" borderId="0"/>
    <xf numFmtId="4" fontId="96" fillId="48" borderId="32" applyNumberFormat="0" applyProtection="0">
      <alignment horizontal="right" vertical="center"/>
    </xf>
    <xf numFmtId="0" fontId="6" fillId="0" borderId="0"/>
    <xf numFmtId="0" fontId="6" fillId="0" borderId="0"/>
    <xf numFmtId="0" fontId="6" fillId="0" borderId="0"/>
    <xf numFmtId="0" fontId="6" fillId="0" borderId="0"/>
    <xf numFmtId="0" fontId="96" fillId="51" borderId="33" applyNumberFormat="0" applyProtection="0">
      <alignment horizontal="left" vertical="top" indent="1"/>
    </xf>
    <xf numFmtId="174" fontId="77" fillId="19" borderId="27">
      <alignment horizontal="right"/>
      <protection locked="0"/>
    </xf>
    <xf numFmtId="1" fontId="78" fillId="0" borderId="28">
      <alignment horizontal="left"/>
      <protection hidden="1"/>
    </xf>
    <xf numFmtId="0" fontId="87" fillId="0" borderId="31" applyNumberFormat="0" applyFill="0" applyAlignment="0" applyProtection="0"/>
    <xf numFmtId="0" fontId="97" fillId="0" borderId="28">
      <alignment horizontal="left" vertical="center"/>
    </xf>
    <xf numFmtId="4" fontId="102" fillId="36" borderId="32" applyNumberFormat="0" applyProtection="0">
      <alignment vertical="center"/>
    </xf>
    <xf numFmtId="4" fontId="96" fillId="8" borderId="32" applyNumberFormat="0" applyProtection="0">
      <alignment horizontal="right" vertical="center"/>
    </xf>
    <xf numFmtId="4" fontId="96" fillId="17" borderId="34" applyNumberFormat="0" applyProtection="0">
      <alignment horizontal="right" vertical="center"/>
    </xf>
    <xf numFmtId="4" fontId="96" fillId="45" borderId="32" applyNumberFormat="0" applyProtection="0">
      <alignment horizontal="right" vertical="center"/>
    </xf>
    <xf numFmtId="4" fontId="96" fillId="47" borderId="32" applyNumberFormat="0" applyProtection="0">
      <alignment horizontal="right" vertical="center"/>
    </xf>
    <xf numFmtId="0" fontId="96" fillId="2" borderId="32" applyNumberFormat="0" applyProtection="0">
      <alignment horizontal="left" vertical="center" indent="1"/>
    </xf>
    <xf numFmtId="0" fontId="14" fillId="54" borderId="26" applyNumberFormat="0" applyProtection="0">
      <alignment horizontal="left" vertical="center" indent="1"/>
    </xf>
    <xf numFmtId="4" fontId="96" fillId="48" borderId="32" applyNumberFormat="0" applyProtection="0">
      <alignment horizontal="right" vertical="center"/>
    </xf>
    <xf numFmtId="4" fontId="96" fillId="50" borderId="32" applyNumberFormat="0" applyProtection="0">
      <alignment horizontal="right" vertical="center"/>
    </xf>
    <xf numFmtId="176" fontId="78" fillId="0" borderId="27">
      <alignment horizontal="right"/>
      <protection hidden="1"/>
    </xf>
    <xf numFmtId="4" fontId="96" fillId="46" borderId="32" applyNumberFormat="0" applyProtection="0">
      <alignment horizontal="right" vertical="center"/>
    </xf>
    <xf numFmtId="0" fontId="106" fillId="4" borderId="33" applyNumberFormat="0" applyProtection="0">
      <alignment horizontal="left" vertical="top" indent="1"/>
    </xf>
    <xf numFmtId="1" fontId="78" fillId="0" borderId="28">
      <alignment horizontal="left"/>
      <protection hidden="1"/>
    </xf>
    <xf numFmtId="0" fontId="97" fillId="0" borderId="22" applyNumberFormat="0" applyAlignment="0" applyProtection="0">
      <alignment horizontal="left" vertical="center"/>
    </xf>
    <xf numFmtId="0" fontId="96" fillId="51" borderId="33" applyNumberFormat="0" applyProtection="0">
      <alignment horizontal="left" vertical="top" indent="1"/>
    </xf>
    <xf numFmtId="0" fontId="96" fillId="50" borderId="33" applyNumberFormat="0" applyProtection="0">
      <alignment horizontal="left" vertical="top" indent="1"/>
    </xf>
    <xf numFmtId="4" fontId="96" fillId="9" borderId="32" applyNumberFormat="0" applyProtection="0">
      <alignment horizontal="right" vertical="center"/>
    </xf>
    <xf numFmtId="0" fontId="15" fillId="4" borderId="24" applyNumberFormat="0" applyFont="0" applyAlignment="0" applyProtection="0"/>
    <xf numFmtId="4" fontId="96" fillId="43" borderId="32" applyNumberFormat="0" applyProtection="0">
      <alignment horizontal="right" vertical="center"/>
    </xf>
    <xf numFmtId="4" fontId="106" fillId="52" borderId="33" applyNumberFormat="0" applyProtection="0">
      <alignment horizontal="left" vertical="center" indent="1"/>
    </xf>
    <xf numFmtId="4" fontId="96" fillId="0" borderId="32" applyNumberFormat="0" applyProtection="0">
      <alignment horizontal="right" vertical="center"/>
    </xf>
    <xf numFmtId="4" fontId="104" fillId="15" borderId="34" applyNumberFormat="0" applyProtection="0">
      <alignment horizontal="left" vertical="center" indent="1"/>
    </xf>
    <xf numFmtId="0" fontId="15" fillId="4" borderId="24" applyNumberFormat="0" applyFont="0" applyAlignment="0" applyProtection="0"/>
    <xf numFmtId="0" fontId="96" fillId="52" borderId="32"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 fontId="106" fillId="52" borderId="33" applyNumberFormat="0" applyProtection="0">
      <alignment horizontal="left" vertical="center" indent="1"/>
    </xf>
    <xf numFmtId="0" fontId="96" fillId="51" borderId="33" applyNumberFormat="0" applyProtection="0">
      <alignment horizontal="left" vertical="top" indent="1"/>
    </xf>
    <xf numFmtId="175" fontId="77" fillId="0" borderId="27">
      <alignment horizontal="right"/>
      <protection hidden="1"/>
    </xf>
    <xf numFmtId="4" fontId="96" fillId="9" borderId="32" applyNumberFormat="0" applyProtection="0">
      <alignment horizontal="right" vertical="center"/>
    </xf>
    <xf numFmtId="0" fontId="14" fillId="54" borderId="26" applyNumberFormat="0" applyProtection="0">
      <alignment horizontal="left" vertical="center" indent="1"/>
    </xf>
    <xf numFmtId="4" fontId="107" fillId="55" borderId="26" applyNumberFormat="0" applyProtection="0">
      <alignment horizontal="right" vertical="center"/>
    </xf>
    <xf numFmtId="176" fontId="78" fillId="0" borderId="27">
      <alignment horizontal="right"/>
      <protection hidden="1"/>
    </xf>
    <xf numFmtId="4" fontId="96" fillId="8" borderId="32" applyNumberFormat="0" applyProtection="0">
      <alignment horizontal="right" vertical="center"/>
    </xf>
    <xf numFmtId="0" fontId="15" fillId="4" borderId="24" applyNumberFormat="0" applyFont="0" applyAlignment="0" applyProtection="0"/>
    <xf numFmtId="4" fontId="104" fillId="15" borderId="34" applyNumberFormat="0" applyProtection="0">
      <alignment horizontal="left" vertical="center" indent="1"/>
    </xf>
    <xf numFmtId="4" fontId="96" fillId="50" borderId="32" applyNumberFormat="0" applyProtection="0">
      <alignment horizontal="right" vertical="center"/>
    </xf>
    <xf numFmtId="0" fontId="96" fillId="50" borderId="33" applyNumberFormat="0" applyProtection="0">
      <alignment horizontal="left" vertical="top"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4" fontId="96" fillId="51" borderId="34" applyNumberFormat="0" applyProtection="0">
      <alignment horizontal="left" vertical="center" indent="1"/>
    </xf>
    <xf numFmtId="4" fontId="96" fillId="50" borderId="34" applyNumberFormat="0" applyProtection="0">
      <alignment horizontal="left" vertical="center" indent="1"/>
    </xf>
    <xf numFmtId="0" fontId="18" fillId="0" borderId="23" applyNumberFormat="0" applyFill="0" applyAlignment="0" applyProtection="0"/>
    <xf numFmtId="4" fontId="96" fillId="50" borderId="32" applyNumberFormat="0" applyProtection="0">
      <alignment horizontal="right" vertical="center"/>
    </xf>
    <xf numFmtId="0" fontId="96" fillId="2" borderId="33" applyNumberFormat="0" applyProtection="0">
      <alignment horizontal="left" vertical="top" indent="1"/>
    </xf>
    <xf numFmtId="4" fontId="96" fillId="0" borderId="32" applyNumberFormat="0" applyProtection="0">
      <alignment horizontal="right" vertical="center"/>
    </xf>
    <xf numFmtId="0" fontId="96" fillId="50" borderId="33" applyNumberFormat="0" applyProtection="0">
      <alignment horizontal="left" vertical="top" indent="1"/>
    </xf>
    <xf numFmtId="0" fontId="14" fillId="54" borderId="26" applyNumberFormat="0" applyProtection="0">
      <alignment horizontal="left" vertical="center" indent="1"/>
    </xf>
    <xf numFmtId="4" fontId="102" fillId="36" borderId="32" applyNumberFormat="0" applyProtection="0">
      <alignment vertical="center"/>
    </xf>
    <xf numFmtId="4" fontId="96" fillId="48" borderId="32" applyNumberFormat="0" applyProtection="0">
      <alignment horizontal="right" vertical="center"/>
    </xf>
    <xf numFmtId="0" fontId="14" fillId="54" borderId="26" applyNumberFormat="0" applyProtection="0">
      <alignment horizontal="left" vertical="center" indent="1"/>
    </xf>
    <xf numFmtId="174" fontId="78" fillId="0" borderId="27">
      <alignment horizontal="right"/>
      <protection hidden="1"/>
    </xf>
    <xf numFmtId="175" fontId="77" fillId="0" borderId="27">
      <alignment horizontal="right"/>
      <protection hidden="1"/>
    </xf>
    <xf numFmtId="0" fontId="14" fillId="54" borderId="26" applyNumberFormat="0" applyProtection="0">
      <alignment horizontal="left" vertical="center" indent="1"/>
    </xf>
    <xf numFmtId="0" fontId="14" fillId="54" borderId="26" applyNumberFormat="0" applyProtection="0">
      <alignment horizontal="left" vertical="center" indent="1"/>
    </xf>
    <xf numFmtId="174" fontId="77" fillId="0" borderId="27">
      <alignment horizontal="right"/>
      <protection hidden="1"/>
    </xf>
    <xf numFmtId="0" fontId="96" fillId="53" borderId="32" applyNumberFormat="0" applyProtection="0">
      <alignment horizontal="left" vertical="center" indent="1"/>
    </xf>
    <xf numFmtId="174" fontId="77" fillId="0" borderId="27">
      <alignment horizontal="right"/>
      <protection hidden="1"/>
    </xf>
    <xf numFmtId="0" fontId="14" fillId="54" borderId="26" applyNumberFormat="0" applyProtection="0">
      <alignment horizontal="left" vertical="center" indent="1"/>
    </xf>
    <xf numFmtId="0" fontId="96" fillId="2" borderId="32" applyNumberFormat="0" applyProtection="0">
      <alignment horizontal="left" vertical="center" indent="1"/>
    </xf>
    <xf numFmtId="174" fontId="77" fillId="0" borderId="27">
      <alignment horizontal="right"/>
      <protection hidden="1"/>
    </xf>
    <xf numFmtId="4" fontId="101" fillId="36" borderId="26" applyNumberFormat="0" applyProtection="0">
      <alignment horizontal="left" vertical="center" indent="1"/>
    </xf>
    <xf numFmtId="4" fontId="96" fillId="50" borderId="34" applyNumberFormat="0" applyProtection="0">
      <alignment horizontal="left" vertical="center" indent="1"/>
    </xf>
    <xf numFmtId="176" fontId="78" fillId="0" borderId="27">
      <alignment horizontal="right"/>
      <protection hidden="1"/>
    </xf>
    <xf numFmtId="4" fontId="96" fillId="48" borderId="32" applyNumberFormat="0" applyProtection="0">
      <alignment horizontal="right" vertical="center"/>
    </xf>
    <xf numFmtId="4" fontId="101" fillId="55" borderId="26" applyNumberFormat="0" applyProtection="0">
      <alignment horizontal="right" vertical="center"/>
    </xf>
    <xf numFmtId="0" fontId="96" fillId="2" borderId="33" applyNumberFormat="0" applyProtection="0">
      <alignment horizontal="left" vertical="top" indent="1"/>
    </xf>
    <xf numFmtId="175" fontId="77" fillId="0" borderId="27">
      <alignment horizontal="right"/>
      <protection hidden="1"/>
    </xf>
    <xf numFmtId="4" fontId="96" fillId="51" borderId="34" applyNumberFormat="0" applyProtection="0">
      <alignment horizontal="left" vertical="center" indent="1"/>
    </xf>
    <xf numFmtId="1" fontId="78" fillId="0" borderId="28">
      <alignment horizontal="left"/>
      <protection hidden="1"/>
    </xf>
    <xf numFmtId="4" fontId="96" fillId="48" borderId="32" applyNumberFormat="0" applyProtection="0">
      <alignment horizontal="right" vertical="center"/>
    </xf>
    <xf numFmtId="174" fontId="77" fillId="19" borderId="27">
      <alignment horizontal="right"/>
      <protection locked="0"/>
    </xf>
    <xf numFmtId="4" fontId="96" fillId="46" borderId="32" applyNumberFormat="0" applyProtection="0">
      <alignment horizontal="right" vertical="center"/>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14" fillId="54" borderId="26" applyNumberFormat="0" applyProtection="0">
      <alignment horizontal="left" vertical="center" indent="1"/>
    </xf>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0" fontId="96" fillId="56" borderId="27"/>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4" fontId="109" fillId="13" borderId="32" applyNumberFormat="0" applyProtection="0">
      <alignment horizontal="right" vertical="center"/>
    </xf>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31" fillId="5"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114" fillId="52" borderId="25"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33" fillId="52" borderId="26" applyNumberFormat="0" applyAlignment="0" applyProtection="0"/>
    <xf numFmtId="0" fontId="14" fillId="61" borderId="26" applyNumberFormat="0" applyProtection="0">
      <alignment horizontal="left" vertical="center" indent="1"/>
    </xf>
    <xf numFmtId="0" fontId="14" fillId="62" borderId="26" applyNumberFormat="0" applyProtection="0">
      <alignment horizontal="left" vertical="center" indent="1"/>
    </xf>
    <xf numFmtId="0" fontId="18" fillId="0" borderId="23" applyNumberFormat="0" applyFill="0" applyAlignment="0" applyProtection="0"/>
    <xf numFmtId="0" fontId="18" fillId="0" borderId="23" applyNumberFormat="0" applyFill="0" applyAlignment="0" applyProtection="0"/>
    <xf numFmtId="0" fontId="18" fillId="0" borderId="23" applyNumberFormat="0" applyFill="0" applyAlignment="0" applyProtection="0"/>
    <xf numFmtId="0" fontId="18" fillId="0" borderId="23" applyNumberFormat="0" applyFill="0" applyAlignment="0" applyProtection="0"/>
    <xf numFmtId="0" fontId="18" fillId="0" borderId="23" applyNumberFormat="0" applyFill="0" applyAlignment="0" applyProtection="0"/>
    <xf numFmtId="0" fontId="18" fillId="0" borderId="23" applyNumberFormat="0" applyFill="0" applyAlignment="0" applyProtection="0"/>
    <xf numFmtId="0" fontId="18" fillId="0" borderId="23" applyNumberFormat="0" applyFill="0" applyAlignment="0" applyProtection="0"/>
    <xf numFmtId="174" fontId="77" fillId="0" borderId="66">
      <alignment horizontal="righ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18" fillId="0" borderId="36" applyNumberFormat="0" applyFill="0" applyAlignment="0" applyProtection="0"/>
    <xf numFmtId="0" fontId="18" fillId="0" borderId="36" applyNumberFormat="0" applyFill="0" applyAlignment="0" applyProtection="0"/>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6" fontId="77" fillId="0" borderId="66">
      <alignment horizontal="right"/>
      <protection hidden="1"/>
    </xf>
    <xf numFmtId="176"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0" fontId="5" fillId="0" borderId="0"/>
    <xf numFmtId="174" fontId="77" fillId="19" borderId="92">
      <alignment horizontal="right"/>
      <protection locked="0"/>
    </xf>
    <xf numFmtId="174" fontId="77" fillId="19" borderId="92">
      <alignment horizontal="right"/>
      <protection locked="0"/>
    </xf>
    <xf numFmtId="176" fontId="77" fillId="20" borderId="92" applyBorder="0">
      <alignment horizontal="right"/>
      <protection locked="0"/>
    </xf>
    <xf numFmtId="176" fontId="77" fillId="20" borderId="92" applyBorder="0">
      <alignment horizontal="right"/>
      <protection locked="0"/>
    </xf>
    <xf numFmtId="0" fontId="15" fillId="4" borderId="37" applyNumberFormat="0" applyFont="0" applyAlignment="0" applyProtection="0"/>
    <xf numFmtId="174" fontId="77" fillId="0" borderId="92">
      <alignment horizontal="right"/>
      <protection hidden="1"/>
    </xf>
    <xf numFmtId="0" fontId="18" fillId="0" borderId="62" applyNumberFormat="0" applyFill="0" applyAlignment="0" applyProtection="0"/>
    <xf numFmtId="174" fontId="77" fillId="19" borderId="92">
      <alignment horizontal="right"/>
      <protection locked="0"/>
    </xf>
    <xf numFmtId="0" fontId="31" fillId="7" borderId="38" applyNumberFormat="0" applyAlignment="0" applyProtection="0"/>
    <xf numFmtId="0" fontId="32" fillId="13" borderId="38" applyNumberFormat="0" applyAlignment="0" applyProtection="0"/>
    <xf numFmtId="0" fontId="33" fillId="13" borderId="39" applyNumberFormat="0" applyAlignment="0" applyProtection="0"/>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0" borderId="92">
      <alignment horizontal="right"/>
      <protection hidden="1"/>
    </xf>
    <xf numFmtId="175" fontId="77" fillId="0" borderId="92">
      <alignment horizontal="right"/>
      <protection hidden="1"/>
    </xf>
    <xf numFmtId="0" fontId="18" fillId="0" borderId="36" applyNumberFormat="0" applyFill="0" applyAlignment="0" applyProtection="0"/>
    <xf numFmtId="0" fontId="18" fillId="0" borderId="36" applyNumberFormat="0" applyFill="0" applyAlignment="0" applyProtection="0"/>
    <xf numFmtId="174" fontId="78" fillId="0" borderId="66">
      <alignment horizontal="right"/>
      <protection hidden="1"/>
    </xf>
    <xf numFmtId="174" fontId="78" fillId="0" borderId="66">
      <alignment horizontal="right"/>
      <protection hidden="1"/>
    </xf>
    <xf numFmtId="176" fontId="77" fillId="20" borderId="92" applyBorder="0">
      <alignment horizontal="right"/>
      <protection locked="0"/>
    </xf>
    <xf numFmtId="174" fontId="78"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0" fontId="5" fillId="0" borderId="0"/>
    <xf numFmtId="0" fontId="33" fillId="13" borderId="65" applyNumberFormat="0" applyAlignment="0" applyProtection="0"/>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6" fontId="78" fillId="0" borderId="92">
      <alignment horizontal="right"/>
      <protection hidden="1"/>
    </xf>
    <xf numFmtId="0" fontId="18" fillId="0" borderId="62" applyNumberFormat="0" applyFill="0" applyAlignment="0" applyProtection="0"/>
    <xf numFmtId="1" fontId="78" fillId="0" borderId="93">
      <alignment horizontal="left"/>
      <protection hidden="1"/>
    </xf>
    <xf numFmtId="175" fontId="77" fillId="0" borderId="92">
      <alignment horizontal="right"/>
      <protection hidden="1"/>
    </xf>
    <xf numFmtId="176" fontId="77" fillId="20" borderId="92" applyBorder="0">
      <alignment horizontal="right"/>
      <protection locked="0"/>
    </xf>
    <xf numFmtId="0" fontId="5" fillId="0" borderId="0"/>
    <xf numFmtId="174" fontId="77" fillId="19" borderId="92">
      <alignment horizontal="right"/>
      <protection locked="0"/>
    </xf>
    <xf numFmtId="0" fontId="5" fillId="0" borderId="0"/>
    <xf numFmtId="0" fontId="5" fillId="0" borderId="0"/>
    <xf numFmtId="174" fontId="77" fillId="0" borderId="92">
      <alignment horizontal="right"/>
      <protection hidden="1"/>
    </xf>
    <xf numFmtId="0" fontId="5" fillId="0" borderId="0"/>
    <xf numFmtId="1" fontId="78" fillId="0" borderId="67">
      <alignment horizontal="left"/>
      <protection hidden="1"/>
    </xf>
    <xf numFmtId="1" fontId="78" fillId="0" borderId="67">
      <alignment horizontal="lef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18" fillId="0" borderId="36" applyNumberFormat="0" applyFill="0" applyAlignment="0" applyProtection="0"/>
    <xf numFmtId="176" fontId="77" fillId="0" borderId="66">
      <alignment horizontal="right"/>
      <protection hidden="1"/>
    </xf>
    <xf numFmtId="176"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4" fontId="77" fillId="0" borderId="66">
      <alignment horizontal="right"/>
      <protection hidden="1"/>
    </xf>
    <xf numFmtId="174" fontId="77" fillId="0" borderId="66">
      <alignment horizontal="right"/>
      <protection hidden="1"/>
    </xf>
    <xf numFmtId="0" fontId="5" fillId="0" borderId="0"/>
    <xf numFmtId="0" fontId="15" fillId="4" borderId="37" applyNumberFormat="0" applyFont="0" applyAlignment="0" applyProtection="0"/>
    <xf numFmtId="176" fontId="77" fillId="0" borderId="92">
      <alignment horizontal="right"/>
      <protection hidden="1"/>
    </xf>
    <xf numFmtId="0" fontId="18" fillId="0" borderId="62" applyNumberFormat="0" applyFill="0" applyAlignment="0" applyProtection="0"/>
    <xf numFmtId="174" fontId="77" fillId="19" borderId="92">
      <alignment horizontal="right"/>
      <protection locked="0"/>
    </xf>
    <xf numFmtId="0" fontId="31" fillId="7" borderId="38" applyNumberFormat="0" applyAlignment="0" applyProtection="0"/>
    <xf numFmtId="0" fontId="32" fillId="13" borderId="38" applyNumberFormat="0" applyAlignment="0" applyProtection="0"/>
    <xf numFmtId="0" fontId="33" fillId="13" borderId="39" applyNumberFormat="0" applyAlignment="0" applyProtection="0"/>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0" borderId="92">
      <alignment horizontal="right"/>
      <protection hidden="1"/>
    </xf>
    <xf numFmtId="0" fontId="32" fillId="13" borderId="64" applyNumberFormat="0" applyAlignment="0" applyProtection="0"/>
    <xf numFmtId="0" fontId="5" fillId="0" borderId="0"/>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4"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5"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76" fontId="77" fillId="0" borderId="40">
      <alignment horizontal="right"/>
      <protection hidden="1"/>
    </xf>
    <xf numFmtId="1" fontId="78" fillId="0" borderId="67">
      <alignment horizontal="lef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 fontId="78" fillId="0" borderId="67">
      <alignment horizontal="lef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4"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 fontId="78" fillId="0" borderId="41">
      <alignment horizontal="left"/>
      <protection hidden="1"/>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4" fontId="77" fillId="19" borderId="4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76" fontId="77" fillId="20" borderId="40" applyBorder="0">
      <alignment horizontal="right"/>
      <protection locked="0"/>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6" fontId="77" fillId="20" borderId="92" applyBorder="0">
      <alignment horizontal="right"/>
      <protection locked="0"/>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0" fontId="84" fillId="35" borderId="42" applyNumberFormat="0" applyFont="0" applyFill="0" applyBorder="0" applyAlignment="0">
      <alignment vertical="center"/>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8" fontId="86" fillId="36" borderId="43" applyNumberFormat="0" applyFont="0" applyFill="0" applyBorder="0" applyAlignment="0">
      <alignment horizontal="center"/>
    </xf>
    <xf numFmtId="178" fontId="86" fillId="36" borderId="43" applyNumberFormat="0" applyFont="0" applyFill="0" applyBorder="0" applyAlignment="0">
      <alignment horizontal="center"/>
    </xf>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0" fontId="97" fillId="0" borderId="41">
      <alignment horizontal="left" vertical="center"/>
    </xf>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0" fontId="96" fillId="41" borderId="40" applyNumberFormat="0" applyBorder="0" applyAlignment="0" applyProtection="0"/>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6"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5"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174" fontId="77" fillId="0" borderId="66">
      <alignment horizontal="right"/>
      <protection hidden="1"/>
    </xf>
    <xf numFmtId="0" fontId="18" fillId="0" borderId="88" applyNumberFormat="0" applyFill="0" applyAlignment="0" applyProtection="0"/>
    <xf numFmtId="0" fontId="15" fillId="4" borderId="63" applyNumberFormat="0" applyFont="0" applyAlignment="0" applyProtection="0"/>
    <xf numFmtId="174" fontId="78" fillId="0" borderId="92">
      <alignment horizontal="right"/>
      <protection hidden="1"/>
    </xf>
    <xf numFmtId="174" fontId="78" fillId="0" borderId="92">
      <alignment horizontal="right"/>
      <protection hidden="1"/>
    </xf>
    <xf numFmtId="0" fontId="5" fillId="0" borderId="0"/>
    <xf numFmtId="176" fontId="78" fillId="0" borderId="92">
      <alignment horizontal="right"/>
      <protection hidden="1"/>
    </xf>
    <xf numFmtId="1" fontId="78" fillId="0" borderId="93">
      <alignment horizontal="left"/>
      <protection hidden="1"/>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4" fontId="77" fillId="19" borderId="92">
      <alignment horizontal="right"/>
      <protection locked="0"/>
    </xf>
    <xf numFmtId="176" fontId="77" fillId="20" borderId="92" applyBorder="0">
      <alignment horizontal="right"/>
      <protection locked="0"/>
    </xf>
    <xf numFmtId="176" fontId="77" fillId="20" borderId="92" applyBorder="0">
      <alignment horizontal="right"/>
      <protection locked="0"/>
    </xf>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4"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175"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1" fillId="36" borderId="39"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2" fillId="36" borderId="45" applyNumberFormat="0" applyProtection="0">
      <alignment vertical="center"/>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4" fontId="101" fillId="36" borderId="39" applyNumberFormat="0" applyProtection="0">
      <alignment horizontal="left" vertical="center"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0" fontId="103" fillId="7" borderId="46" applyNumberFormat="0" applyProtection="0">
      <alignment horizontal="left" vertical="top" indent="1"/>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8"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43" borderId="45"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7" borderId="47"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10"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45"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9"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6"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7"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8" borderId="45" applyNumberFormat="0" applyProtection="0">
      <alignment horizontal="right" vertical="center"/>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96" fillId="49"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104" fillId="15" borderId="47" applyNumberFormat="0" applyProtection="0">
      <alignment horizontal="left" vertical="center" indent="1"/>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0" borderId="45" applyNumberFormat="0" applyProtection="0">
      <alignment horizontal="right" vertical="center"/>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1"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4" fontId="96" fillId="50" borderId="47"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52" borderId="45" applyNumberFormat="0" applyProtection="0">
      <alignment horizontal="left" vertical="center"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15" borderId="46" applyNumberFormat="0" applyProtection="0">
      <alignment horizontal="left" vertical="top"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3" borderId="45" applyNumberFormat="0" applyProtection="0">
      <alignment horizontal="left" vertical="center"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50" borderId="46" applyNumberFormat="0" applyProtection="0">
      <alignment horizontal="left" vertical="top"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5" applyNumberFormat="0" applyProtection="0">
      <alignment horizontal="left" vertical="center"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2" borderId="46" applyNumberFormat="0" applyProtection="0">
      <alignment horizontal="left" vertical="top"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5" applyNumberFormat="0" applyProtection="0">
      <alignment horizontal="left" vertical="center"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96" fillId="51" borderId="46" applyNumberFormat="0" applyProtection="0">
      <alignment horizontal="left" vertical="top"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174" fontId="78" fillId="0" borderId="92">
      <alignment horizontal="right"/>
      <protection hidden="1"/>
    </xf>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0" fontId="105" fillId="15" borderId="48" applyBorder="0"/>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6" fillId="4" borderId="46"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2" fillId="41" borderId="40" applyNumberFormat="0" applyProtection="0">
      <alignment vertical="center"/>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4" fontId="106" fillId="52" borderId="46" applyNumberFormat="0" applyProtection="0">
      <alignment horizontal="left" vertical="center"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0" fontId="106" fillId="4" borderId="46" applyNumberFormat="0" applyProtection="0">
      <alignment horizontal="left" vertical="top" indent="1"/>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96" fillId="0" borderId="45"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1"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4" fontId="107" fillId="55" borderId="39" applyNumberFormat="0" applyProtection="0">
      <alignment horizontal="right" vertical="center"/>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0" fontId="14" fillId="54" borderId="39" applyNumberFormat="0" applyProtection="0">
      <alignment horizontal="left" vertical="center" indent="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0" fontId="96" fillId="56" borderId="40"/>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4" fontId="109" fillId="13" borderId="45" applyNumberFormat="0" applyProtection="0">
      <alignment horizontal="right" vertical="center"/>
    </xf>
    <xf numFmtId="176" fontId="78" fillId="0" borderId="92">
      <alignment horizontal="right"/>
      <protection hidden="1"/>
    </xf>
    <xf numFmtId="1" fontId="78" fillId="0" borderId="93">
      <alignment horizontal="left"/>
      <protection hidden="1"/>
    </xf>
    <xf numFmtId="1" fontId="78" fillId="0" borderId="93">
      <alignment horizontal="left"/>
      <protection hidden="1"/>
    </xf>
    <xf numFmtId="174" fontId="77" fillId="19" borderId="92">
      <alignment horizontal="right"/>
      <protection locked="0"/>
    </xf>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31" fillId="5"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114" fillId="52" borderId="38"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33" fillId="52" borderId="39" applyNumberFormat="0" applyAlignment="0" applyProtection="0"/>
    <xf numFmtId="0" fontId="5" fillId="0" borderId="0"/>
    <xf numFmtId="0" fontId="5" fillId="0" borderId="0"/>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174" fontId="78" fillId="0" borderId="66">
      <alignment horizontal="right"/>
      <protection hidden="1"/>
    </xf>
    <xf numFmtId="0" fontId="31" fillId="7" borderId="64" applyNumberFormat="0" applyAlignment="0" applyProtection="0"/>
    <xf numFmtId="176" fontId="77" fillId="0" borderId="92">
      <alignment horizontal="right"/>
      <protection hidden="1"/>
    </xf>
    <xf numFmtId="0" fontId="14" fillId="61" borderId="39" applyNumberFormat="0" applyProtection="0">
      <alignment horizontal="left" vertical="center" indent="1"/>
    </xf>
    <xf numFmtId="0" fontId="14" fillId="62" borderId="39" applyNumberFormat="0" applyProtection="0">
      <alignment horizontal="left" vertical="center" indent="1"/>
    </xf>
    <xf numFmtId="0" fontId="5" fillId="0" borderId="0"/>
    <xf numFmtId="0" fontId="5" fillId="0" borderId="0"/>
    <xf numFmtId="0" fontId="5" fillId="0" borderId="0"/>
    <xf numFmtId="0" fontId="5" fillId="0" borderId="0"/>
    <xf numFmtId="174" fontId="78" fillId="0" borderId="92">
      <alignment horizontal="right"/>
      <protection hidden="1"/>
    </xf>
    <xf numFmtId="176" fontId="78" fillId="0" borderId="92">
      <alignment horizontal="right"/>
      <protection hidden="1"/>
    </xf>
    <xf numFmtId="174" fontId="78" fillId="0" borderId="92">
      <alignment horizontal="right"/>
      <protection hidden="1"/>
    </xf>
    <xf numFmtId="0" fontId="18" fillId="0" borderId="62" applyNumberFormat="0" applyFill="0" applyAlignment="0" applyProtection="0"/>
    <xf numFmtId="0" fontId="18" fillId="0" borderId="62" applyNumberFormat="0" applyFill="0" applyAlignment="0" applyProtection="0"/>
    <xf numFmtId="175" fontId="77" fillId="0" borderId="92">
      <alignment horizontal="right"/>
      <protection hidden="1"/>
    </xf>
    <xf numFmtId="0" fontId="33" fillId="13" borderId="65" applyNumberFormat="0" applyAlignment="0" applyProtection="0"/>
    <xf numFmtId="0" fontId="32" fillId="13" borderId="64" applyNumberFormat="0" applyAlignment="0" applyProtection="0"/>
    <xf numFmtId="0" fontId="31" fillId="7" borderId="64" applyNumberFormat="0" applyAlignment="0" applyProtection="0"/>
    <xf numFmtId="0" fontId="18" fillId="0" borderId="88" applyNumberFormat="0" applyFill="0" applyAlignment="0" applyProtection="0"/>
    <xf numFmtId="0" fontId="15" fillId="4" borderId="63" applyNumberFormat="0" applyFont="0" applyAlignment="0" applyProtection="0"/>
    <xf numFmtId="174" fontId="77" fillId="0" borderId="92">
      <alignment horizontal="right"/>
      <protection hidden="1"/>
    </xf>
    <xf numFmtId="174" fontId="77"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174" fontId="78" fillId="0" borderId="92">
      <alignment horizontal="right"/>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77" fillId="19" borderId="92">
      <alignment horizontal="right"/>
      <protection locked="0"/>
    </xf>
    <xf numFmtId="0" fontId="5" fillId="0" borderId="0"/>
    <xf numFmtId="0" fontId="5" fillId="0" borderId="0"/>
    <xf numFmtId="9" fontId="5" fillId="0" borderId="0" applyFont="0" applyFill="0" applyBorder="0" applyAlignment="0" applyProtection="0"/>
    <xf numFmtId="174" fontId="78" fillId="0" borderId="92">
      <alignment horizontal="right"/>
      <protection hidden="1"/>
    </xf>
    <xf numFmtId="4" fontId="102" fillId="36" borderId="58" applyNumberFormat="0" applyProtection="0">
      <alignment vertical="center"/>
    </xf>
    <xf numFmtId="1" fontId="78" fillId="0" borderId="54">
      <alignment horizontal="left"/>
      <protection hidden="1"/>
    </xf>
    <xf numFmtId="0" fontId="15" fillId="4" borderId="50" applyNumberFormat="0" applyFont="0" applyAlignment="0" applyProtection="0"/>
    <xf numFmtId="0" fontId="96" fillId="51" borderId="59" applyNumberFormat="0" applyProtection="0">
      <alignment horizontal="left" vertical="top" indent="1"/>
    </xf>
    <xf numFmtId="4" fontId="107" fillId="55" borderId="52" applyNumberFormat="0" applyProtection="0">
      <alignment horizontal="right" vertical="center"/>
    </xf>
    <xf numFmtId="0" fontId="96" fillId="2" borderId="59" applyNumberFormat="0" applyProtection="0">
      <alignment horizontal="left" vertical="top" indent="1"/>
    </xf>
    <xf numFmtId="0" fontId="18" fillId="0" borderId="36" applyNumberFormat="0" applyFill="0" applyAlignment="0" applyProtection="0"/>
    <xf numFmtId="4" fontId="96" fillId="47" borderId="58" applyNumberFormat="0" applyProtection="0">
      <alignment horizontal="right" vertical="center"/>
    </xf>
    <xf numFmtId="0" fontId="103" fillId="7" borderId="59" applyNumberFormat="0" applyProtection="0">
      <alignment horizontal="left" vertical="top" indent="1"/>
    </xf>
    <xf numFmtId="4" fontId="107" fillId="55" borderId="52" applyNumberFormat="0" applyProtection="0">
      <alignment horizontal="right" vertical="center"/>
    </xf>
    <xf numFmtId="0" fontId="97" fillId="0" borderId="54">
      <alignment horizontal="left" vertical="center"/>
    </xf>
    <xf numFmtId="0" fontId="18" fillId="0" borderId="36" applyNumberFormat="0" applyFill="0" applyAlignment="0" applyProtection="0"/>
    <xf numFmtId="4" fontId="101" fillId="55" borderId="52" applyNumberFormat="0" applyProtection="0">
      <alignment horizontal="right" vertical="center"/>
    </xf>
    <xf numFmtId="4" fontId="96" fillId="50" borderId="60" applyNumberFormat="0" applyProtection="0">
      <alignment horizontal="left" vertical="center" indent="1"/>
    </xf>
    <xf numFmtId="174" fontId="78" fillId="0" borderId="53">
      <alignment horizontal="right"/>
      <protection hidden="1"/>
    </xf>
    <xf numFmtId="176" fontId="77" fillId="0" borderId="53">
      <alignment horizontal="right"/>
      <protection hidden="1"/>
    </xf>
    <xf numFmtId="0" fontId="18" fillId="0" borderId="36" applyNumberFormat="0" applyFill="0" applyAlignment="0" applyProtection="0"/>
    <xf numFmtId="4" fontId="102" fillId="41" borderId="53" applyNumberFormat="0" applyProtection="0">
      <alignment vertical="center"/>
    </xf>
    <xf numFmtId="176" fontId="77" fillId="0" borderId="53">
      <alignment horizontal="right"/>
      <protection hidden="1"/>
    </xf>
    <xf numFmtId="0" fontId="97" fillId="0" borderId="54">
      <alignment horizontal="left" vertical="center"/>
    </xf>
    <xf numFmtId="0" fontId="96" fillId="15" borderId="59" applyNumberFormat="0" applyProtection="0">
      <alignment horizontal="left" vertical="top" indent="1"/>
    </xf>
    <xf numFmtId="0" fontId="96" fillId="15" borderId="59" applyNumberFormat="0" applyProtection="0">
      <alignment horizontal="left" vertical="top" indent="1"/>
    </xf>
    <xf numFmtId="4" fontId="101" fillId="36" borderId="52" applyNumberFormat="0" applyProtection="0">
      <alignment horizontal="left" vertical="center" indent="1"/>
    </xf>
    <xf numFmtId="4" fontId="96" fillId="43" borderId="58" applyNumberFormat="0" applyProtection="0">
      <alignment horizontal="right" vertical="center"/>
    </xf>
    <xf numFmtId="176" fontId="78" fillId="0" borderId="53">
      <alignment horizontal="right"/>
      <protection hidden="1"/>
    </xf>
    <xf numFmtId="176" fontId="78" fillId="0" borderId="53">
      <alignment horizontal="right"/>
      <protection hidden="1"/>
    </xf>
    <xf numFmtId="4" fontId="96" fillId="17" borderId="60" applyNumberFormat="0" applyProtection="0">
      <alignment horizontal="right" vertical="center"/>
    </xf>
    <xf numFmtId="0" fontId="5" fillId="0" borderId="0"/>
    <xf numFmtId="0" fontId="96" fillId="53" borderId="58" applyNumberFormat="0" applyProtection="0">
      <alignment horizontal="left" vertical="center" indent="1"/>
    </xf>
    <xf numFmtId="4" fontId="96" fillId="45" borderId="58" applyNumberFormat="0" applyProtection="0">
      <alignment horizontal="right" vertical="center"/>
    </xf>
    <xf numFmtId="174" fontId="77" fillId="19" borderId="53">
      <alignment horizontal="right"/>
      <protection locked="0"/>
    </xf>
    <xf numFmtId="0" fontId="31" fillId="7" borderId="51" applyNumberFormat="0" applyAlignment="0" applyProtection="0"/>
    <xf numFmtId="0" fontId="103" fillId="7" borderId="59" applyNumberFormat="0" applyProtection="0">
      <alignment horizontal="left" vertical="top" indent="1"/>
    </xf>
    <xf numFmtId="4" fontId="96" fillId="47" borderId="58" applyNumberFormat="0" applyProtection="0">
      <alignment horizontal="right" vertical="center"/>
    </xf>
    <xf numFmtId="4" fontId="96" fillId="51" borderId="60" applyNumberFormat="0" applyProtection="0">
      <alignment horizontal="left" vertical="center" indent="1"/>
    </xf>
    <xf numFmtId="0" fontId="96" fillId="53" borderId="58" applyNumberFormat="0" applyProtection="0">
      <alignment horizontal="left" vertical="center" indent="1"/>
    </xf>
    <xf numFmtId="0" fontId="96" fillId="2" borderId="59" applyNumberFormat="0" applyProtection="0">
      <alignment horizontal="left" vertical="top" indent="1"/>
    </xf>
    <xf numFmtId="0" fontId="84" fillId="35" borderId="55" applyNumberFormat="0" applyFont="0" applyFill="0" applyBorder="0" applyAlignment="0">
      <alignment vertical="center"/>
    </xf>
    <xf numFmtId="0" fontId="14" fillId="54" borderId="52" applyNumberFormat="0" applyProtection="0">
      <alignment horizontal="left" vertical="center" indent="1"/>
    </xf>
    <xf numFmtId="174" fontId="78" fillId="0" borderId="53">
      <alignment horizontal="right"/>
      <protection hidden="1"/>
    </xf>
    <xf numFmtId="4" fontId="101" fillId="36" borderId="52" applyNumberFormat="0" applyProtection="0">
      <alignment horizontal="left" vertical="center" indent="1"/>
    </xf>
    <xf numFmtId="0" fontId="32" fillId="13" borderId="90" applyNumberFormat="0" applyAlignment="0" applyProtection="0"/>
    <xf numFmtId="4" fontId="102" fillId="41" borderId="53" applyNumberFormat="0" applyProtection="0">
      <alignment vertical="center"/>
    </xf>
    <xf numFmtId="4" fontId="96" fillId="47" borderId="58" applyNumberFormat="0" applyProtection="0">
      <alignment horizontal="right" vertical="center"/>
    </xf>
    <xf numFmtId="0" fontId="96" fillId="2" borderId="59" applyNumberFormat="0" applyProtection="0">
      <alignment horizontal="left" vertical="top" indent="1"/>
    </xf>
    <xf numFmtId="0" fontId="96" fillId="52" borderId="58" applyNumberFormat="0" applyProtection="0">
      <alignment horizontal="left" vertical="center" indent="1"/>
    </xf>
    <xf numFmtId="0" fontId="14" fillId="54" borderId="52" applyNumberFormat="0" applyProtection="0">
      <alignment horizontal="left" vertical="center" indent="1"/>
    </xf>
    <xf numFmtId="175" fontId="77" fillId="0" borderId="53">
      <alignment horizontal="right"/>
      <protection hidden="1"/>
    </xf>
    <xf numFmtId="4" fontId="96" fillId="10" borderId="58" applyNumberFormat="0" applyProtection="0">
      <alignment horizontal="right" vertical="center"/>
    </xf>
    <xf numFmtId="174" fontId="78" fillId="0" borderId="53">
      <alignment horizontal="right"/>
      <protection hidden="1"/>
    </xf>
    <xf numFmtId="4" fontId="96" fillId="45" borderId="58" applyNumberFormat="0" applyProtection="0">
      <alignment horizontal="right" vertical="center"/>
    </xf>
    <xf numFmtId="4" fontId="96" fillId="10" borderId="58" applyNumberFormat="0" applyProtection="0">
      <alignment horizontal="right" vertical="center"/>
    </xf>
    <xf numFmtId="0" fontId="5" fillId="0" borderId="0"/>
    <xf numFmtId="176" fontId="78" fillId="0" borderId="53">
      <alignment horizontal="right"/>
      <protection hidden="1"/>
    </xf>
    <xf numFmtId="4" fontId="96" fillId="49" borderId="60" applyNumberFormat="0" applyProtection="0">
      <alignment horizontal="left" vertical="center" indent="1"/>
    </xf>
    <xf numFmtId="4" fontId="102" fillId="41" borderId="53" applyNumberFormat="0" applyProtection="0">
      <alignment vertical="center"/>
    </xf>
    <xf numFmtId="4" fontId="96" fillId="46" borderId="58" applyNumberFormat="0" applyProtection="0">
      <alignment horizontal="right" vertical="center"/>
    </xf>
    <xf numFmtId="0" fontId="14" fillId="54" borderId="52" applyNumberFormat="0" applyProtection="0">
      <alignment horizontal="left" vertical="center" indent="1"/>
    </xf>
    <xf numFmtId="1" fontId="78" fillId="0" borderId="54">
      <alignment horizontal="left"/>
      <protection hidden="1"/>
    </xf>
    <xf numFmtId="0" fontId="96" fillId="51" borderId="59" applyNumberFormat="0" applyProtection="0">
      <alignment horizontal="left" vertical="top" indent="1"/>
    </xf>
    <xf numFmtId="0" fontId="5" fillId="0" borderId="0"/>
    <xf numFmtId="0" fontId="105" fillId="15" borderId="61" applyBorder="0"/>
    <xf numFmtId="0" fontId="5" fillId="0" borderId="0"/>
    <xf numFmtId="0" fontId="5" fillId="0" borderId="0"/>
    <xf numFmtId="4" fontId="101" fillId="36" borderId="52" applyNumberFormat="0" applyProtection="0">
      <alignment vertical="center"/>
    </xf>
    <xf numFmtId="0" fontId="5" fillId="0" borderId="0"/>
    <xf numFmtId="4" fontId="101" fillId="55" borderId="52" applyNumberFormat="0" applyProtection="0">
      <alignment horizontal="right" vertical="center"/>
    </xf>
    <xf numFmtId="0" fontId="14" fillId="54" borderId="52" applyNumberFormat="0" applyProtection="0">
      <alignment horizontal="left" vertical="center" indent="1"/>
    </xf>
    <xf numFmtId="0" fontId="96" fillId="53" borderId="58" applyNumberFormat="0" applyProtection="0">
      <alignment horizontal="left" vertical="center" indent="1"/>
    </xf>
    <xf numFmtId="176" fontId="77" fillId="0" borderId="53">
      <alignment horizontal="right"/>
      <protection hidden="1"/>
    </xf>
    <xf numFmtId="4" fontId="96" fillId="46" borderId="58" applyNumberFormat="0" applyProtection="0">
      <alignment horizontal="right" vertical="center"/>
    </xf>
    <xf numFmtId="0" fontId="15" fillId="4" borderId="50" applyNumberFormat="0" applyFont="0" applyAlignment="0" applyProtection="0"/>
    <xf numFmtId="4" fontId="104" fillId="15" borderId="60" applyNumberFormat="0" applyProtection="0">
      <alignment horizontal="left" vertical="center" indent="1"/>
    </xf>
    <xf numFmtId="4" fontId="104" fillId="15" borderId="60" applyNumberFormat="0" applyProtection="0">
      <alignment horizontal="left" vertical="center" indent="1"/>
    </xf>
    <xf numFmtId="0" fontId="96" fillId="15" borderId="59" applyNumberFormat="0" applyProtection="0">
      <alignment horizontal="left" vertical="top" indent="1"/>
    </xf>
    <xf numFmtId="0" fontId="105" fillId="15" borderId="61" applyBorder="0"/>
    <xf numFmtId="0" fontId="103" fillId="7" borderId="59" applyNumberFormat="0" applyProtection="0">
      <alignment horizontal="left" vertical="top" indent="1"/>
    </xf>
    <xf numFmtId="0" fontId="14" fillId="54" borderId="52" applyNumberFormat="0" applyProtection="0">
      <alignment horizontal="left" vertical="center" indent="1"/>
    </xf>
    <xf numFmtId="0" fontId="87" fillId="0" borderId="57" applyNumberFormat="0" applyFill="0" applyAlignment="0" applyProtection="0"/>
    <xf numFmtId="4" fontId="101" fillId="55" borderId="52" applyNumberFormat="0" applyProtection="0">
      <alignment horizontal="right" vertical="center"/>
    </xf>
    <xf numFmtId="0" fontId="106" fillId="4" borderId="59" applyNumberFormat="0" applyProtection="0">
      <alignment horizontal="left" vertical="top" indent="1"/>
    </xf>
    <xf numFmtId="0" fontId="5" fillId="0" borderId="0"/>
    <xf numFmtId="4" fontId="101" fillId="55" borderId="52" applyNumberFormat="0" applyProtection="0">
      <alignment horizontal="right" vertical="center"/>
    </xf>
    <xf numFmtId="0" fontId="14" fillId="54" borderId="52" applyNumberFormat="0" applyProtection="0">
      <alignment horizontal="left" vertical="center" indent="1"/>
    </xf>
    <xf numFmtId="0" fontId="96" fillId="2" borderId="58" applyNumberFormat="0" applyProtection="0">
      <alignment horizontal="left" vertical="center" indent="1"/>
    </xf>
    <xf numFmtId="0" fontId="84" fillId="35" borderId="55" applyNumberFormat="0" applyFont="0" applyFill="0" applyBorder="0" applyAlignment="0">
      <alignment vertical="center"/>
    </xf>
    <xf numFmtId="4" fontId="106" fillId="4" borderId="59" applyNumberFormat="0" applyProtection="0">
      <alignment vertical="center"/>
    </xf>
    <xf numFmtId="4" fontId="96" fillId="46" borderId="58" applyNumberFormat="0" applyProtection="0">
      <alignment horizontal="right" vertical="center"/>
    </xf>
    <xf numFmtId="0" fontId="106" fillId="4" borderId="59" applyNumberFormat="0" applyProtection="0">
      <alignment horizontal="left" vertical="top" indent="1"/>
    </xf>
    <xf numFmtId="0" fontId="96" fillId="51" borderId="59" applyNumberFormat="0" applyProtection="0">
      <alignment horizontal="left" vertical="top" indent="1"/>
    </xf>
    <xf numFmtId="4" fontId="104" fillId="15" borderId="60" applyNumberFormat="0" applyProtection="0">
      <alignment horizontal="left" vertical="center" indent="1"/>
    </xf>
    <xf numFmtId="4" fontId="96" fillId="51" borderId="60" applyNumberFormat="0" applyProtection="0">
      <alignment horizontal="left" vertical="center" indent="1"/>
    </xf>
    <xf numFmtId="0" fontId="5" fillId="0" borderId="0"/>
    <xf numFmtId="4" fontId="96" fillId="48" borderId="58" applyNumberFormat="0" applyProtection="0">
      <alignment horizontal="right" vertical="center"/>
    </xf>
    <xf numFmtId="4" fontId="106" fillId="4" borderId="59" applyNumberFormat="0" applyProtection="0">
      <alignment vertical="center"/>
    </xf>
    <xf numFmtId="4" fontId="96" fillId="9" borderId="58" applyNumberFormat="0" applyProtection="0">
      <alignment horizontal="right" vertical="center"/>
    </xf>
    <xf numFmtId="174" fontId="77" fillId="0" borderId="53">
      <alignment horizontal="right"/>
      <protection hidden="1"/>
    </xf>
    <xf numFmtId="174" fontId="78" fillId="0" borderId="53">
      <alignment horizontal="right"/>
      <protection hidden="1"/>
    </xf>
    <xf numFmtId="175" fontId="77" fillId="0" borderId="53">
      <alignment horizontal="right"/>
      <protection hidden="1"/>
    </xf>
    <xf numFmtId="4" fontId="102" fillId="41" borderId="53" applyNumberFormat="0" applyProtection="0">
      <alignment vertical="center"/>
    </xf>
    <xf numFmtId="1" fontId="78" fillId="0" borderId="54">
      <alignment horizontal="left"/>
      <protection hidden="1"/>
    </xf>
    <xf numFmtId="178" fontId="86" fillId="36" borderId="56" applyNumberFormat="0" applyFont="0" applyFill="0" applyBorder="0" applyAlignment="0">
      <alignment horizontal="center"/>
    </xf>
    <xf numFmtId="0" fontId="14" fillId="4" borderId="50" applyNumberFormat="0" applyFont="0" applyAlignment="0" applyProtection="0"/>
    <xf numFmtId="4" fontId="101" fillId="36" borderId="52" applyNumberFormat="0" applyProtection="0">
      <alignment vertical="center"/>
    </xf>
    <xf numFmtId="0" fontId="103" fillId="7" borderId="59" applyNumberFormat="0" applyProtection="0">
      <alignment horizontal="left" vertical="top" indent="1"/>
    </xf>
    <xf numFmtId="4" fontId="96" fillId="43" borderId="58" applyNumberFormat="0" applyProtection="0">
      <alignment horizontal="right" vertical="center"/>
    </xf>
    <xf numFmtId="4" fontId="96" fillId="10" borderId="58" applyNumberFormat="0" applyProtection="0">
      <alignment horizontal="right" vertical="center"/>
    </xf>
    <xf numFmtId="4" fontId="96" fillId="46" borderId="58" applyNumberFormat="0" applyProtection="0">
      <alignment horizontal="right" vertical="center"/>
    </xf>
    <xf numFmtId="4" fontId="96" fillId="50" borderId="58" applyNumberFormat="0" applyProtection="0">
      <alignment horizontal="right" vertical="center"/>
    </xf>
    <xf numFmtId="0" fontId="105" fillId="15" borderId="61" applyBorder="0"/>
    <xf numFmtId="4" fontId="96" fillId="48" borderId="58" applyNumberFormat="0" applyProtection="0">
      <alignment horizontal="right" vertical="center"/>
    </xf>
    <xf numFmtId="4" fontId="96" fillId="47" borderId="58" applyNumberFormat="0" applyProtection="0">
      <alignment horizontal="right" vertical="center"/>
    </xf>
    <xf numFmtId="0" fontId="96" fillId="51" borderId="59" applyNumberFormat="0" applyProtection="0">
      <alignment horizontal="left" vertical="top" indent="1"/>
    </xf>
    <xf numFmtId="0" fontId="106" fillId="4" borderId="59" applyNumberFormat="0" applyProtection="0">
      <alignment horizontal="left" vertical="top" indent="1"/>
    </xf>
    <xf numFmtId="4" fontId="106" fillId="52" borderId="59" applyNumberFormat="0" applyProtection="0">
      <alignment horizontal="left" vertical="center" indent="1"/>
    </xf>
    <xf numFmtId="0" fontId="96" fillId="53" borderId="58" applyNumberFormat="0" applyProtection="0">
      <alignment horizontal="left" vertical="center" indent="1"/>
    </xf>
    <xf numFmtId="4" fontId="107" fillId="55" borderId="52" applyNumberFormat="0" applyProtection="0">
      <alignment horizontal="right" vertical="center"/>
    </xf>
    <xf numFmtId="4" fontId="96" fillId="50" borderId="60" applyNumberFormat="0" applyProtection="0">
      <alignment horizontal="left" vertical="center" indent="1"/>
    </xf>
    <xf numFmtId="174" fontId="78" fillId="0" borderId="53">
      <alignment horizontal="right"/>
      <protection hidden="1"/>
    </xf>
    <xf numFmtId="175" fontId="77" fillId="0" borderId="53">
      <alignment horizontal="right"/>
      <protection hidden="1"/>
    </xf>
    <xf numFmtId="4" fontId="96" fillId="43" borderId="58" applyNumberFormat="0" applyProtection="0">
      <alignment horizontal="right" vertical="center"/>
    </xf>
    <xf numFmtId="174" fontId="78" fillId="0" borderId="53">
      <alignment horizontal="right"/>
      <protection hidden="1"/>
    </xf>
    <xf numFmtId="0" fontId="15" fillId="4" borderId="50" applyNumberFormat="0" applyFont="0" applyAlignment="0" applyProtection="0"/>
    <xf numFmtId="0" fontId="105" fillId="15" borderId="61" applyBorder="0"/>
    <xf numFmtId="176" fontId="78" fillId="0" borderId="53">
      <alignment horizontal="right"/>
      <protection hidden="1"/>
    </xf>
    <xf numFmtId="0" fontId="14" fillId="54" borderId="52" applyNumberFormat="0" applyProtection="0">
      <alignment horizontal="left" vertical="center" indent="1"/>
    </xf>
    <xf numFmtId="175" fontId="77" fillId="0" borderId="53">
      <alignment horizontal="right"/>
      <protection hidden="1"/>
    </xf>
    <xf numFmtId="4" fontId="106" fillId="4" borderId="59" applyNumberFormat="0" applyProtection="0">
      <alignment vertical="center"/>
    </xf>
    <xf numFmtId="0" fontId="105" fillId="15" borderId="61" applyBorder="0"/>
    <xf numFmtId="0" fontId="96" fillId="15" borderId="59" applyNumberFormat="0" applyProtection="0">
      <alignment horizontal="left" vertical="top" indent="1"/>
    </xf>
    <xf numFmtId="4" fontId="101" fillId="36" borderId="52" applyNumberFormat="0" applyProtection="0">
      <alignment horizontal="left" vertical="center" indent="1"/>
    </xf>
    <xf numFmtId="0" fontId="18" fillId="0" borderId="36" applyNumberFormat="0" applyFill="0" applyAlignment="0" applyProtection="0"/>
    <xf numFmtId="0" fontId="105" fillId="15" borderId="61" applyBorder="0"/>
    <xf numFmtId="176" fontId="77" fillId="0" borderId="53">
      <alignment horizontal="right"/>
      <protection hidden="1"/>
    </xf>
    <xf numFmtId="0" fontId="14" fillId="54" borderId="52" applyNumberFormat="0" applyProtection="0">
      <alignment horizontal="left" vertical="center" indent="1"/>
    </xf>
    <xf numFmtId="4" fontId="107" fillId="55" borderId="52" applyNumberFormat="0" applyProtection="0">
      <alignment horizontal="right" vertical="center"/>
    </xf>
    <xf numFmtId="174" fontId="77" fillId="0" borderId="53">
      <alignment horizontal="right"/>
      <protection hidden="1"/>
    </xf>
    <xf numFmtId="4" fontId="106" fillId="4" borderId="59" applyNumberFormat="0" applyProtection="0">
      <alignment vertical="center"/>
    </xf>
    <xf numFmtId="4" fontId="96" fillId="43" borderId="58" applyNumberFormat="0" applyProtection="0">
      <alignment horizontal="right" vertical="center"/>
    </xf>
    <xf numFmtId="0" fontId="103" fillId="7" borderId="59" applyNumberFormat="0" applyProtection="0">
      <alignment horizontal="left" vertical="top" indent="1"/>
    </xf>
    <xf numFmtId="0" fontId="103" fillId="7" borderId="59" applyNumberFormat="0" applyProtection="0">
      <alignment horizontal="left" vertical="top" indent="1"/>
    </xf>
    <xf numFmtId="0" fontId="96" fillId="15" borderId="59" applyNumberFormat="0" applyProtection="0">
      <alignment horizontal="left" vertical="top" indent="1"/>
    </xf>
    <xf numFmtId="4" fontId="96" fillId="17" borderId="60" applyNumberFormat="0" applyProtection="0">
      <alignment horizontal="right" vertical="center"/>
    </xf>
    <xf numFmtId="175" fontId="77" fillId="0" borderId="53">
      <alignment horizontal="right"/>
      <protection hidden="1"/>
    </xf>
    <xf numFmtId="0" fontId="96" fillId="53" borderId="58" applyNumberFormat="0" applyProtection="0">
      <alignment horizontal="left" vertical="center" indent="1"/>
    </xf>
    <xf numFmtId="0" fontId="96" fillId="53" borderId="58" applyNumberFormat="0" applyProtection="0">
      <alignment horizontal="left" vertical="center" indent="1"/>
    </xf>
    <xf numFmtId="0" fontId="96" fillId="53" borderId="58" applyNumberFormat="0" applyProtection="0">
      <alignment horizontal="left" vertical="center" indent="1"/>
    </xf>
    <xf numFmtId="4" fontId="96" fillId="51" borderId="60" applyNumberFormat="0" applyProtection="0">
      <alignment horizontal="left" vertical="center" indent="1"/>
    </xf>
    <xf numFmtId="4" fontId="96" fillId="46" borderId="58" applyNumberFormat="0" applyProtection="0">
      <alignment horizontal="right" vertical="center"/>
    </xf>
    <xf numFmtId="0" fontId="87" fillId="0" borderId="57" applyNumberFormat="0" applyFill="0" applyAlignment="0" applyProtection="0"/>
    <xf numFmtId="4" fontId="104" fillId="15" borderId="60" applyNumberFormat="0" applyProtection="0">
      <alignment horizontal="left" vertical="center" indent="1"/>
    </xf>
    <xf numFmtId="4" fontId="96" fillId="9" borderId="58" applyNumberFormat="0" applyProtection="0">
      <alignment horizontal="right" vertical="center"/>
    </xf>
    <xf numFmtId="4" fontId="96" fillId="51" borderId="60" applyNumberFormat="0" applyProtection="0">
      <alignment horizontal="left" vertical="center" indent="1"/>
    </xf>
    <xf numFmtId="174" fontId="77" fillId="0" borderId="53">
      <alignment horizontal="right"/>
      <protection hidden="1"/>
    </xf>
    <xf numFmtId="0" fontId="87" fillId="0" borderId="57" applyNumberFormat="0" applyFill="0" applyAlignment="0" applyProtection="0"/>
    <xf numFmtId="176" fontId="77" fillId="0" borderId="53">
      <alignment horizontal="right"/>
      <protection hidden="1"/>
    </xf>
    <xf numFmtId="174" fontId="78" fillId="0" borderId="53">
      <alignment horizontal="right"/>
      <protection hidden="1"/>
    </xf>
    <xf numFmtId="0" fontId="15" fillId="4" borderId="50" applyNumberFormat="0" applyFont="0" applyAlignment="0" applyProtection="0"/>
    <xf numFmtId="4" fontId="96" fillId="51" borderId="60" applyNumberFormat="0" applyProtection="0">
      <alignment horizontal="left" vertical="center" indent="1"/>
    </xf>
    <xf numFmtId="4" fontId="104" fillId="15" borderId="60" applyNumberFormat="0" applyProtection="0">
      <alignment horizontal="left" vertical="center" indent="1"/>
    </xf>
    <xf numFmtId="0" fontId="96" fillId="51" borderId="58" applyNumberFormat="0" applyProtection="0">
      <alignment horizontal="left" vertical="center" indent="1"/>
    </xf>
    <xf numFmtId="4" fontId="96" fillId="49" borderId="60" applyNumberFormat="0" applyProtection="0">
      <alignment horizontal="left" vertical="center" indent="1"/>
    </xf>
    <xf numFmtId="4" fontId="96" fillId="9" borderId="58" applyNumberFormat="0" applyProtection="0">
      <alignment horizontal="right" vertical="center"/>
    </xf>
    <xf numFmtId="4" fontId="101" fillId="55" borderId="52" applyNumberFormat="0" applyProtection="0">
      <alignment horizontal="right" vertical="center"/>
    </xf>
    <xf numFmtId="4" fontId="101" fillId="55" borderId="52" applyNumberFormat="0" applyProtection="0">
      <alignment horizontal="right" vertical="center"/>
    </xf>
    <xf numFmtId="4" fontId="107" fillId="55" borderId="52" applyNumberFormat="0" applyProtection="0">
      <alignment horizontal="right" vertical="center"/>
    </xf>
    <xf numFmtId="0" fontId="18" fillId="0" borderId="36" applyNumberFormat="0" applyFill="0" applyAlignment="0" applyProtection="0"/>
    <xf numFmtId="174" fontId="78" fillId="0" borderId="53">
      <alignment horizontal="right"/>
      <protection hidden="1"/>
    </xf>
    <xf numFmtId="4" fontId="104" fillId="15" borderId="60" applyNumberFormat="0" applyProtection="0">
      <alignment horizontal="left" vertical="center" indent="1"/>
    </xf>
    <xf numFmtId="0" fontId="15" fillId="4" borderId="50" applyNumberFormat="0" applyFont="0" applyAlignment="0" applyProtection="0"/>
    <xf numFmtId="0" fontId="14" fillId="54" borderId="52" applyNumberFormat="0" applyProtection="0">
      <alignment horizontal="left" vertical="center" indent="1"/>
    </xf>
    <xf numFmtId="174" fontId="77" fillId="19" borderId="53">
      <alignment horizontal="right"/>
      <protection locked="0"/>
    </xf>
    <xf numFmtId="176" fontId="78" fillId="0" borderId="53">
      <alignment horizontal="right"/>
      <protection hidden="1"/>
    </xf>
    <xf numFmtId="4" fontId="102" fillId="36" borderId="58" applyNumberFormat="0" applyProtection="0">
      <alignment vertical="center"/>
    </xf>
    <xf numFmtId="4" fontId="96" fillId="8" borderId="58" applyNumberFormat="0" applyProtection="0">
      <alignment horizontal="right" vertical="center"/>
    </xf>
    <xf numFmtId="4" fontId="96" fillId="45" borderId="58" applyNumberFormat="0" applyProtection="0">
      <alignment horizontal="right" vertical="center"/>
    </xf>
    <xf numFmtId="0" fontId="14" fillId="54" borderId="52" applyNumberFormat="0" applyProtection="0">
      <alignment horizontal="left" vertical="center" indent="1"/>
    </xf>
    <xf numFmtId="175" fontId="77" fillId="0" borderId="53">
      <alignment horizontal="right"/>
      <protection hidden="1"/>
    </xf>
    <xf numFmtId="4" fontId="107" fillId="55" borderId="52" applyNumberFormat="0" applyProtection="0">
      <alignment horizontal="right" vertical="center"/>
    </xf>
    <xf numFmtId="176" fontId="77" fillId="0" borderId="53">
      <alignment horizontal="right"/>
      <protection hidden="1"/>
    </xf>
    <xf numFmtId="176" fontId="78" fillId="0" borderId="53">
      <alignment horizontal="right"/>
      <protection hidden="1"/>
    </xf>
    <xf numFmtId="0" fontId="96" fillId="53" borderId="58" applyNumberFormat="0" applyProtection="0">
      <alignment horizontal="left" vertical="center" indent="1"/>
    </xf>
    <xf numFmtId="175" fontId="77" fillId="0" borderId="53">
      <alignment horizontal="right"/>
      <protection hidden="1"/>
    </xf>
    <xf numFmtId="174" fontId="77" fillId="19" borderId="53">
      <alignment horizontal="right"/>
      <protection locked="0"/>
    </xf>
    <xf numFmtId="174" fontId="78" fillId="0" borderId="53">
      <alignment horizontal="right"/>
      <protection hidden="1"/>
    </xf>
    <xf numFmtId="176" fontId="78" fillId="0" borderId="53">
      <alignment horizontal="right"/>
      <protection hidden="1"/>
    </xf>
    <xf numFmtId="176" fontId="77" fillId="0" borderId="53">
      <alignment horizontal="right"/>
      <protection hidden="1"/>
    </xf>
    <xf numFmtId="174" fontId="78" fillId="0" borderId="53">
      <alignment horizontal="right"/>
      <protection hidden="1"/>
    </xf>
    <xf numFmtId="0" fontId="15" fillId="4" borderId="50" applyNumberFormat="0" applyFont="0" applyAlignment="0" applyProtection="0"/>
    <xf numFmtId="0" fontId="106" fillId="4" borderId="59" applyNumberFormat="0" applyProtection="0">
      <alignment horizontal="left" vertical="top" indent="1"/>
    </xf>
    <xf numFmtId="4" fontId="106" fillId="4" borderId="59" applyNumberFormat="0" applyProtection="0">
      <alignment vertical="center"/>
    </xf>
    <xf numFmtId="0" fontId="105" fillId="15" borderId="61" applyBorder="0"/>
    <xf numFmtId="176" fontId="77" fillId="20" borderId="53" applyBorder="0">
      <alignment horizontal="right"/>
      <protection locked="0"/>
    </xf>
    <xf numFmtId="4" fontId="101" fillId="36" borderId="52" applyNumberFormat="0" applyProtection="0">
      <alignment horizontal="left" vertical="center" indent="1"/>
    </xf>
    <xf numFmtId="176" fontId="78" fillId="0" borderId="53">
      <alignment horizontal="right"/>
      <protection hidden="1"/>
    </xf>
    <xf numFmtId="0" fontId="96" fillId="51" borderId="59" applyNumberFormat="0" applyProtection="0">
      <alignment horizontal="left" vertical="top" indent="1"/>
    </xf>
    <xf numFmtId="0" fontId="14" fillId="54" borderId="52" applyNumberFormat="0" applyProtection="0">
      <alignment horizontal="left" vertical="center" indent="1"/>
    </xf>
    <xf numFmtId="176" fontId="78" fillId="0" borderId="53">
      <alignment horizontal="right"/>
      <protection hidden="1"/>
    </xf>
    <xf numFmtId="4" fontId="106" fillId="52" borderId="59" applyNumberFormat="0" applyProtection="0">
      <alignment horizontal="left" vertical="center" indent="1"/>
    </xf>
    <xf numFmtId="0" fontId="96" fillId="51" borderId="58" applyNumberFormat="0" applyProtection="0">
      <alignment horizontal="left" vertical="center" indent="1"/>
    </xf>
    <xf numFmtId="0" fontId="96" fillId="51" borderId="58" applyNumberFormat="0" applyProtection="0">
      <alignment horizontal="left" vertical="center" indent="1"/>
    </xf>
    <xf numFmtId="0" fontId="96" fillId="52" borderId="58" applyNumberFormat="0" applyProtection="0">
      <alignment horizontal="left" vertical="center" indent="1"/>
    </xf>
    <xf numFmtId="4" fontId="104" fillId="15" borderId="60" applyNumberFormat="0" applyProtection="0">
      <alignment horizontal="left" vertical="center" indent="1"/>
    </xf>
    <xf numFmtId="4" fontId="96" fillId="51" borderId="60" applyNumberFormat="0" applyProtection="0">
      <alignment horizontal="left" vertical="center" indent="1"/>
    </xf>
    <xf numFmtId="176" fontId="78" fillId="0" borderId="53">
      <alignment horizontal="right"/>
      <protection hidden="1"/>
    </xf>
    <xf numFmtId="176" fontId="77" fillId="0" borderId="53">
      <alignment horizontal="right"/>
      <protection hidden="1"/>
    </xf>
    <xf numFmtId="0" fontId="97" fillId="0" borderId="54">
      <alignment horizontal="left" vertical="center"/>
    </xf>
    <xf numFmtId="0" fontId="14" fillId="54" borderId="52" applyNumberFormat="0" applyProtection="0">
      <alignment horizontal="left" vertical="center" indent="1"/>
    </xf>
    <xf numFmtId="0" fontId="14" fillId="54" borderId="52" applyNumberFormat="0" applyProtection="0">
      <alignment horizontal="left" vertical="center" indent="1"/>
    </xf>
    <xf numFmtId="4" fontId="102" fillId="36" borderId="58" applyNumberFormat="0" applyProtection="0">
      <alignment vertical="center"/>
    </xf>
    <xf numFmtId="0" fontId="14" fillId="54" borderId="52" applyNumberFormat="0" applyProtection="0">
      <alignment horizontal="left" vertical="center" indent="1"/>
    </xf>
    <xf numFmtId="4" fontId="106" fillId="4" borderId="59" applyNumberFormat="0" applyProtection="0">
      <alignment vertical="center"/>
    </xf>
    <xf numFmtId="175" fontId="77" fillId="0" borderId="53">
      <alignment horizontal="right"/>
      <protection hidden="1"/>
    </xf>
    <xf numFmtId="4" fontId="104" fillId="15" borderId="60" applyNumberFormat="0" applyProtection="0">
      <alignment horizontal="left" vertical="center" indent="1"/>
    </xf>
    <xf numFmtId="0" fontId="96" fillId="52" borderId="58" applyNumberFormat="0" applyProtection="0">
      <alignment horizontal="left" vertical="center" indent="1"/>
    </xf>
    <xf numFmtId="4" fontId="106" fillId="4" borderId="59" applyNumberFormat="0" applyProtection="0">
      <alignment vertical="center"/>
    </xf>
    <xf numFmtId="4" fontId="96" fillId="8" borderId="58" applyNumberFormat="0" applyProtection="0">
      <alignment horizontal="right" vertical="center"/>
    </xf>
    <xf numFmtId="4" fontId="107" fillId="55" borderId="52" applyNumberFormat="0" applyProtection="0">
      <alignment horizontal="right" vertical="center"/>
    </xf>
    <xf numFmtId="0" fontId="18" fillId="0" borderId="49" applyNumberFormat="0" applyFill="0" applyAlignment="0" applyProtection="0"/>
    <xf numFmtId="4" fontId="96" fillId="51" borderId="60" applyNumberFormat="0" applyProtection="0">
      <alignment horizontal="left" vertical="center" indent="1"/>
    </xf>
    <xf numFmtId="0" fontId="96" fillId="52" borderId="58" applyNumberFormat="0" applyProtection="0">
      <alignment horizontal="left" vertical="center" indent="1"/>
    </xf>
    <xf numFmtId="176" fontId="77" fillId="20" borderId="53" applyBorder="0">
      <alignment horizontal="right"/>
      <protection locked="0"/>
    </xf>
    <xf numFmtId="174" fontId="78" fillId="0" borderId="53">
      <alignment horizontal="right"/>
      <protection hidden="1"/>
    </xf>
    <xf numFmtId="176" fontId="77" fillId="20" borderId="53" applyBorder="0">
      <alignment horizontal="right"/>
      <protection locked="0"/>
    </xf>
    <xf numFmtId="0" fontId="84" fillId="35" borderId="55" applyNumberFormat="0" applyFont="0" applyFill="0" applyBorder="0" applyAlignment="0">
      <alignment vertical="center"/>
    </xf>
    <xf numFmtId="0" fontId="87" fillId="0" borderId="57" applyNumberFormat="0" applyFill="0" applyAlignment="0" applyProtection="0"/>
    <xf numFmtId="0" fontId="97" fillId="0" borderId="54">
      <alignment horizontal="left" vertical="center"/>
    </xf>
    <xf numFmtId="0" fontId="14" fillId="4" borderId="50" applyNumberFormat="0" applyFont="0" applyAlignment="0" applyProtection="0"/>
    <xf numFmtId="4" fontId="101" fillId="36" borderId="52" applyNumberFormat="0" applyProtection="0">
      <alignment vertical="center"/>
    </xf>
    <xf numFmtId="4" fontId="101" fillId="36" borderId="52" applyNumberFormat="0" applyProtection="0">
      <alignment horizontal="left" vertical="center" indent="1"/>
    </xf>
    <xf numFmtId="4" fontId="96" fillId="43" borderId="58" applyNumberFormat="0" applyProtection="0">
      <alignment horizontal="right" vertical="center"/>
    </xf>
    <xf numFmtId="4" fontId="96" fillId="10" borderId="58" applyNumberFormat="0" applyProtection="0">
      <alignment horizontal="right" vertical="center"/>
    </xf>
    <xf numFmtId="4" fontId="96" fillId="9" borderId="58" applyNumberFormat="0" applyProtection="0">
      <alignment horizontal="right" vertical="center"/>
    </xf>
    <xf numFmtId="4" fontId="96" fillId="47" borderId="58" applyNumberFormat="0" applyProtection="0">
      <alignment horizontal="right" vertical="center"/>
    </xf>
    <xf numFmtId="0" fontId="96" fillId="15" borderId="59" applyNumberFormat="0" applyProtection="0">
      <alignment horizontal="left" vertical="top" indent="1"/>
    </xf>
    <xf numFmtId="4" fontId="106" fillId="52" borderId="59" applyNumberFormat="0" applyProtection="0">
      <alignment horizontal="left" vertical="center" indent="1"/>
    </xf>
    <xf numFmtId="0" fontId="96" fillId="51" borderId="59" applyNumberFormat="0" applyProtection="0">
      <alignment horizontal="left" vertical="top" indent="1"/>
    </xf>
    <xf numFmtId="4" fontId="101" fillId="55" borderId="52" applyNumberFormat="0" applyProtection="0">
      <alignment horizontal="right" vertical="center"/>
    </xf>
    <xf numFmtId="0" fontId="14" fillId="54" borderId="52" applyNumberFormat="0" applyProtection="0">
      <alignment horizontal="left" vertical="center" indent="1"/>
    </xf>
    <xf numFmtId="4" fontId="101" fillId="55" borderId="52" applyNumberFormat="0" applyProtection="0">
      <alignment horizontal="right" vertical="center"/>
    </xf>
    <xf numFmtId="0" fontId="103" fillId="7" borderId="59" applyNumberFormat="0" applyProtection="0">
      <alignment horizontal="left" vertical="top" indent="1"/>
    </xf>
    <xf numFmtId="1" fontId="78" fillId="0" borderId="67">
      <alignment horizontal="left"/>
      <protection hidden="1"/>
    </xf>
    <xf numFmtId="1" fontId="78" fillId="0" borderId="54">
      <alignment horizontal="left"/>
      <protection hidden="1"/>
    </xf>
    <xf numFmtId="175" fontId="77" fillId="0" borderId="53">
      <alignment horizontal="right"/>
      <protection hidden="1"/>
    </xf>
    <xf numFmtId="4" fontId="107" fillId="55" borderId="52" applyNumberFormat="0" applyProtection="0">
      <alignment horizontal="right" vertical="center"/>
    </xf>
    <xf numFmtId="0" fontId="15" fillId="4" borderId="50" applyNumberFormat="0" applyFont="0" applyAlignment="0" applyProtection="0"/>
    <xf numFmtId="176" fontId="77" fillId="0" borderId="53">
      <alignment horizontal="right"/>
      <protection hidden="1"/>
    </xf>
    <xf numFmtId="0" fontId="14" fillId="54" borderId="52" applyNumberFormat="0" applyProtection="0">
      <alignment horizontal="left" vertical="center" indent="1"/>
    </xf>
    <xf numFmtId="0" fontId="96" fillId="50" borderId="59" applyNumberFormat="0" applyProtection="0">
      <alignment horizontal="left" vertical="top" indent="1"/>
    </xf>
    <xf numFmtId="0" fontId="96" fillId="15" borderId="59" applyNumberFormat="0" applyProtection="0">
      <alignment horizontal="left" vertical="top" indent="1"/>
    </xf>
    <xf numFmtId="4" fontId="101" fillId="36" borderId="52" applyNumberFormat="0" applyProtection="0">
      <alignment horizontal="left" vertical="center" indent="1"/>
    </xf>
    <xf numFmtId="4" fontId="96" fillId="9" borderId="58" applyNumberFormat="0" applyProtection="0">
      <alignment horizontal="right" vertical="center"/>
    </xf>
    <xf numFmtId="174" fontId="77" fillId="0" borderId="92">
      <alignment horizontal="right"/>
      <protection hidden="1"/>
    </xf>
    <xf numFmtId="4" fontId="96" fillId="10" borderId="58" applyNumberFormat="0" applyProtection="0">
      <alignment horizontal="right" vertical="center"/>
    </xf>
    <xf numFmtId="10" fontId="96" fillId="41" borderId="53" applyNumberFormat="0" applyBorder="0" applyAlignment="0" applyProtection="0"/>
    <xf numFmtId="0" fontId="96" fillId="50" borderId="59" applyNumberFormat="0" applyProtection="0">
      <alignment horizontal="left" vertical="top" indent="1"/>
    </xf>
    <xf numFmtId="0" fontId="96" fillId="52" borderId="58" applyNumberFormat="0" applyProtection="0">
      <alignment horizontal="left" vertical="center" indent="1"/>
    </xf>
    <xf numFmtId="176" fontId="78" fillId="0" borderId="53">
      <alignment horizontal="right"/>
      <protection hidden="1"/>
    </xf>
    <xf numFmtId="174" fontId="78" fillId="0" borderId="53">
      <alignment horizontal="right"/>
      <protection hidden="1"/>
    </xf>
    <xf numFmtId="174" fontId="78" fillId="0" borderId="53">
      <alignment horizontal="right"/>
      <protection hidden="1"/>
    </xf>
    <xf numFmtId="4" fontId="101" fillId="36" borderId="52" applyNumberFormat="0" applyProtection="0">
      <alignment vertical="center"/>
    </xf>
    <xf numFmtId="0" fontId="96" fillId="51" borderId="59" applyNumberFormat="0" applyProtection="0">
      <alignment horizontal="left" vertical="top" indent="1"/>
    </xf>
    <xf numFmtId="4" fontId="104" fillId="15" borderId="60" applyNumberFormat="0" applyProtection="0">
      <alignment horizontal="left" vertical="center" indent="1"/>
    </xf>
    <xf numFmtId="176" fontId="77" fillId="0" borderId="53">
      <alignment horizontal="right"/>
      <protection hidden="1"/>
    </xf>
    <xf numFmtId="4" fontId="96" fillId="10" borderId="58" applyNumberFormat="0" applyProtection="0">
      <alignment horizontal="right" vertical="center"/>
    </xf>
    <xf numFmtId="0" fontId="96" fillId="2" borderId="59" applyNumberFormat="0" applyProtection="0">
      <alignment horizontal="left" vertical="top" indent="1"/>
    </xf>
    <xf numFmtId="0" fontId="97" fillId="0" borderId="54">
      <alignment horizontal="left" vertical="center"/>
    </xf>
    <xf numFmtId="0" fontId="105" fillId="15" borderId="61" applyBorder="0"/>
    <xf numFmtId="4" fontId="96" fillId="51" borderId="60" applyNumberFormat="0" applyProtection="0">
      <alignment horizontal="left" vertical="center" indent="1"/>
    </xf>
    <xf numFmtId="0" fontId="84" fillId="35" borderId="55" applyNumberFormat="0" applyFont="0" applyFill="0" applyBorder="0" applyAlignment="0">
      <alignment vertical="center"/>
    </xf>
    <xf numFmtId="0" fontId="97" fillId="0" borderId="54">
      <alignment horizontal="left" vertical="center"/>
    </xf>
    <xf numFmtId="4" fontId="96" fillId="10" borderId="58" applyNumberFormat="0" applyProtection="0">
      <alignment horizontal="right" vertical="center"/>
    </xf>
    <xf numFmtId="4" fontId="96" fillId="47" borderId="58" applyNumberFormat="0" applyProtection="0">
      <alignment horizontal="right" vertical="center"/>
    </xf>
    <xf numFmtId="174" fontId="77" fillId="0" borderId="53">
      <alignment horizontal="right"/>
      <protection hidden="1"/>
    </xf>
    <xf numFmtId="0" fontId="18" fillId="0" borderId="49" applyNumberFormat="0" applyFill="0" applyAlignment="0" applyProtection="0"/>
    <xf numFmtId="0" fontId="14" fillId="54" borderId="52" applyNumberFormat="0" applyProtection="0">
      <alignment horizontal="left" vertical="center" indent="1"/>
    </xf>
    <xf numFmtId="0" fontId="96" fillId="2" borderId="59" applyNumberFormat="0" applyProtection="0">
      <alignment horizontal="left" vertical="top" indent="1"/>
    </xf>
    <xf numFmtId="0" fontId="96" fillId="50" borderId="59" applyNumberFormat="0" applyProtection="0">
      <alignment horizontal="left" vertical="top" indent="1"/>
    </xf>
    <xf numFmtId="4" fontId="101" fillId="36" borderId="52" applyNumberFormat="0" applyProtection="0">
      <alignment horizontal="left" vertical="center" indent="1"/>
    </xf>
    <xf numFmtId="0" fontId="96" fillId="51" borderId="59" applyNumberFormat="0" applyProtection="0">
      <alignment horizontal="left" vertical="top" indent="1"/>
    </xf>
    <xf numFmtId="4" fontId="96" fillId="43" borderId="58" applyNumberFormat="0" applyProtection="0">
      <alignment horizontal="right" vertical="center"/>
    </xf>
    <xf numFmtId="4" fontId="107" fillId="55" borderId="52" applyNumberFormat="0" applyProtection="0">
      <alignment horizontal="right" vertical="center"/>
    </xf>
    <xf numFmtId="4" fontId="102" fillId="36" borderId="58" applyNumberFormat="0" applyProtection="0">
      <alignment vertical="center"/>
    </xf>
    <xf numFmtId="0" fontId="96" fillId="2" borderId="58" applyNumberFormat="0" applyProtection="0">
      <alignment horizontal="left" vertical="center" indent="1"/>
    </xf>
    <xf numFmtId="10" fontId="96" fillId="41" borderId="53" applyNumberFormat="0" applyBorder="0" applyAlignment="0" applyProtection="0"/>
    <xf numFmtId="0" fontId="96" fillId="50" borderId="59" applyNumberFormat="0" applyProtection="0">
      <alignment horizontal="left" vertical="top" indent="1"/>
    </xf>
    <xf numFmtId="176" fontId="78" fillId="0" borderId="53">
      <alignment horizontal="right"/>
      <protection hidden="1"/>
    </xf>
    <xf numFmtId="4" fontId="96" fillId="17" borderId="60" applyNumberFormat="0" applyProtection="0">
      <alignment horizontal="right" vertical="center"/>
    </xf>
    <xf numFmtId="0" fontId="14" fillId="54" borderId="52" applyNumberFormat="0" applyProtection="0">
      <alignment horizontal="left" vertical="center" indent="1"/>
    </xf>
    <xf numFmtId="4" fontId="96" fillId="43" borderId="58" applyNumberFormat="0" applyProtection="0">
      <alignment horizontal="right" vertical="center"/>
    </xf>
    <xf numFmtId="0" fontId="14" fillId="54" borderId="52" applyNumberFormat="0" applyProtection="0">
      <alignment horizontal="left" vertical="center" indent="1"/>
    </xf>
    <xf numFmtId="176" fontId="77" fillId="0" borderId="53">
      <alignment horizontal="right"/>
      <protection hidden="1"/>
    </xf>
    <xf numFmtId="4" fontId="96" fillId="50" borderId="60" applyNumberFormat="0" applyProtection="0">
      <alignment horizontal="left" vertical="center" indent="1"/>
    </xf>
    <xf numFmtId="0" fontId="18" fillId="0" borderId="49" applyNumberFormat="0" applyFill="0" applyAlignment="0" applyProtection="0"/>
    <xf numFmtId="0" fontId="97" fillId="0" borderId="54">
      <alignment horizontal="left" vertical="center"/>
    </xf>
    <xf numFmtId="0" fontId="96" fillId="51" borderId="59" applyNumberFormat="0" applyProtection="0">
      <alignment horizontal="left" vertical="top" indent="1"/>
    </xf>
    <xf numFmtId="4" fontId="96" fillId="48" borderId="58" applyNumberFormat="0" applyProtection="0">
      <alignment horizontal="right" vertical="center"/>
    </xf>
    <xf numFmtId="0" fontId="96" fillId="15" borderId="59" applyNumberFormat="0" applyProtection="0">
      <alignment horizontal="left" vertical="top" indent="1"/>
    </xf>
    <xf numFmtId="4" fontId="107" fillId="55" borderId="52" applyNumberFormat="0" applyProtection="0">
      <alignment horizontal="right" vertical="center"/>
    </xf>
    <xf numFmtId="4" fontId="96" fillId="46" borderId="58" applyNumberFormat="0" applyProtection="0">
      <alignment horizontal="right" vertical="center"/>
    </xf>
    <xf numFmtId="0" fontId="14" fillId="54" borderId="52" applyNumberFormat="0" applyProtection="0">
      <alignment horizontal="left" vertical="center" indent="1"/>
    </xf>
    <xf numFmtId="176" fontId="77" fillId="0" borderId="53">
      <alignment horizontal="right"/>
      <protection hidden="1"/>
    </xf>
    <xf numFmtId="176" fontId="78" fillId="0" borderId="53">
      <alignment horizontal="right"/>
      <protection hidden="1"/>
    </xf>
    <xf numFmtId="4" fontId="96" fillId="51" borderId="60" applyNumberFormat="0" applyProtection="0">
      <alignment horizontal="left" vertical="center" indent="1"/>
    </xf>
    <xf numFmtId="174" fontId="77" fillId="0" borderId="53">
      <alignment horizontal="right"/>
      <protection hidden="1"/>
    </xf>
    <xf numFmtId="0" fontId="106" fillId="4" borderId="59" applyNumberFormat="0" applyProtection="0">
      <alignment horizontal="left" vertical="top" indent="1"/>
    </xf>
    <xf numFmtId="0" fontId="106" fillId="4" borderId="59" applyNumberFormat="0" applyProtection="0">
      <alignment horizontal="left" vertical="top" indent="1"/>
    </xf>
    <xf numFmtId="4" fontId="102" fillId="41" borderId="53" applyNumberFormat="0" applyProtection="0">
      <alignment vertical="center"/>
    </xf>
    <xf numFmtId="4" fontId="96" fillId="51" borderId="60" applyNumberFormat="0" applyProtection="0">
      <alignment horizontal="left" vertical="center" indent="1"/>
    </xf>
    <xf numFmtId="174" fontId="78" fillId="0" borderId="53">
      <alignment horizontal="right"/>
      <protection hidden="1"/>
    </xf>
    <xf numFmtId="0" fontId="18" fillId="0" borderId="36" applyNumberFormat="0" applyFill="0" applyAlignment="0" applyProtection="0"/>
    <xf numFmtId="4" fontId="96" fillId="48" borderId="58" applyNumberFormat="0" applyProtection="0">
      <alignment horizontal="right" vertical="center"/>
    </xf>
    <xf numFmtId="4" fontId="96" fillId="8" borderId="58" applyNumberFormat="0" applyProtection="0">
      <alignment horizontal="right" vertical="center"/>
    </xf>
    <xf numFmtId="4" fontId="96" fillId="9" borderId="58" applyNumberFormat="0" applyProtection="0">
      <alignment horizontal="right" vertical="center"/>
    </xf>
    <xf numFmtId="174" fontId="78" fillId="0" borderId="53">
      <alignment horizontal="right"/>
      <protection hidden="1"/>
    </xf>
    <xf numFmtId="175" fontId="77" fillId="0" borderId="53">
      <alignment horizontal="right"/>
      <protection hidden="1"/>
    </xf>
    <xf numFmtId="0" fontId="96" fillId="51" borderId="59" applyNumberFormat="0" applyProtection="0">
      <alignment horizontal="left" vertical="top" indent="1"/>
    </xf>
    <xf numFmtId="176" fontId="77" fillId="0" borderId="53">
      <alignment horizontal="right"/>
      <protection hidden="1"/>
    </xf>
    <xf numFmtId="176" fontId="77" fillId="0" borderId="53">
      <alignment horizontal="right"/>
      <protection hidden="1"/>
    </xf>
    <xf numFmtId="1" fontId="78" fillId="0" borderId="54">
      <alignment horizontal="left"/>
      <protection hidden="1"/>
    </xf>
    <xf numFmtId="4" fontId="101" fillId="36" borderId="52" applyNumberFormat="0" applyProtection="0">
      <alignment horizontal="left" vertical="center" indent="1"/>
    </xf>
    <xf numFmtId="4" fontId="96" fillId="17" borderId="60" applyNumberFormat="0" applyProtection="0">
      <alignment horizontal="right" vertical="center"/>
    </xf>
    <xf numFmtId="4" fontId="96" fillId="50" borderId="60" applyNumberFormat="0" applyProtection="0">
      <alignment horizontal="left" vertical="center" indent="1"/>
    </xf>
    <xf numFmtId="4" fontId="96" fillId="50" borderId="60" applyNumberFormat="0" applyProtection="0">
      <alignment horizontal="left" vertical="center" indent="1"/>
    </xf>
    <xf numFmtId="4" fontId="104" fillId="15" borderId="60" applyNumberFormat="0" applyProtection="0">
      <alignment horizontal="left" vertical="center" indent="1"/>
    </xf>
    <xf numFmtId="0" fontId="15" fillId="4" borderId="50" applyNumberFormat="0" applyFont="0" applyAlignment="0" applyProtection="0"/>
    <xf numFmtId="4" fontId="96" fillId="8" borderId="58" applyNumberFormat="0" applyProtection="0">
      <alignment horizontal="right" vertical="center"/>
    </xf>
    <xf numFmtId="4" fontId="96" fillId="46" borderId="58" applyNumberFormat="0" applyProtection="0">
      <alignment horizontal="right" vertical="center"/>
    </xf>
    <xf numFmtId="4" fontId="104" fillId="15" borderId="60" applyNumberFormat="0" applyProtection="0">
      <alignment horizontal="left" vertical="center" indent="1"/>
    </xf>
    <xf numFmtId="174" fontId="77" fillId="19" borderId="53">
      <alignment horizontal="right"/>
      <protection locked="0"/>
    </xf>
    <xf numFmtId="0" fontId="32" fillId="13" borderId="51" applyNumberFormat="0" applyAlignment="0" applyProtection="0"/>
    <xf numFmtId="174" fontId="78" fillId="0" borderId="53">
      <alignment horizontal="right"/>
      <protection hidden="1"/>
    </xf>
    <xf numFmtId="4" fontId="102" fillId="41" borderId="53" applyNumberFormat="0" applyProtection="0">
      <alignment vertical="center"/>
    </xf>
    <xf numFmtId="0" fontId="106" fillId="4" borderId="59" applyNumberFormat="0" applyProtection="0">
      <alignment horizontal="left" vertical="top" indent="1"/>
    </xf>
    <xf numFmtId="0" fontId="96" fillId="51" borderId="59" applyNumberFormat="0" applyProtection="0">
      <alignment horizontal="left" vertical="top" indent="1"/>
    </xf>
    <xf numFmtId="0" fontId="105" fillId="15" borderId="61" applyBorder="0"/>
    <xf numFmtId="0" fontId="106" fillId="4" borderId="59" applyNumberFormat="0" applyProtection="0">
      <alignment horizontal="left" vertical="top" indent="1"/>
    </xf>
    <xf numFmtId="0" fontId="96" fillId="51" borderId="59" applyNumberFormat="0" applyProtection="0">
      <alignment horizontal="left" vertical="top" indent="1"/>
    </xf>
    <xf numFmtId="0" fontId="18" fillId="0" borderId="49" applyNumberFormat="0" applyFill="0" applyAlignment="0" applyProtection="0"/>
    <xf numFmtId="4" fontId="101" fillId="36" borderId="52" applyNumberFormat="0" applyProtection="0">
      <alignment vertical="center"/>
    </xf>
    <xf numFmtId="4" fontId="104" fillId="15" borderId="60" applyNumberFormat="0" applyProtection="0">
      <alignment horizontal="left" vertical="center" indent="1"/>
    </xf>
    <xf numFmtId="4" fontId="96" fillId="49" borderId="60" applyNumberFormat="0" applyProtection="0">
      <alignment horizontal="left" vertical="center" indent="1"/>
    </xf>
    <xf numFmtId="10" fontId="96" fillId="41" borderId="53" applyNumberFormat="0" applyBorder="0" applyAlignment="0" applyProtection="0"/>
    <xf numFmtId="174" fontId="78" fillId="0" borderId="53">
      <alignment horizontal="right"/>
      <protection hidden="1"/>
    </xf>
    <xf numFmtId="176" fontId="78" fillId="0" borderId="53">
      <alignment horizontal="right"/>
      <protection hidden="1"/>
    </xf>
    <xf numFmtId="4" fontId="96" fillId="0" borderId="58" applyNumberFormat="0" applyProtection="0">
      <alignment horizontal="right" vertical="center"/>
    </xf>
    <xf numFmtId="0" fontId="5" fillId="0" borderId="0"/>
    <xf numFmtId="4" fontId="104" fillId="15" borderId="60" applyNumberFormat="0" applyProtection="0">
      <alignment horizontal="left" vertical="center" indent="1"/>
    </xf>
    <xf numFmtId="176" fontId="78" fillId="0" borderId="53">
      <alignment horizontal="right"/>
      <protection hidden="1"/>
    </xf>
    <xf numFmtId="176" fontId="77" fillId="0" borderId="53">
      <alignment horizontal="right"/>
      <protection hidden="1"/>
    </xf>
    <xf numFmtId="1" fontId="78" fillId="0" borderId="54">
      <alignment horizontal="left"/>
      <protection hidden="1"/>
    </xf>
    <xf numFmtId="4" fontId="106" fillId="4" borderId="59" applyNumberFormat="0" applyProtection="0">
      <alignment vertical="center"/>
    </xf>
    <xf numFmtId="0" fontId="18" fillId="0" borderId="36" applyNumberFormat="0" applyFill="0" applyAlignment="0" applyProtection="0"/>
    <xf numFmtId="174" fontId="78" fillId="0" borderId="53">
      <alignment horizontal="right"/>
      <protection hidden="1"/>
    </xf>
    <xf numFmtId="176" fontId="78" fillId="0" borderId="53">
      <alignment horizontal="right"/>
      <protection hidden="1"/>
    </xf>
    <xf numFmtId="0" fontId="14" fillId="54" borderId="52" applyNumberFormat="0" applyProtection="0">
      <alignment horizontal="left" vertical="center" indent="1"/>
    </xf>
    <xf numFmtId="174" fontId="77" fillId="0" borderId="53">
      <alignment horizontal="right"/>
      <protection hidden="1"/>
    </xf>
    <xf numFmtId="0" fontId="96" fillId="50" borderId="59" applyNumberFormat="0" applyProtection="0">
      <alignment horizontal="left" vertical="top" indent="1"/>
    </xf>
    <xf numFmtId="0" fontId="96" fillId="52" borderId="58" applyNumberFormat="0" applyProtection="0">
      <alignment horizontal="left" vertical="center" indent="1"/>
    </xf>
    <xf numFmtId="0" fontId="15" fillId="4" borderId="50" applyNumberFormat="0" applyFont="0" applyAlignment="0" applyProtection="0"/>
    <xf numFmtId="4" fontId="102" fillId="36" borderId="58" applyNumberFormat="0" applyProtection="0">
      <alignment vertical="center"/>
    </xf>
    <xf numFmtId="4" fontId="101" fillId="55" borderId="52" applyNumberFormat="0" applyProtection="0">
      <alignment horizontal="right" vertical="center"/>
    </xf>
    <xf numFmtId="4" fontId="96" fillId="0" borderId="58" applyNumberFormat="0" applyProtection="0">
      <alignment horizontal="right" vertical="center"/>
    </xf>
    <xf numFmtId="0" fontId="96" fillId="2" borderId="58" applyNumberFormat="0" applyProtection="0">
      <alignment horizontal="left" vertical="center" indent="1"/>
    </xf>
    <xf numFmtId="4" fontId="107" fillId="55" borderId="52" applyNumberFormat="0" applyProtection="0">
      <alignment horizontal="right" vertical="center"/>
    </xf>
    <xf numFmtId="4" fontId="96" fillId="45" borderId="58" applyNumberFormat="0" applyProtection="0">
      <alignment horizontal="right" vertical="center"/>
    </xf>
    <xf numFmtId="4" fontId="104" fillId="15" borderId="60" applyNumberFormat="0" applyProtection="0">
      <alignment horizontal="left" vertical="center" indent="1"/>
    </xf>
    <xf numFmtId="0" fontId="96" fillId="15" borderId="59" applyNumberFormat="0" applyProtection="0">
      <alignment horizontal="left" vertical="top" indent="1"/>
    </xf>
    <xf numFmtId="176" fontId="77" fillId="0" borderId="53">
      <alignment horizontal="right"/>
      <protection hidden="1"/>
    </xf>
    <xf numFmtId="174" fontId="77" fillId="0" borderId="53">
      <alignment horizontal="right"/>
      <protection hidden="1"/>
    </xf>
    <xf numFmtId="1" fontId="78" fillId="0" borderId="54">
      <alignment horizontal="left"/>
      <protection hidden="1"/>
    </xf>
    <xf numFmtId="4" fontId="106" fillId="4" borderId="59" applyNumberFormat="0" applyProtection="0">
      <alignment vertical="center"/>
    </xf>
    <xf numFmtId="175" fontId="77" fillId="0" borderId="53">
      <alignment horizontal="right"/>
      <protection hidden="1"/>
    </xf>
    <xf numFmtId="176" fontId="78" fillId="0" borderId="53">
      <alignment horizontal="right"/>
      <protection hidden="1"/>
    </xf>
    <xf numFmtId="174" fontId="78" fillId="0" borderId="53">
      <alignment horizontal="right"/>
      <protection hidden="1"/>
    </xf>
    <xf numFmtId="4" fontId="104" fillId="15" borderId="60" applyNumberFormat="0" applyProtection="0">
      <alignment horizontal="left" vertical="center" indent="1"/>
    </xf>
    <xf numFmtId="4" fontId="96" fillId="49" borderId="60" applyNumberFormat="0" applyProtection="0">
      <alignment horizontal="left" vertical="center" indent="1"/>
    </xf>
    <xf numFmtId="0" fontId="18" fillId="0" borderId="49" applyNumberFormat="0" applyFill="0" applyAlignment="0" applyProtection="0"/>
    <xf numFmtId="174" fontId="78" fillId="0" borderId="53">
      <alignment horizontal="right"/>
      <protection hidden="1"/>
    </xf>
    <xf numFmtId="0" fontId="14" fillId="54" borderId="52" applyNumberFormat="0" applyProtection="0">
      <alignment horizontal="left" vertical="center" indent="1"/>
    </xf>
    <xf numFmtId="0" fontId="96" fillId="51" borderId="59" applyNumberFormat="0" applyProtection="0">
      <alignment horizontal="left" vertical="top"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174" fontId="77" fillId="0" borderId="53">
      <alignment horizontal="right"/>
      <protection hidden="1"/>
    </xf>
    <xf numFmtId="176" fontId="78" fillId="0" borderId="53">
      <alignment horizontal="right"/>
      <protection hidden="1"/>
    </xf>
    <xf numFmtId="174" fontId="77" fillId="19" borderId="53">
      <alignment horizontal="right"/>
      <protection locked="0"/>
    </xf>
    <xf numFmtId="175" fontId="77" fillId="0" borderId="53">
      <alignment horizontal="right"/>
      <protection hidden="1"/>
    </xf>
    <xf numFmtId="175" fontId="77" fillId="0" borderId="53">
      <alignment horizontal="right"/>
      <protection hidden="1"/>
    </xf>
    <xf numFmtId="176" fontId="77" fillId="0" borderId="53">
      <alignment horizontal="right"/>
      <protection hidden="1"/>
    </xf>
    <xf numFmtId="0" fontId="14" fillId="54" borderId="52" applyNumberFormat="0" applyProtection="0">
      <alignment horizontal="left" vertical="center" indent="1"/>
    </xf>
    <xf numFmtId="4" fontId="106" fillId="52" borderId="59" applyNumberFormat="0" applyProtection="0">
      <alignment horizontal="left" vertical="center" indent="1"/>
    </xf>
    <xf numFmtId="176" fontId="78" fillId="0" borderId="53">
      <alignment horizontal="right"/>
      <protection hidden="1"/>
    </xf>
    <xf numFmtId="1" fontId="78" fillId="0" borderId="54">
      <alignment horizontal="left"/>
      <protection hidden="1"/>
    </xf>
    <xf numFmtId="176" fontId="77" fillId="20" borderId="53" applyBorder="0">
      <alignment horizontal="right"/>
      <protection locked="0"/>
    </xf>
    <xf numFmtId="4" fontId="104" fillId="15" borderId="60" applyNumberFormat="0" applyProtection="0">
      <alignment horizontal="left" vertical="center" indent="1"/>
    </xf>
    <xf numFmtId="0" fontId="18" fillId="0" borderId="36" applyNumberFormat="0" applyFill="0" applyAlignment="0" applyProtection="0"/>
    <xf numFmtId="0" fontId="33" fillId="13" borderId="52" applyNumberFormat="0" applyAlignment="0" applyProtection="0"/>
    <xf numFmtId="174" fontId="77" fillId="0" borderId="53">
      <alignment horizontal="right"/>
      <protection hidden="1"/>
    </xf>
    <xf numFmtId="174" fontId="77" fillId="0" borderId="53">
      <alignment horizontal="right"/>
      <protection hidden="1"/>
    </xf>
    <xf numFmtId="176" fontId="78" fillId="0" borderId="53">
      <alignment horizontal="right"/>
      <protection hidden="1"/>
    </xf>
    <xf numFmtId="1" fontId="78" fillId="0" borderId="54">
      <alignment horizontal="left"/>
      <protection hidden="1"/>
    </xf>
    <xf numFmtId="0" fontId="96" fillId="52" borderId="58" applyNumberFormat="0" applyProtection="0">
      <alignment horizontal="left" vertical="center" indent="1"/>
    </xf>
    <xf numFmtId="0" fontId="96" fillId="50" borderId="59" applyNumberFormat="0" applyProtection="0">
      <alignment horizontal="left" vertical="top" indent="1"/>
    </xf>
    <xf numFmtId="175" fontId="77" fillId="0" borderId="53">
      <alignment horizontal="right"/>
      <protection hidden="1"/>
    </xf>
    <xf numFmtId="1" fontId="78" fillId="0" borderId="54">
      <alignment horizontal="lef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6" fontId="78" fillId="0" borderId="53">
      <alignment horizontal="right"/>
      <protection hidden="1"/>
    </xf>
    <xf numFmtId="176" fontId="78" fillId="0" borderId="53">
      <alignment horizontal="right"/>
      <protection hidden="1"/>
    </xf>
    <xf numFmtId="174" fontId="77" fillId="19" borderId="53">
      <alignment horizontal="right"/>
      <protection locked="0"/>
    </xf>
    <xf numFmtId="174" fontId="77" fillId="19" borderId="53">
      <alignment horizontal="right"/>
      <protection locked="0"/>
    </xf>
    <xf numFmtId="174" fontId="77" fillId="19" borderId="53">
      <alignment horizontal="right"/>
      <protection locked="0"/>
    </xf>
    <xf numFmtId="176" fontId="78" fillId="0" borderId="53">
      <alignment horizontal="right"/>
      <protection hidden="1"/>
    </xf>
    <xf numFmtId="4" fontId="96" fillId="49" borderId="60" applyNumberFormat="0" applyProtection="0">
      <alignment horizontal="left" vertical="center" indent="1"/>
    </xf>
    <xf numFmtId="4" fontId="96" fillId="49" borderId="60" applyNumberFormat="0" applyProtection="0">
      <alignment horizontal="left" vertical="center" indent="1"/>
    </xf>
    <xf numFmtId="176" fontId="78" fillId="0" borderId="53">
      <alignment horizontal="right"/>
      <protection hidden="1"/>
    </xf>
    <xf numFmtId="0" fontId="84" fillId="35" borderId="55" applyNumberFormat="0" applyFont="0" applyFill="0" applyBorder="0" applyAlignment="0">
      <alignment vertical="center"/>
    </xf>
    <xf numFmtId="0" fontId="18" fillId="0" borderId="49" applyNumberFormat="0" applyFill="0" applyAlignment="0" applyProtection="0"/>
    <xf numFmtId="0" fontId="18" fillId="0" borderId="49" applyNumberFormat="0" applyFill="0" applyAlignment="0" applyProtection="0"/>
    <xf numFmtId="0" fontId="31" fillId="7" borderId="51" applyNumberFormat="0" applyAlignment="0" applyProtection="0"/>
    <xf numFmtId="174" fontId="77" fillId="0" borderId="53">
      <alignment horizontal="right"/>
      <protection hidden="1"/>
    </xf>
    <xf numFmtId="174" fontId="77" fillId="0" borderId="53">
      <alignment horizontal="right"/>
      <protection hidden="1"/>
    </xf>
    <xf numFmtId="174" fontId="77" fillId="0" borderId="53">
      <alignment horizontal="right"/>
      <protection hidden="1"/>
    </xf>
    <xf numFmtId="174" fontId="77" fillId="0" borderId="53">
      <alignment horizontal="right"/>
      <protection hidden="1"/>
    </xf>
    <xf numFmtId="176" fontId="77" fillId="0" borderId="53">
      <alignment horizontal="righ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6" fontId="78" fillId="0" borderId="53">
      <alignment horizontal="right"/>
      <protection hidden="1"/>
    </xf>
    <xf numFmtId="176" fontId="78" fillId="0" borderId="53">
      <alignment horizontal="right"/>
      <protection hidden="1"/>
    </xf>
    <xf numFmtId="176" fontId="78" fillId="0" borderId="53">
      <alignment horizontal="right"/>
      <protection hidden="1"/>
    </xf>
    <xf numFmtId="176" fontId="78" fillId="0" borderId="53">
      <alignment horizontal="righ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 fontId="78" fillId="0" borderId="54">
      <alignment horizontal="left"/>
      <protection hidden="1"/>
    </xf>
    <xf numFmtId="174" fontId="77" fillId="19" borderId="53">
      <alignment horizontal="right"/>
      <protection locked="0"/>
    </xf>
    <xf numFmtId="174" fontId="77" fillId="19" borderId="53">
      <alignment horizontal="right"/>
      <protection locked="0"/>
    </xf>
    <xf numFmtId="174" fontId="77" fillId="19" borderId="53">
      <alignment horizontal="right"/>
      <protection locked="0"/>
    </xf>
    <xf numFmtId="174" fontId="77" fillId="19" borderId="53">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176" fontId="77" fillId="20" borderId="53" applyBorder="0">
      <alignment horizontal="right"/>
      <protection locked="0"/>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0" fontId="84" fillId="35" borderId="55" applyNumberFormat="0" applyFont="0" applyFill="0" applyBorder="0" applyAlignment="0">
      <alignment vertical="center"/>
    </xf>
    <xf numFmtId="178" fontId="86" fillId="36" borderId="56" applyNumberFormat="0" applyFont="0" applyFill="0" applyBorder="0" applyAlignment="0">
      <alignment horizontal="center"/>
    </xf>
    <xf numFmtId="0" fontId="87" fillId="0" borderId="57" applyNumberFormat="0" applyFill="0" applyAlignment="0" applyProtection="0"/>
    <xf numFmtId="0" fontId="87" fillId="0" borderId="57" applyNumberFormat="0" applyFill="0" applyAlignment="0" applyProtection="0"/>
    <xf numFmtId="0" fontId="87" fillId="0" borderId="57" applyNumberFormat="0" applyFill="0" applyAlignment="0" applyProtection="0"/>
    <xf numFmtId="0" fontId="87" fillId="0" borderId="57" applyNumberFormat="0" applyFill="0" applyAlignment="0" applyProtection="0"/>
    <xf numFmtId="0" fontId="87" fillId="0" borderId="57" applyNumberFormat="0" applyFill="0" applyAlignment="0" applyProtection="0"/>
    <xf numFmtId="0" fontId="97" fillId="0" borderId="54">
      <alignment horizontal="left" vertical="center"/>
    </xf>
    <xf numFmtId="0" fontId="97" fillId="0" borderId="54">
      <alignment horizontal="left" vertical="center"/>
    </xf>
    <xf numFmtId="0" fontId="97" fillId="0" borderId="54">
      <alignment horizontal="left" vertical="center"/>
    </xf>
    <xf numFmtId="0" fontId="97" fillId="0" borderId="54">
      <alignment horizontal="left" vertical="center"/>
    </xf>
    <xf numFmtId="0" fontId="97" fillId="0" borderId="54">
      <alignment horizontal="left" vertical="center"/>
    </xf>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10" fontId="96" fillId="41" borderId="53" applyNumberFormat="0" applyBorder="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4" fillId="4" borderId="50" applyNumberFormat="0" applyFont="0" applyAlignment="0" applyProtection="0"/>
    <xf numFmtId="0" fontId="14" fillId="4" borderId="50" applyNumberFormat="0" applyFont="0" applyAlignment="0" applyProtection="0"/>
    <xf numFmtId="0" fontId="14" fillId="4" borderId="50" applyNumberFormat="0" applyFont="0" applyAlignment="0" applyProtection="0"/>
    <xf numFmtId="0" fontId="14" fillId="4" borderId="50" applyNumberFormat="0" applyFont="0" applyAlignment="0" applyProtection="0"/>
    <xf numFmtId="0" fontId="14" fillId="4" borderId="50" applyNumberFormat="0" applyFont="0" applyAlignment="0" applyProtection="0"/>
    <xf numFmtId="0" fontId="14" fillId="4" borderId="50" applyNumberFormat="0" applyFont="0" applyAlignment="0" applyProtection="0"/>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1" fillId="36" borderId="52"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2" fillId="36" borderId="58" applyNumberFormat="0" applyProtection="0">
      <alignment vertical="center"/>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4" fontId="101" fillId="36" borderId="52" applyNumberFormat="0" applyProtection="0">
      <alignment horizontal="left" vertical="center"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0" fontId="103" fillId="7" borderId="59" applyNumberFormat="0" applyProtection="0">
      <alignment horizontal="left" vertical="top" indent="1"/>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8"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43" borderId="58"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7" borderId="60"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10"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45"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9" borderId="58" applyNumberFormat="0" applyProtection="0">
      <alignment horizontal="right" vertical="center"/>
    </xf>
    <xf numFmtId="4" fontId="96" fillId="46" borderId="58" applyNumberFormat="0" applyProtection="0">
      <alignment horizontal="right" vertical="center"/>
    </xf>
    <xf numFmtId="4" fontId="96" fillId="46" borderId="58" applyNumberFormat="0" applyProtection="0">
      <alignment horizontal="right" vertical="center"/>
    </xf>
    <xf numFmtId="4" fontId="96" fillId="46" borderId="58" applyNumberFormat="0" applyProtection="0">
      <alignment horizontal="right" vertical="center"/>
    </xf>
    <xf numFmtId="4" fontId="96" fillId="46"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7" borderId="58" applyNumberFormat="0" applyProtection="0">
      <alignment horizontal="right" vertical="center"/>
    </xf>
    <xf numFmtId="4" fontId="96" fillId="48" borderId="58" applyNumberFormat="0" applyProtection="0">
      <alignment horizontal="right" vertical="center"/>
    </xf>
    <xf numFmtId="4" fontId="96" fillId="49" borderId="60" applyNumberFormat="0" applyProtection="0">
      <alignment horizontal="left" vertical="center" indent="1"/>
    </xf>
    <xf numFmtId="4" fontId="96" fillId="49" borderId="60" applyNumberFormat="0" applyProtection="0">
      <alignment horizontal="left" vertical="center" indent="1"/>
    </xf>
    <xf numFmtId="4" fontId="96" fillId="49" borderId="60" applyNumberFormat="0" applyProtection="0">
      <alignment horizontal="left" vertical="center" indent="1"/>
    </xf>
    <xf numFmtId="4" fontId="104" fillId="15" borderId="60" applyNumberFormat="0" applyProtection="0">
      <alignment horizontal="left" vertical="center" indent="1"/>
    </xf>
    <xf numFmtId="4" fontId="104" fillId="15" borderId="60" applyNumberFormat="0" applyProtection="0">
      <alignment horizontal="left" vertical="center" indent="1"/>
    </xf>
    <xf numFmtId="4" fontId="104" fillId="15" borderId="60" applyNumberFormat="0" applyProtection="0">
      <alignment horizontal="left" vertical="center" indent="1"/>
    </xf>
    <xf numFmtId="4" fontId="104" fillId="15" borderId="60" applyNumberFormat="0" applyProtection="0">
      <alignment horizontal="left" vertical="center" indent="1"/>
    </xf>
    <xf numFmtId="4" fontId="96" fillId="50" borderId="58" applyNumberFormat="0" applyProtection="0">
      <alignment horizontal="right" vertical="center"/>
    </xf>
    <xf numFmtId="4" fontId="96" fillId="50" borderId="58" applyNumberFormat="0" applyProtection="0">
      <alignment horizontal="right" vertical="center"/>
    </xf>
    <xf numFmtId="4" fontId="96" fillId="50" borderId="58" applyNumberFormat="0" applyProtection="0">
      <alignment horizontal="right" vertical="center"/>
    </xf>
    <xf numFmtId="4" fontId="96" fillId="50" borderId="60" applyNumberFormat="0" applyProtection="0">
      <alignment horizontal="left" vertical="center" indent="1"/>
    </xf>
    <xf numFmtId="0" fontId="96" fillId="52" borderId="58" applyNumberFormat="0" applyProtection="0">
      <alignment horizontal="left" vertical="center" indent="1"/>
    </xf>
    <xf numFmtId="0" fontId="96" fillId="52" borderId="58" applyNumberFormat="0" applyProtection="0">
      <alignment horizontal="left" vertical="center" indent="1"/>
    </xf>
    <xf numFmtId="0" fontId="96" fillId="52" borderId="58" applyNumberFormat="0" applyProtection="0">
      <alignment horizontal="left" vertical="center" indent="1"/>
    </xf>
    <xf numFmtId="0" fontId="96" fillId="15" borderId="59" applyNumberFormat="0" applyProtection="0">
      <alignment horizontal="left" vertical="top" indent="1"/>
    </xf>
    <xf numFmtId="0" fontId="96" fillId="15" borderId="59" applyNumberFormat="0" applyProtection="0">
      <alignment horizontal="left" vertical="top" indent="1"/>
    </xf>
    <xf numFmtId="0" fontId="96" fillId="15" borderId="59" applyNumberFormat="0" applyProtection="0">
      <alignment horizontal="left" vertical="top" indent="1"/>
    </xf>
    <xf numFmtId="0" fontId="96" fillId="2" borderId="58" applyNumberFormat="0" applyProtection="0">
      <alignment horizontal="left" vertical="center" indent="1"/>
    </xf>
    <xf numFmtId="0" fontId="96" fillId="2" borderId="58" applyNumberFormat="0" applyProtection="0">
      <alignment horizontal="left" vertical="center" indent="1"/>
    </xf>
    <xf numFmtId="0" fontId="96" fillId="2" borderId="58" applyNumberFormat="0" applyProtection="0">
      <alignment horizontal="left" vertical="center" indent="1"/>
    </xf>
    <xf numFmtId="0" fontId="96" fillId="2" borderId="58" applyNumberFormat="0" applyProtection="0">
      <alignment horizontal="left" vertical="center" indent="1"/>
    </xf>
    <xf numFmtId="0" fontId="96" fillId="2" borderId="58" applyNumberFormat="0" applyProtection="0">
      <alignment horizontal="left" vertical="center" indent="1"/>
    </xf>
    <xf numFmtId="0" fontId="96" fillId="51" borderId="58"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05" fillId="15" borderId="61" applyBorder="0"/>
    <xf numFmtId="0" fontId="105" fillId="15" borderId="61" applyBorder="0"/>
    <xf numFmtId="4" fontId="106" fillId="4" borderId="59" applyNumberFormat="0" applyProtection="0">
      <alignment vertical="center"/>
    </xf>
    <xf numFmtId="4" fontId="106" fillId="52" borderId="59" applyNumberFormat="0" applyProtection="0">
      <alignment horizontal="left" vertical="center" indent="1"/>
    </xf>
    <xf numFmtId="4" fontId="106" fillId="52" borderId="59" applyNumberFormat="0" applyProtection="0">
      <alignment horizontal="left" vertical="center" indent="1"/>
    </xf>
    <xf numFmtId="4" fontId="106" fillId="52" borderId="59" applyNumberFormat="0" applyProtection="0">
      <alignment horizontal="left" vertical="center" indent="1"/>
    </xf>
    <xf numFmtId="4" fontId="106" fillId="52" borderId="59" applyNumberFormat="0" applyProtection="0">
      <alignment horizontal="left" vertical="center" indent="1"/>
    </xf>
    <xf numFmtId="4" fontId="106" fillId="52" borderId="59" applyNumberFormat="0" applyProtection="0">
      <alignment horizontal="left" vertical="center" indent="1"/>
    </xf>
    <xf numFmtId="4" fontId="96" fillId="0" borderId="58" applyNumberFormat="0" applyProtection="0">
      <alignment horizontal="right" vertical="center"/>
    </xf>
    <xf numFmtId="4" fontId="101" fillId="55" borderId="52" applyNumberFormat="0" applyProtection="0">
      <alignment horizontal="right" vertical="center"/>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4" fontId="104" fillId="15" borderId="60" applyNumberFormat="0" applyProtection="0">
      <alignment horizontal="left" vertical="center" indent="1"/>
    </xf>
    <xf numFmtId="4" fontId="96" fillId="46" borderId="58" applyNumberFormat="0" applyProtection="0">
      <alignment horizontal="right" vertical="center"/>
    </xf>
    <xf numFmtId="4" fontId="96" fillId="46" borderId="58" applyNumberFormat="0" applyProtection="0">
      <alignment horizontal="right" vertical="center"/>
    </xf>
    <xf numFmtId="4" fontId="96" fillId="48" borderId="58" applyNumberFormat="0" applyProtection="0">
      <alignment horizontal="right" vertical="center"/>
    </xf>
    <xf numFmtId="4" fontId="96" fillId="49" borderId="60" applyNumberFormat="0" applyProtection="0">
      <alignment horizontal="left" vertical="center" indent="1"/>
    </xf>
    <xf numFmtId="4" fontId="104" fillId="15" borderId="60" applyNumberFormat="0" applyProtection="0">
      <alignment horizontal="left" vertical="center" indent="1"/>
    </xf>
    <xf numFmtId="4" fontId="96" fillId="50" borderId="58" applyNumberFormat="0" applyProtection="0">
      <alignment horizontal="right" vertical="center"/>
    </xf>
    <xf numFmtId="0" fontId="96" fillId="2" borderId="58" applyNumberFormat="0" applyProtection="0">
      <alignment horizontal="left" vertical="center" indent="1"/>
    </xf>
    <xf numFmtId="4" fontId="96" fillId="45" borderId="58" applyNumberFormat="0" applyProtection="0">
      <alignment horizontal="right" vertical="center"/>
    </xf>
    <xf numFmtId="4" fontId="96" fillId="47" borderId="58" applyNumberFormat="0" applyProtection="0">
      <alignment horizontal="right" vertical="center"/>
    </xf>
    <xf numFmtId="4" fontId="96" fillId="50" borderId="60" applyNumberFormat="0" applyProtection="0">
      <alignment horizontal="left" vertical="center" indent="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174" fontId="78" fillId="0" borderId="53">
      <alignment horizontal="right"/>
      <protection hidden="1"/>
    </xf>
    <xf numFmtId="0" fontId="96" fillId="53" borderId="58" applyNumberFormat="0" applyProtection="0">
      <alignment horizontal="left" vertical="center" indent="1"/>
    </xf>
    <xf numFmtId="4" fontId="96" fillId="48" borderId="58" applyNumberFormat="0" applyProtection="0">
      <alignment horizontal="right" vertical="center"/>
    </xf>
    <xf numFmtId="4" fontId="96" fillId="48" borderId="58" applyNumberFormat="0" applyProtection="0">
      <alignment horizontal="right" vertical="center"/>
    </xf>
    <xf numFmtId="4" fontId="96" fillId="50" borderId="60" applyNumberFormat="0" applyProtection="0">
      <alignment horizontal="left" vertical="center" indent="1"/>
    </xf>
    <xf numFmtId="4" fontId="96" fillId="50" borderId="60" applyNumberFormat="0" applyProtection="0">
      <alignment horizontal="left" vertical="center" indent="1"/>
    </xf>
    <xf numFmtId="0" fontId="96" fillId="15" borderId="59" applyNumberFormat="0" applyProtection="0">
      <alignment horizontal="left" vertical="top" indent="1"/>
    </xf>
    <xf numFmtId="0" fontId="96" fillId="50" borderId="59" applyNumberFormat="0" applyProtection="0">
      <alignment horizontal="left" vertical="top" indent="1"/>
    </xf>
    <xf numFmtId="4" fontId="106" fillId="52" borderId="59" applyNumberFormat="0" applyProtection="0">
      <alignment horizontal="left" vertical="center" indent="1"/>
    </xf>
    <xf numFmtId="4" fontId="101" fillId="55" borderId="52" applyNumberFormat="0" applyProtection="0">
      <alignment horizontal="right" vertical="center"/>
    </xf>
    <xf numFmtId="4" fontId="96" fillId="49" borderId="60" applyNumberFormat="0" applyProtection="0">
      <alignment horizontal="left" vertical="center" indent="1"/>
    </xf>
    <xf numFmtId="4" fontId="96" fillId="51" borderId="60" applyNumberFormat="0" applyProtection="0">
      <alignment horizontal="left" vertical="center" indent="1"/>
    </xf>
    <xf numFmtId="0" fontId="96" fillId="51" borderId="58" applyNumberFormat="0" applyProtection="0">
      <alignment horizontal="left" vertical="center" indent="1"/>
    </xf>
    <xf numFmtId="174" fontId="77" fillId="0" borderId="53">
      <alignment horizontal="right"/>
      <protection hidden="1"/>
    </xf>
    <xf numFmtId="0" fontId="105" fillId="15" borderId="61" applyBorder="0"/>
    <xf numFmtId="4" fontId="96" fillId="50" borderId="58" applyNumberFormat="0" applyProtection="0">
      <alignment horizontal="right" vertical="center"/>
    </xf>
    <xf numFmtId="4" fontId="96" fillId="50" borderId="60" applyNumberFormat="0" applyProtection="0">
      <alignment horizontal="left" vertical="center" indent="1"/>
    </xf>
    <xf numFmtId="0" fontId="96" fillId="51" borderId="58"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96" fillId="52" borderId="58" applyNumberFormat="0" applyProtection="0">
      <alignment horizontal="left" vertical="center" indent="1"/>
    </xf>
    <xf numFmtId="0" fontId="18" fillId="0" borderId="36" applyNumberFormat="0" applyFill="0" applyAlignment="0" applyProtection="0"/>
    <xf numFmtId="176" fontId="78" fillId="0" borderId="53">
      <alignment horizontal="right"/>
      <protection hidden="1"/>
    </xf>
    <xf numFmtId="4" fontId="96" fillId="46" borderId="58" applyNumberFormat="0" applyProtection="0">
      <alignment horizontal="right" vertical="center"/>
    </xf>
    <xf numFmtId="4" fontId="96" fillId="49" borderId="60" applyNumberFormat="0" applyProtection="0">
      <alignment horizontal="left" vertical="center" indent="1"/>
    </xf>
    <xf numFmtId="0" fontId="96" fillId="52" borderId="58" applyNumberFormat="0" applyProtection="0">
      <alignment horizontal="left" vertical="center" indent="1"/>
    </xf>
    <xf numFmtId="0" fontId="96" fillId="2" borderId="59" applyNumberFormat="0" applyProtection="0">
      <alignment horizontal="left" vertical="top" indent="1"/>
    </xf>
    <xf numFmtId="4" fontId="96" fillId="50" borderId="60" applyNumberFormat="0" applyProtection="0">
      <alignment horizontal="left" vertical="center" indent="1"/>
    </xf>
    <xf numFmtId="0" fontId="96" fillId="51" borderId="59" applyNumberFormat="0" applyProtection="0">
      <alignment horizontal="left" vertical="top" indent="1"/>
    </xf>
    <xf numFmtId="4" fontId="104" fillId="15" borderId="60" applyNumberFormat="0" applyProtection="0">
      <alignment horizontal="left" vertical="center" indent="1"/>
    </xf>
    <xf numFmtId="4" fontId="96" fillId="46" borderId="58" applyNumberFormat="0" applyProtection="0">
      <alignment horizontal="right" vertical="center"/>
    </xf>
    <xf numFmtId="4" fontId="96" fillId="48" borderId="58" applyNumberFormat="0" applyProtection="0">
      <alignment horizontal="right" vertical="center"/>
    </xf>
    <xf numFmtId="4" fontId="96" fillId="51" borderId="60" applyNumberFormat="0" applyProtection="0">
      <alignment horizontal="left" vertical="center" indent="1"/>
    </xf>
    <xf numFmtId="4" fontId="104" fillId="15" borderId="60" applyNumberFormat="0" applyProtection="0">
      <alignment horizontal="left" vertical="center" indent="1"/>
    </xf>
    <xf numFmtId="0" fontId="96" fillId="51" borderId="59" applyNumberFormat="0" applyProtection="0">
      <alignment horizontal="left" vertical="top" indent="1"/>
    </xf>
    <xf numFmtId="0" fontId="14" fillId="54" borderId="52" applyNumberFormat="0" applyProtection="0">
      <alignment horizontal="left" vertical="center" indent="1"/>
    </xf>
    <xf numFmtId="0" fontId="18" fillId="0" borderId="36" applyNumberFormat="0" applyFill="0" applyAlignment="0" applyProtection="0"/>
    <xf numFmtId="0" fontId="96" fillId="50" borderId="59" applyNumberFormat="0" applyProtection="0">
      <alignment horizontal="left" vertical="top" indent="1"/>
    </xf>
    <xf numFmtId="4" fontId="101" fillId="55" borderId="52" applyNumberFormat="0" applyProtection="0">
      <alignment horizontal="right" vertical="center"/>
    </xf>
    <xf numFmtId="1" fontId="78" fillId="0" borderId="54">
      <alignment horizontal="left"/>
      <protection hidden="1"/>
    </xf>
    <xf numFmtId="174" fontId="77" fillId="0" borderId="53">
      <alignment horizontal="right"/>
      <protection hidden="1"/>
    </xf>
    <xf numFmtId="174" fontId="78" fillId="0" borderId="53">
      <alignment horizontal="right"/>
      <protection hidden="1"/>
    </xf>
    <xf numFmtId="0" fontId="33" fillId="13" borderId="52" applyNumberFormat="0" applyAlignment="0" applyProtection="0"/>
    <xf numFmtId="4" fontId="96" fillId="8" borderId="58" applyNumberFormat="0" applyProtection="0">
      <alignment horizontal="right" vertical="center"/>
    </xf>
    <xf numFmtId="4" fontId="96" fillId="10" borderId="58" applyNumberFormat="0" applyProtection="0">
      <alignment horizontal="right" vertical="center"/>
    </xf>
    <xf numFmtId="4" fontId="101" fillId="55" borderId="52" applyNumberFormat="0" applyProtection="0">
      <alignment horizontal="right" vertical="center"/>
    </xf>
    <xf numFmtId="4" fontId="107" fillId="55" borderId="52" applyNumberFormat="0" applyProtection="0">
      <alignment horizontal="right" vertical="center"/>
    </xf>
    <xf numFmtId="0" fontId="14" fillId="54" borderId="52" applyNumberFormat="0" applyProtection="0">
      <alignment horizontal="left" vertical="center" indent="1"/>
    </xf>
    <xf numFmtId="0" fontId="96" fillId="15" borderId="59" applyNumberFormat="0" applyProtection="0">
      <alignment horizontal="left" vertical="top" indent="1"/>
    </xf>
    <xf numFmtId="0" fontId="96" fillId="50" borderId="59" applyNumberFormat="0" applyProtection="0">
      <alignment horizontal="left" vertical="top" indent="1"/>
    </xf>
    <xf numFmtId="4" fontId="96" fillId="0" borderId="58" applyNumberFormat="0" applyProtection="0">
      <alignment horizontal="right" vertical="center"/>
    </xf>
    <xf numFmtId="4" fontId="96" fillId="0" borderId="58" applyNumberFormat="0" applyProtection="0">
      <alignment horizontal="right" vertical="center"/>
    </xf>
    <xf numFmtId="0" fontId="96" fillId="53" borderId="58" applyNumberFormat="0" applyProtection="0">
      <alignment horizontal="left" vertical="center" indent="1"/>
    </xf>
    <xf numFmtId="0" fontId="14" fillId="54" borderId="52" applyNumberFormat="0" applyProtection="0">
      <alignment horizontal="left" vertical="center" indent="1"/>
    </xf>
    <xf numFmtId="0" fontId="96" fillId="53" borderId="58" applyNumberFormat="0" applyProtection="0">
      <alignment horizontal="left" vertical="center" indent="1"/>
    </xf>
    <xf numFmtId="0" fontId="96" fillId="53" borderId="58" applyNumberFormat="0" applyProtection="0">
      <alignment horizontal="left" vertical="center" indent="1"/>
    </xf>
    <xf numFmtId="0" fontId="14" fillId="54" borderId="52" applyNumberFormat="0" applyProtection="0">
      <alignment horizontal="left" vertical="center" indent="1"/>
    </xf>
    <xf numFmtId="4" fontId="96" fillId="48" borderId="58" applyNumberFormat="0" applyProtection="0">
      <alignment horizontal="right" vertical="center"/>
    </xf>
    <xf numFmtId="0" fontId="96" fillId="2" borderId="58" applyNumberFormat="0" applyProtection="0">
      <alignment horizontal="left" vertical="center" indent="1"/>
    </xf>
    <xf numFmtId="0" fontId="96" fillId="2" borderId="59" applyNumberFormat="0" applyProtection="0">
      <alignment horizontal="left" vertical="top" indent="1"/>
    </xf>
    <xf numFmtId="0" fontId="96" fillId="50" borderId="59" applyNumberFormat="0" applyProtection="0">
      <alignment horizontal="left" vertical="top" indent="1"/>
    </xf>
    <xf numFmtId="4" fontId="107" fillId="55" borderId="52" applyNumberFormat="0" applyProtection="0">
      <alignment horizontal="right" vertical="center"/>
    </xf>
    <xf numFmtId="0" fontId="14" fillId="54" borderId="52" applyNumberFormat="0" applyProtection="0">
      <alignment horizontal="left" vertical="center" indent="1"/>
    </xf>
    <xf numFmtId="0" fontId="18" fillId="0" borderId="36" applyNumberFormat="0" applyFill="0" applyAlignment="0" applyProtection="0"/>
    <xf numFmtId="0" fontId="14" fillId="54" borderId="52" applyNumberFormat="0" applyProtection="0">
      <alignment horizontal="left" vertical="center" indent="1"/>
    </xf>
    <xf numFmtId="4" fontId="107" fillId="55" borderId="52" applyNumberFormat="0" applyProtection="0">
      <alignment horizontal="right" vertical="center"/>
    </xf>
    <xf numFmtId="4" fontId="104" fillId="15" borderId="60" applyNumberFormat="0" applyProtection="0">
      <alignment horizontal="left" vertical="center" indent="1"/>
    </xf>
    <xf numFmtId="4" fontId="96" fillId="43" borderId="58" applyNumberFormat="0" applyProtection="0">
      <alignment horizontal="right" vertical="center"/>
    </xf>
    <xf numFmtId="4" fontId="96" fillId="45" borderId="58" applyNumberFormat="0" applyProtection="0">
      <alignment horizontal="right" vertical="center"/>
    </xf>
    <xf numFmtId="176" fontId="78" fillId="0" borderId="53">
      <alignment horizontal="right"/>
      <protection hidden="1"/>
    </xf>
    <xf numFmtId="174" fontId="78" fillId="0" borderId="53">
      <alignment horizontal="right"/>
      <protection hidden="1"/>
    </xf>
    <xf numFmtId="4" fontId="96" fillId="8" borderId="58" applyNumberFormat="0" applyProtection="0">
      <alignment horizontal="right" vertical="center"/>
    </xf>
    <xf numFmtId="4" fontId="96" fillId="17" borderId="60" applyNumberFormat="0" applyProtection="0">
      <alignment horizontal="right" vertical="center"/>
    </xf>
    <xf numFmtId="0" fontId="105" fillId="15" borderId="61" applyBorder="0"/>
    <xf numFmtId="4" fontId="96" fillId="51" borderId="60" applyNumberFormat="0" applyProtection="0">
      <alignment horizontal="left" vertical="center" indent="1"/>
    </xf>
    <xf numFmtId="4" fontId="106" fillId="4" borderId="59" applyNumberFormat="0" applyProtection="0">
      <alignment vertical="center"/>
    </xf>
    <xf numFmtId="0" fontId="14" fillId="54" borderId="52" applyNumberFormat="0" applyProtection="0">
      <alignment horizontal="left" vertical="center" indent="1"/>
    </xf>
    <xf numFmtId="176" fontId="78" fillId="0" borderId="53">
      <alignment horizontal="right"/>
      <protection hidden="1"/>
    </xf>
    <xf numFmtId="4" fontId="107" fillId="55" borderId="52" applyNumberFormat="0" applyProtection="0">
      <alignment horizontal="right" vertical="center"/>
    </xf>
    <xf numFmtId="4" fontId="96" fillId="48" borderId="58" applyNumberFormat="0" applyProtection="0">
      <alignment horizontal="right" vertical="center"/>
    </xf>
    <xf numFmtId="0" fontId="96" fillId="51" borderId="58" applyNumberFormat="0" applyProtection="0">
      <alignment horizontal="left" vertical="center" indent="1"/>
    </xf>
    <xf numFmtId="4" fontId="106" fillId="4" borderId="59" applyNumberFormat="0" applyProtection="0">
      <alignment vertical="center"/>
    </xf>
    <xf numFmtId="4" fontId="106" fillId="4" borderId="59" applyNumberFormat="0" applyProtection="0">
      <alignment vertical="center"/>
    </xf>
    <xf numFmtId="0" fontId="14" fillId="54" borderId="52" applyNumberFormat="0" applyProtection="0">
      <alignment horizontal="left" vertical="center" indent="1"/>
    </xf>
    <xf numFmtId="4" fontId="102" fillId="41" borderId="53" applyNumberFormat="0" applyProtection="0">
      <alignment vertical="center"/>
    </xf>
    <xf numFmtId="4" fontId="104" fillId="15" borderId="60" applyNumberFormat="0" applyProtection="0">
      <alignment horizontal="left" vertical="center" indent="1"/>
    </xf>
    <xf numFmtId="4" fontId="96" fillId="50" borderId="58" applyNumberFormat="0" applyProtection="0">
      <alignment horizontal="right" vertical="center"/>
    </xf>
    <xf numFmtId="0" fontId="96" fillId="51" borderId="58" applyNumberFormat="0" applyProtection="0">
      <alignment horizontal="left" vertical="center" indent="1"/>
    </xf>
    <xf numFmtId="0" fontId="106" fillId="4" borderId="59" applyNumberFormat="0" applyProtection="0">
      <alignment horizontal="left" vertical="top" indent="1"/>
    </xf>
    <xf numFmtId="0" fontId="106" fillId="4" borderId="59" applyNumberFormat="0" applyProtection="0">
      <alignment horizontal="left" vertical="top" indent="1"/>
    </xf>
    <xf numFmtId="4" fontId="102" fillId="41" borderId="53" applyNumberFormat="0" applyProtection="0">
      <alignment vertical="center"/>
    </xf>
    <xf numFmtId="4" fontId="102" fillId="36" borderId="58" applyNumberFormat="0" applyProtection="0">
      <alignment vertical="center"/>
    </xf>
    <xf numFmtId="0" fontId="103" fillId="7" borderId="59" applyNumberFormat="0" applyProtection="0">
      <alignment horizontal="left" vertical="top" indent="1"/>
    </xf>
    <xf numFmtId="4" fontId="96" fillId="43" borderId="58" applyNumberFormat="0" applyProtection="0">
      <alignment horizontal="right" vertical="center"/>
    </xf>
    <xf numFmtId="4" fontId="96" fillId="17" borderId="60" applyNumberFormat="0" applyProtection="0">
      <alignment horizontal="right" vertical="center"/>
    </xf>
    <xf numFmtId="4" fontId="96" fillId="45" borderId="58" applyNumberFormat="0" applyProtection="0">
      <alignment horizontal="right" vertical="center"/>
    </xf>
    <xf numFmtId="4" fontId="96" fillId="47" borderId="58" applyNumberFormat="0" applyProtection="0">
      <alignment horizontal="right" vertical="center"/>
    </xf>
    <xf numFmtId="4" fontId="104" fillId="15" borderId="60" applyNumberFormat="0" applyProtection="0">
      <alignment horizontal="left" vertical="center" indent="1"/>
    </xf>
    <xf numFmtId="0" fontId="96" fillId="2" borderId="58" applyNumberFormat="0" applyProtection="0">
      <alignment horizontal="left" vertical="center" indent="1"/>
    </xf>
    <xf numFmtId="0" fontId="14" fillId="54" borderId="52" applyNumberFormat="0" applyProtection="0">
      <alignment horizontal="left" vertical="center" indent="1"/>
    </xf>
    <xf numFmtId="4" fontId="96" fillId="9" borderId="58" applyNumberFormat="0" applyProtection="0">
      <alignment horizontal="right" vertical="center"/>
    </xf>
    <xf numFmtId="0" fontId="106" fillId="4" borderId="59" applyNumberFormat="0" applyProtection="0">
      <alignment horizontal="left" vertical="top" indent="1"/>
    </xf>
    <xf numFmtId="4" fontId="96" fillId="0" borderId="58" applyNumberFormat="0" applyProtection="0">
      <alignment horizontal="right" vertical="center"/>
    </xf>
    <xf numFmtId="0" fontId="106" fillId="4" borderId="59" applyNumberFormat="0" applyProtection="0">
      <alignment horizontal="left" vertical="top" indent="1"/>
    </xf>
    <xf numFmtId="0" fontId="14" fillId="54" borderId="52" applyNumberFormat="0" applyProtection="0">
      <alignment horizontal="left" vertical="center" indent="1"/>
    </xf>
    <xf numFmtId="174" fontId="77" fillId="19" borderId="53">
      <alignment horizontal="right"/>
      <protection locked="0"/>
    </xf>
    <xf numFmtId="4" fontId="102" fillId="36" borderId="58" applyNumberFormat="0" applyProtection="0">
      <alignment vertical="center"/>
    </xf>
    <xf numFmtId="4" fontId="96" fillId="50" borderId="60" applyNumberFormat="0" applyProtection="0">
      <alignment horizontal="left" vertical="center" indent="1"/>
    </xf>
    <xf numFmtId="4" fontId="102" fillId="36" borderId="58" applyNumberFormat="0" applyProtection="0">
      <alignment vertical="center"/>
    </xf>
    <xf numFmtId="4" fontId="96" fillId="17" borderId="60" applyNumberFormat="0" applyProtection="0">
      <alignment horizontal="right" vertical="center"/>
    </xf>
    <xf numFmtId="0" fontId="96" fillId="15" borderId="59" applyNumberFormat="0" applyProtection="0">
      <alignment horizontal="left" vertical="top" indent="1"/>
    </xf>
    <xf numFmtId="4" fontId="106" fillId="4" borderId="59" applyNumberFormat="0" applyProtection="0">
      <alignment vertical="center"/>
    </xf>
    <xf numFmtId="0" fontId="96" fillId="52" borderId="58" applyNumberFormat="0" applyProtection="0">
      <alignment horizontal="left" vertical="center" indent="1"/>
    </xf>
    <xf numFmtId="1" fontId="78" fillId="0" borderId="54">
      <alignment horizontal="left"/>
      <protection hidden="1"/>
    </xf>
    <xf numFmtId="176" fontId="77" fillId="0" borderId="53">
      <alignment horizontal="right"/>
      <protection hidden="1"/>
    </xf>
    <xf numFmtId="174" fontId="78" fillId="0" borderId="53">
      <alignment horizontal="right"/>
      <protection hidden="1"/>
    </xf>
    <xf numFmtId="176" fontId="78" fillId="0" borderId="53">
      <alignment horizontal="right"/>
      <protection hidden="1"/>
    </xf>
    <xf numFmtId="4" fontId="106" fillId="52" borderId="59" applyNumberFormat="0" applyProtection="0">
      <alignment horizontal="left" vertical="center" indent="1"/>
    </xf>
    <xf numFmtId="0" fontId="103" fillId="7" borderId="59" applyNumberFormat="0" applyProtection="0">
      <alignment horizontal="left" vertical="top" indent="1"/>
    </xf>
    <xf numFmtId="4" fontId="96" fillId="46" borderId="58" applyNumberFormat="0" applyProtection="0">
      <alignment horizontal="right" vertical="center"/>
    </xf>
    <xf numFmtId="176" fontId="78" fillId="0" borderId="53">
      <alignment horizontal="right"/>
      <protection hidden="1"/>
    </xf>
    <xf numFmtId="4" fontId="104" fillId="15" borderId="60" applyNumberFormat="0" applyProtection="0">
      <alignment horizontal="left" vertical="center" indent="1"/>
    </xf>
    <xf numFmtId="176" fontId="77" fillId="20" borderId="53" applyBorder="0">
      <alignment horizontal="right"/>
      <protection locked="0"/>
    </xf>
    <xf numFmtId="0" fontId="97" fillId="0" borderId="54">
      <alignment horizontal="left" vertical="center"/>
    </xf>
    <xf numFmtId="0" fontId="96" fillId="2" borderId="58" applyNumberFormat="0" applyProtection="0">
      <alignment horizontal="left" vertical="center" indent="1"/>
    </xf>
    <xf numFmtId="0" fontId="105" fillId="15" borderId="61" applyBorder="0"/>
    <xf numFmtId="175" fontId="77" fillId="0" borderId="53">
      <alignment horizontal="right"/>
      <protection hidden="1"/>
    </xf>
    <xf numFmtId="0" fontId="96" fillId="51" borderId="58" applyNumberFormat="0" applyProtection="0">
      <alignment horizontal="left" vertical="center" indent="1"/>
    </xf>
    <xf numFmtId="0" fontId="96" fillId="15" borderId="59" applyNumberFormat="0" applyProtection="0">
      <alignment horizontal="left" vertical="top" indent="1"/>
    </xf>
    <xf numFmtId="0" fontId="96" fillId="50" borderId="59" applyNumberFormat="0" applyProtection="0">
      <alignment horizontal="left" vertical="top" indent="1"/>
    </xf>
    <xf numFmtId="176" fontId="77" fillId="20" borderId="53" applyBorder="0">
      <alignment horizontal="right"/>
      <protection locked="0"/>
    </xf>
    <xf numFmtId="0" fontId="15" fillId="4" borderId="50" applyNumberFormat="0" applyFont="0" applyAlignment="0" applyProtection="0"/>
    <xf numFmtId="4" fontId="102" fillId="36" borderId="58" applyNumberFormat="0" applyProtection="0">
      <alignment vertical="center"/>
    </xf>
    <xf numFmtId="4" fontId="96" fillId="8" borderId="58" applyNumberFormat="0" applyProtection="0">
      <alignment horizontal="right" vertical="center"/>
    </xf>
    <xf numFmtId="4" fontId="96" fillId="10" borderId="58" applyNumberFormat="0" applyProtection="0">
      <alignment horizontal="right" vertical="center"/>
    </xf>
    <xf numFmtId="4" fontId="101" fillId="36" borderId="52" applyNumberFormat="0" applyProtection="0">
      <alignment horizontal="left" vertical="center" indent="1"/>
    </xf>
    <xf numFmtId="4" fontId="96" fillId="8" borderId="58" applyNumberFormat="0" applyProtection="0">
      <alignment horizontal="right" vertical="center"/>
    </xf>
    <xf numFmtId="4" fontId="96" fillId="17" borderId="60" applyNumberFormat="0" applyProtection="0">
      <alignment horizontal="right" vertical="center"/>
    </xf>
    <xf numFmtId="0" fontId="96" fillId="2" borderId="58" applyNumberFormat="0" applyProtection="0">
      <alignment horizontal="left" vertical="center" indent="1"/>
    </xf>
    <xf numFmtId="0" fontId="14" fillId="54" borderId="52" applyNumberFormat="0" applyProtection="0">
      <alignment horizontal="left" vertical="center" indent="1"/>
    </xf>
    <xf numFmtId="4" fontId="96" fillId="0" borderId="58" applyNumberFormat="0" applyProtection="0">
      <alignment horizontal="right" vertical="center"/>
    </xf>
    <xf numFmtId="4" fontId="96" fillId="50" borderId="58" applyNumberFormat="0" applyProtection="0">
      <alignment horizontal="right" vertical="center"/>
    </xf>
    <xf numFmtId="0" fontId="14" fillId="54" borderId="52" applyNumberFormat="0" applyProtection="0">
      <alignment horizontal="left" vertical="center" indent="1"/>
    </xf>
    <xf numFmtId="0" fontId="96" fillId="15" borderId="59" applyNumberFormat="0" applyProtection="0">
      <alignment horizontal="left" vertical="top" indent="1"/>
    </xf>
    <xf numFmtId="0" fontId="96" fillId="2" borderId="59" applyNumberFormat="0" applyProtection="0">
      <alignment horizontal="left" vertical="top" indent="1"/>
    </xf>
    <xf numFmtId="0" fontId="84" fillId="35" borderId="55" applyNumberFormat="0" applyFont="0" applyFill="0" applyBorder="0" applyAlignment="0">
      <alignment vertical="center"/>
    </xf>
    <xf numFmtId="0" fontId="96" fillId="51" borderId="58" applyNumberFormat="0" applyProtection="0">
      <alignment horizontal="left" vertical="center" indent="1"/>
    </xf>
    <xf numFmtId="4" fontId="104" fillId="15" borderId="60"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4" fontId="96" fillId="45" borderId="58" applyNumberFormat="0" applyProtection="0">
      <alignment horizontal="right" vertical="center"/>
    </xf>
    <xf numFmtId="4" fontId="96" fillId="48" borderId="58" applyNumberFormat="0" applyProtection="0">
      <alignment horizontal="right" vertical="center"/>
    </xf>
    <xf numFmtId="174" fontId="78" fillId="0" borderId="53">
      <alignment horizontal="right"/>
      <protection hidden="1"/>
    </xf>
    <xf numFmtId="174" fontId="78" fillId="0" borderId="53">
      <alignment horizontal="right"/>
      <protection hidden="1"/>
    </xf>
    <xf numFmtId="4" fontId="107" fillId="55" borderId="52" applyNumberFormat="0" applyProtection="0">
      <alignment horizontal="right" vertical="center"/>
    </xf>
    <xf numFmtId="0" fontId="87" fillId="0" borderId="57" applyNumberFormat="0" applyFill="0" applyAlignment="0" applyProtection="0"/>
    <xf numFmtId="176" fontId="77" fillId="20" borderId="53" applyBorder="0">
      <alignment horizontal="right"/>
      <protection locked="0"/>
    </xf>
    <xf numFmtId="0" fontId="97" fillId="0" borderId="54">
      <alignment horizontal="left" vertical="center"/>
    </xf>
    <xf numFmtId="4" fontId="101" fillId="36" borderId="52" applyNumberFormat="0" applyProtection="0">
      <alignment vertical="center"/>
    </xf>
    <xf numFmtId="176" fontId="78" fillId="0" borderId="53">
      <alignment horizontal="right"/>
      <protection hidden="1"/>
    </xf>
    <xf numFmtId="174" fontId="77" fillId="0" borderId="53">
      <alignment horizontal="right"/>
      <protection hidden="1"/>
    </xf>
    <xf numFmtId="174" fontId="77" fillId="0" borderId="53">
      <alignment horizontal="right"/>
      <protection hidden="1"/>
    </xf>
    <xf numFmtId="0" fontId="87" fillId="0" borderId="57" applyNumberFormat="0" applyFill="0" applyAlignment="0" applyProtection="0"/>
    <xf numFmtId="4" fontId="96" fillId="50" borderId="58" applyNumberFormat="0" applyProtection="0">
      <alignment horizontal="right" vertical="center"/>
    </xf>
    <xf numFmtId="4" fontId="96" fillId="49" borderId="60" applyNumberFormat="0" applyProtection="0">
      <alignment horizontal="left" vertical="center" indent="1"/>
    </xf>
    <xf numFmtId="0" fontId="96" fillId="2" borderId="58" applyNumberFormat="0" applyProtection="0">
      <alignment horizontal="left" vertical="center" indent="1"/>
    </xf>
    <xf numFmtId="0" fontId="96" fillId="2" borderId="59" applyNumberFormat="0" applyProtection="0">
      <alignment horizontal="left" vertical="top" indent="1"/>
    </xf>
    <xf numFmtId="4" fontId="101" fillId="55" borderId="52" applyNumberFormat="0" applyProtection="0">
      <alignment horizontal="right" vertical="center"/>
    </xf>
    <xf numFmtId="4" fontId="96" fillId="0" borderId="58" applyNumberFormat="0" applyProtection="0">
      <alignment horizontal="right" vertical="center"/>
    </xf>
    <xf numFmtId="0" fontId="14" fillId="54" borderId="52" applyNumberFormat="0" applyProtection="0">
      <alignment horizontal="left" vertical="center" indent="1"/>
    </xf>
    <xf numFmtId="4" fontId="96" fillId="0" borderId="58" applyNumberFormat="0" applyProtection="0">
      <alignment horizontal="right" vertical="center"/>
    </xf>
    <xf numFmtId="0" fontId="96" fillId="51" borderId="58" applyNumberFormat="0" applyProtection="0">
      <alignment horizontal="left" vertical="center" indent="1"/>
    </xf>
    <xf numFmtId="4" fontId="101" fillId="36" borderId="52" applyNumberFormat="0" applyProtection="0">
      <alignment vertical="center"/>
    </xf>
    <xf numFmtId="0" fontId="96" fillId="15" borderId="59" applyNumberFormat="0" applyProtection="0">
      <alignment horizontal="left" vertical="top" indent="1"/>
    </xf>
    <xf numFmtId="0" fontId="96" fillId="51" borderId="58" applyNumberFormat="0" applyProtection="0">
      <alignment horizontal="left" vertical="center" indent="1"/>
    </xf>
    <xf numFmtId="4" fontId="96" fillId="50" borderId="58" applyNumberFormat="0" applyProtection="0">
      <alignment horizontal="right" vertical="center"/>
    </xf>
    <xf numFmtId="4" fontId="102" fillId="36" borderId="58" applyNumberFormat="0" applyProtection="0">
      <alignment vertical="center"/>
    </xf>
    <xf numFmtId="0" fontId="103" fillId="7" borderId="59" applyNumberFormat="0" applyProtection="0">
      <alignment horizontal="left" vertical="top" indent="1"/>
    </xf>
    <xf numFmtId="4" fontId="96" fillId="43" borderId="58" applyNumberFormat="0" applyProtection="0">
      <alignment horizontal="right" vertical="center"/>
    </xf>
    <xf numFmtId="4" fontId="96" fillId="10" borderId="58" applyNumberFormat="0" applyProtection="0">
      <alignment horizontal="right" vertical="center"/>
    </xf>
    <xf numFmtId="4" fontId="96" fillId="9" borderId="58" applyNumberFormat="0" applyProtection="0">
      <alignment horizontal="right" vertical="center"/>
    </xf>
    <xf numFmtId="0" fontId="96" fillId="53" borderId="58" applyNumberFormat="0" applyProtection="0">
      <alignment horizontal="left" vertical="center" indent="1"/>
    </xf>
    <xf numFmtId="4" fontId="106" fillId="52" borderId="59" applyNumberFormat="0" applyProtection="0">
      <alignment horizontal="left" vertical="center" indent="1"/>
    </xf>
    <xf numFmtId="4" fontId="96" fillId="48" borderId="58" applyNumberFormat="0" applyProtection="0">
      <alignment horizontal="right" vertical="center"/>
    </xf>
    <xf numFmtId="4" fontId="96" fillId="9" borderId="58" applyNumberFormat="0" applyProtection="0">
      <alignment horizontal="right" vertical="center"/>
    </xf>
    <xf numFmtId="0" fontId="96" fillId="51" borderId="58" applyNumberFormat="0" applyProtection="0">
      <alignment horizontal="left" vertical="center" indent="1"/>
    </xf>
    <xf numFmtId="0" fontId="96" fillId="51" borderId="58" applyNumberFormat="0" applyProtection="0">
      <alignment horizontal="left" vertical="center" indent="1"/>
    </xf>
    <xf numFmtId="4" fontId="96" fillId="50" borderId="60" applyNumberFormat="0" applyProtection="0">
      <alignment horizontal="left" vertical="center" indent="1"/>
    </xf>
    <xf numFmtId="0" fontId="96" fillId="53" borderId="58" applyNumberFormat="0" applyProtection="0">
      <alignment horizontal="left" vertical="center" indent="1"/>
    </xf>
    <xf numFmtId="4" fontId="104" fillId="15" borderId="60" applyNumberFormat="0" applyProtection="0">
      <alignment horizontal="left" vertical="center" indent="1"/>
    </xf>
    <xf numFmtId="4" fontId="104" fillId="15" borderId="60" applyNumberFormat="0" applyProtection="0">
      <alignment horizontal="left" vertical="center" indent="1"/>
    </xf>
    <xf numFmtId="4" fontId="107" fillId="55" borderId="52" applyNumberFormat="0" applyProtection="0">
      <alignment horizontal="right" vertical="center"/>
    </xf>
    <xf numFmtId="0" fontId="96" fillId="52" borderId="58" applyNumberFormat="0" applyProtection="0">
      <alignment horizontal="left" vertical="center" indent="1"/>
    </xf>
    <xf numFmtId="176" fontId="77" fillId="20" borderId="53" applyBorder="0">
      <alignment horizontal="right"/>
      <protection locked="0"/>
    </xf>
    <xf numFmtId="0" fontId="96" fillId="52" borderId="58" applyNumberFormat="0" applyProtection="0">
      <alignment horizontal="left" vertical="center" indent="1"/>
    </xf>
    <xf numFmtId="4" fontId="101" fillId="55" borderId="52" applyNumberFormat="0" applyProtection="0">
      <alignment horizontal="right" vertical="center"/>
    </xf>
    <xf numFmtId="0" fontId="96" fillId="52" borderId="58" applyNumberFormat="0" applyProtection="0">
      <alignment horizontal="left" vertical="center" indent="1"/>
    </xf>
    <xf numFmtId="175" fontId="77" fillId="0" borderId="53">
      <alignment horizontal="right"/>
      <protection hidden="1"/>
    </xf>
    <xf numFmtId="4" fontId="96" fillId="8" borderId="58" applyNumberFormat="0" applyProtection="0">
      <alignment horizontal="right" vertical="center"/>
    </xf>
    <xf numFmtId="0" fontId="105" fillId="15" borderId="61" applyBorder="0"/>
    <xf numFmtId="4" fontId="96" fillId="50" borderId="58" applyNumberFormat="0" applyProtection="0">
      <alignment horizontal="right" vertical="center"/>
    </xf>
    <xf numFmtId="4" fontId="104" fillId="15" borderId="60" applyNumberFormat="0" applyProtection="0">
      <alignment horizontal="left" vertical="center" indent="1"/>
    </xf>
    <xf numFmtId="4" fontId="96" fillId="47" borderId="58" applyNumberFormat="0" applyProtection="0">
      <alignment horizontal="right" vertical="center"/>
    </xf>
    <xf numFmtId="4" fontId="106" fillId="52" borderId="59" applyNumberFormat="0" applyProtection="0">
      <alignment horizontal="left" vertical="center" indent="1"/>
    </xf>
    <xf numFmtId="4" fontId="96" fillId="50" borderId="58" applyNumberFormat="0" applyProtection="0">
      <alignment horizontal="right" vertical="center"/>
    </xf>
    <xf numFmtId="176" fontId="77" fillId="20" borderId="53" applyBorder="0">
      <alignment horizontal="right"/>
      <protection locked="0"/>
    </xf>
    <xf numFmtId="10" fontId="96" fillId="41" borderId="53" applyNumberFormat="0" applyBorder="0" applyAlignment="0" applyProtection="0"/>
    <xf numFmtId="4" fontId="101" fillId="36" borderId="52" applyNumberFormat="0" applyProtection="0">
      <alignment horizontal="left" vertical="center" indent="1"/>
    </xf>
    <xf numFmtId="0" fontId="14" fillId="54" borderId="52" applyNumberFormat="0" applyProtection="0">
      <alignment horizontal="left" vertical="center" indent="1"/>
    </xf>
    <xf numFmtId="0" fontId="15" fillId="4" borderId="50" applyNumberFormat="0" applyFont="0" applyAlignment="0" applyProtection="0"/>
    <xf numFmtId="4" fontId="96" fillId="45" borderId="58" applyNumberFormat="0" applyProtection="0">
      <alignment horizontal="right" vertical="center"/>
    </xf>
    <xf numFmtId="0" fontId="14" fillId="54" borderId="52" applyNumberFormat="0" applyProtection="0">
      <alignment horizontal="left" vertical="center" indent="1"/>
    </xf>
    <xf numFmtId="4" fontId="96" fillId="50" borderId="60" applyNumberFormat="0" applyProtection="0">
      <alignment horizontal="left" vertical="center" indent="1"/>
    </xf>
    <xf numFmtId="4" fontId="96" fillId="0" borderId="58" applyNumberFormat="0" applyProtection="0">
      <alignment horizontal="right" vertical="center"/>
    </xf>
    <xf numFmtId="174" fontId="78" fillId="0" borderId="53">
      <alignment horizontal="right"/>
      <protection hidden="1"/>
    </xf>
    <xf numFmtId="0" fontId="96" fillId="52" borderId="58" applyNumberFormat="0" applyProtection="0">
      <alignment horizontal="left" vertical="center" indent="1"/>
    </xf>
    <xf numFmtId="4" fontId="107" fillId="55" borderId="52" applyNumberFormat="0" applyProtection="0">
      <alignment horizontal="right" vertical="center"/>
    </xf>
    <xf numFmtId="0" fontId="84" fillId="35" borderId="55" applyNumberFormat="0" applyFont="0" applyFill="0" applyBorder="0" applyAlignment="0">
      <alignment vertical="center"/>
    </xf>
    <xf numFmtId="4" fontId="101" fillId="36" borderId="52" applyNumberFormat="0" applyProtection="0">
      <alignment vertical="center"/>
    </xf>
    <xf numFmtId="174" fontId="77" fillId="19" borderId="53">
      <alignment horizontal="right"/>
      <protection locked="0"/>
    </xf>
    <xf numFmtId="0" fontId="96" fillId="50" borderId="59" applyNumberFormat="0" applyProtection="0">
      <alignment horizontal="left" vertical="top" indent="1"/>
    </xf>
    <xf numFmtId="4" fontId="96" fillId="0" borderId="58" applyNumberFormat="0" applyProtection="0">
      <alignment horizontal="right" vertical="center"/>
    </xf>
    <xf numFmtId="4" fontId="104" fillId="15" borderId="60" applyNumberFormat="0" applyProtection="0">
      <alignment horizontal="left" vertical="center" indent="1"/>
    </xf>
    <xf numFmtId="0" fontId="14" fillId="54" borderId="52" applyNumberFormat="0" applyProtection="0">
      <alignment horizontal="left" vertical="center" indent="1"/>
    </xf>
    <xf numFmtId="4" fontId="96" fillId="49" borderId="60" applyNumberFormat="0" applyProtection="0">
      <alignment horizontal="left" vertical="center" indent="1"/>
    </xf>
    <xf numFmtId="4" fontId="96" fillId="49" borderId="60" applyNumberFormat="0" applyProtection="0">
      <alignment horizontal="left" vertical="center" indent="1"/>
    </xf>
    <xf numFmtId="4" fontId="104" fillId="15" borderId="60" applyNumberFormat="0" applyProtection="0">
      <alignment horizontal="left" vertical="center" indent="1"/>
    </xf>
    <xf numFmtId="0" fontId="105" fillId="15" borderId="61" applyBorder="0"/>
    <xf numFmtId="4" fontId="106" fillId="4" borderId="59" applyNumberFormat="0" applyProtection="0">
      <alignment vertical="center"/>
    </xf>
    <xf numFmtId="0" fontId="14" fillId="54" borderId="52" applyNumberFormat="0" applyProtection="0">
      <alignment horizontal="left" vertical="center" indent="1"/>
    </xf>
    <xf numFmtId="1" fontId="78" fillId="0" borderId="54">
      <alignment horizontal="left"/>
      <protection hidden="1"/>
    </xf>
    <xf numFmtId="0" fontId="84" fillId="35" borderId="55" applyNumberFormat="0" applyFont="0" applyFill="0" applyBorder="0" applyAlignment="0">
      <alignment vertical="center"/>
    </xf>
    <xf numFmtId="0" fontId="97" fillId="0" borderId="54">
      <alignment horizontal="left" vertical="center"/>
    </xf>
    <xf numFmtId="4" fontId="106" fillId="52" borderId="59" applyNumberFormat="0" applyProtection="0">
      <alignment horizontal="left" vertical="center" indent="1"/>
    </xf>
    <xf numFmtId="0" fontId="106" fillId="4" borderId="59" applyNumberFormat="0" applyProtection="0">
      <alignment horizontal="left" vertical="top" indent="1"/>
    </xf>
    <xf numFmtId="0" fontId="106" fillId="4" borderId="59" applyNumberFormat="0" applyProtection="0">
      <alignment horizontal="left" vertical="top" indent="1"/>
    </xf>
    <xf numFmtId="0" fontId="96" fillId="53" borderId="58" applyNumberFormat="0" applyProtection="0">
      <alignment horizontal="left" vertical="center" indent="1"/>
    </xf>
    <xf numFmtId="0" fontId="14" fillId="54" borderId="52" applyNumberFormat="0" applyProtection="0">
      <alignment horizontal="left" vertical="center" indent="1"/>
    </xf>
    <xf numFmtId="4" fontId="96" fillId="51" borderId="60" applyNumberFormat="0" applyProtection="0">
      <alignment horizontal="left" vertical="center" indent="1"/>
    </xf>
    <xf numFmtId="0" fontId="84" fillId="35" borderId="55" applyNumberFormat="0" applyFont="0" applyFill="0" applyBorder="0" applyAlignment="0">
      <alignment vertical="center"/>
    </xf>
    <xf numFmtId="0" fontId="96" fillId="2" borderId="58" applyNumberFormat="0" applyProtection="0">
      <alignment horizontal="left" vertical="center" indent="1"/>
    </xf>
    <xf numFmtId="4" fontId="96" fillId="0" borderId="58" applyNumberFormat="0" applyProtection="0">
      <alignment horizontal="right" vertical="center"/>
    </xf>
    <xf numFmtId="4" fontId="96" fillId="49" borderId="60" applyNumberFormat="0" applyProtection="0">
      <alignment horizontal="left" vertical="center" indent="1"/>
    </xf>
    <xf numFmtId="4" fontId="96" fillId="0" borderId="58" applyNumberFormat="0" applyProtection="0">
      <alignment horizontal="right" vertical="center"/>
    </xf>
    <xf numFmtId="4" fontId="106" fillId="52" borderId="59" applyNumberFormat="0" applyProtection="0">
      <alignment horizontal="left" vertical="center" indent="1"/>
    </xf>
    <xf numFmtId="0" fontId="15" fillId="4" borderId="50" applyNumberFormat="0" applyFont="0" applyAlignment="0" applyProtection="0"/>
    <xf numFmtId="0" fontId="96" fillId="2" borderId="59" applyNumberFormat="0" applyProtection="0">
      <alignment horizontal="left" vertical="top" indent="1"/>
    </xf>
    <xf numFmtId="4" fontId="96" fillId="51" borderId="60" applyNumberFormat="0" applyProtection="0">
      <alignment horizontal="left" vertical="center" indent="1"/>
    </xf>
    <xf numFmtId="4" fontId="102" fillId="41" borderId="53" applyNumberFormat="0" applyProtection="0">
      <alignment vertical="center"/>
    </xf>
    <xf numFmtId="174" fontId="77" fillId="0" borderId="92">
      <alignment horizontal="right"/>
      <protection hidden="1"/>
    </xf>
    <xf numFmtId="176" fontId="78" fillId="0" borderId="53">
      <alignment horizontal="right"/>
      <protection hidden="1"/>
    </xf>
    <xf numFmtId="4" fontId="96" fillId="17" borderId="60" applyNumberFormat="0" applyProtection="0">
      <alignment horizontal="right" vertical="center"/>
    </xf>
    <xf numFmtId="4" fontId="96" fillId="50" borderId="60" applyNumberFormat="0" applyProtection="0">
      <alignment horizontal="left" vertical="center" indent="1"/>
    </xf>
    <xf numFmtId="4" fontId="96" fillId="10" borderId="58" applyNumberFormat="0" applyProtection="0">
      <alignment horizontal="right" vertical="center"/>
    </xf>
    <xf numFmtId="0" fontId="14" fillId="54" borderId="52" applyNumberFormat="0" applyProtection="0">
      <alignment horizontal="left" vertical="center" indent="1"/>
    </xf>
    <xf numFmtId="0" fontId="96" fillId="51" borderId="58" applyNumberFormat="0" applyProtection="0">
      <alignment horizontal="left" vertical="center" indent="1"/>
    </xf>
    <xf numFmtId="4" fontId="96" fillId="0" borderId="58" applyNumberFormat="0" applyProtection="0">
      <alignment horizontal="right" vertical="center"/>
    </xf>
    <xf numFmtId="4" fontId="96" fillId="0" borderId="58" applyNumberFormat="0" applyProtection="0">
      <alignment horizontal="right" vertical="center"/>
    </xf>
    <xf numFmtId="0" fontId="96" fillId="53" borderId="58" applyNumberFormat="0" applyProtection="0">
      <alignment horizontal="left" vertical="center" indent="1"/>
    </xf>
    <xf numFmtId="4" fontId="104" fillId="15" borderId="60" applyNumberFormat="0" applyProtection="0">
      <alignment horizontal="left" vertical="center" indent="1"/>
    </xf>
    <xf numFmtId="4" fontId="101" fillId="55" borderId="52" applyNumberFormat="0" applyProtection="0">
      <alignment horizontal="right" vertical="center"/>
    </xf>
    <xf numFmtId="4" fontId="96" fillId="47" borderId="58" applyNumberFormat="0" applyProtection="0">
      <alignment horizontal="right" vertical="center"/>
    </xf>
    <xf numFmtId="174" fontId="78" fillId="0" borderId="53">
      <alignment horizontal="right"/>
      <protection hidden="1"/>
    </xf>
    <xf numFmtId="4" fontId="106" fillId="52" borderId="59" applyNumberFormat="0" applyProtection="0">
      <alignment horizontal="left" vertical="center" indent="1"/>
    </xf>
    <xf numFmtId="0" fontId="96" fillId="15" borderId="59" applyNumberFormat="0" applyProtection="0">
      <alignment horizontal="left" vertical="top" indent="1"/>
    </xf>
    <xf numFmtId="0" fontId="105" fillId="15" borderId="61" applyBorder="0"/>
    <xf numFmtId="4" fontId="102" fillId="41" borderId="53" applyNumberFormat="0" applyProtection="0">
      <alignment vertical="center"/>
    </xf>
    <xf numFmtId="10" fontId="96" fillId="41" borderId="53" applyNumberFormat="0" applyBorder="0" applyAlignment="0" applyProtection="0"/>
    <xf numFmtId="0" fontId="105" fillId="15" borderId="61" applyBorder="0"/>
    <xf numFmtId="174" fontId="77" fillId="19" borderId="53">
      <alignment horizontal="right"/>
      <protection locked="0"/>
    </xf>
    <xf numFmtId="4" fontId="96" fillId="50" borderId="60" applyNumberFormat="0" applyProtection="0">
      <alignment horizontal="left" vertical="center" indent="1"/>
    </xf>
    <xf numFmtId="0" fontId="96" fillId="2" borderId="58" applyNumberFormat="0" applyProtection="0">
      <alignment horizontal="left" vertical="center" indent="1"/>
    </xf>
    <xf numFmtId="4" fontId="96" fillId="0" borderId="58" applyNumberFormat="0" applyProtection="0">
      <alignment horizontal="right" vertical="center"/>
    </xf>
    <xf numFmtId="0" fontId="87" fillId="0" borderId="57" applyNumberFormat="0" applyFill="0" applyAlignment="0" applyProtection="0"/>
    <xf numFmtId="0" fontId="18" fillId="0" borderId="36" applyNumberFormat="0" applyFill="0" applyAlignment="0" applyProtection="0"/>
    <xf numFmtId="4" fontId="96" fillId="50" borderId="58" applyNumberFormat="0" applyProtection="0">
      <alignment horizontal="right" vertical="center"/>
    </xf>
    <xf numFmtId="0" fontId="18" fillId="0" borderId="36" applyNumberFormat="0" applyFill="0" applyAlignment="0" applyProtection="0"/>
    <xf numFmtId="0" fontId="14" fillId="54" borderId="52" applyNumberFormat="0" applyProtection="0">
      <alignment horizontal="left" vertical="center" indent="1"/>
    </xf>
    <xf numFmtId="0" fontId="14" fillId="54" borderId="52" applyNumberFormat="0" applyProtection="0">
      <alignment horizontal="left" vertical="center" indent="1"/>
    </xf>
    <xf numFmtId="0" fontId="96" fillId="51" borderId="58" applyNumberFormat="0" applyProtection="0">
      <alignment horizontal="left" vertical="center" indent="1"/>
    </xf>
    <xf numFmtId="176" fontId="77" fillId="0" borderId="53">
      <alignment horizontal="right"/>
      <protection hidden="1"/>
    </xf>
    <xf numFmtId="0" fontId="14" fillId="54" borderId="52" applyNumberFormat="0" applyProtection="0">
      <alignment horizontal="left" vertical="center" indent="1"/>
    </xf>
    <xf numFmtId="175" fontId="77" fillId="0" borderId="53">
      <alignment horizontal="right"/>
      <protection hidden="1"/>
    </xf>
    <xf numFmtId="4" fontId="96" fillId="50" borderId="60" applyNumberFormat="0" applyProtection="0">
      <alignment horizontal="left" vertical="center" indent="1"/>
    </xf>
    <xf numFmtId="174" fontId="77" fillId="19" borderId="53">
      <alignment horizontal="right"/>
      <protection locked="0"/>
    </xf>
    <xf numFmtId="4" fontId="96" fillId="0" borderId="58" applyNumberFormat="0" applyProtection="0">
      <alignment horizontal="right" vertical="center"/>
    </xf>
    <xf numFmtId="0" fontId="96" fillId="2" borderId="58" applyNumberFormat="0" applyProtection="0">
      <alignment horizontal="left" vertical="center" indent="1"/>
    </xf>
    <xf numFmtId="0" fontId="96" fillId="53" borderId="58" applyNumberFormat="0" applyProtection="0">
      <alignment horizontal="left" vertical="center" indent="1"/>
    </xf>
    <xf numFmtId="4" fontId="106" fillId="52" borderId="59" applyNumberFormat="0" applyProtection="0">
      <alignment horizontal="left" vertical="center" indent="1"/>
    </xf>
    <xf numFmtId="4" fontId="101" fillId="55" borderId="52" applyNumberFormat="0" applyProtection="0">
      <alignment horizontal="right" vertical="center"/>
    </xf>
    <xf numFmtId="4" fontId="107" fillId="55" borderId="52" applyNumberFormat="0" applyProtection="0">
      <alignment horizontal="right" vertical="center"/>
    </xf>
    <xf numFmtId="0" fontId="14" fillId="54" borderId="52" applyNumberFormat="0" applyProtection="0">
      <alignment horizontal="left" vertical="center" indent="1"/>
    </xf>
    <xf numFmtId="176" fontId="78" fillId="0" borderId="53">
      <alignment horizontal="right"/>
      <protection hidden="1"/>
    </xf>
    <xf numFmtId="4" fontId="96" fillId="50" borderId="58" applyNumberFormat="0" applyProtection="0">
      <alignment horizontal="right" vertical="center"/>
    </xf>
    <xf numFmtId="176" fontId="78" fillId="0" borderId="53">
      <alignment horizontal="right"/>
      <protection hidden="1"/>
    </xf>
    <xf numFmtId="176" fontId="77" fillId="20" borderId="53" applyBorder="0">
      <alignment horizontal="right"/>
      <protection locked="0"/>
    </xf>
    <xf numFmtId="0" fontId="84" fillId="35" borderId="55" applyNumberFormat="0" applyFont="0" applyFill="0" applyBorder="0" applyAlignment="0">
      <alignment vertical="center"/>
    </xf>
    <xf numFmtId="0" fontId="87" fillId="0" borderId="57" applyNumberFormat="0" applyFill="0" applyAlignment="0" applyProtection="0"/>
    <xf numFmtId="10" fontId="96" fillId="41" borderId="53" applyNumberFormat="0" applyBorder="0" applyAlignment="0" applyProtection="0"/>
    <xf numFmtId="0" fontId="14" fillId="4" borderId="50" applyNumberFormat="0" applyFont="0" applyAlignment="0" applyProtection="0"/>
    <xf numFmtId="4" fontId="102" fillId="36" borderId="58" applyNumberFormat="0" applyProtection="0">
      <alignment vertical="center"/>
    </xf>
    <xf numFmtId="0" fontId="103" fillId="7" borderId="59" applyNumberFormat="0" applyProtection="0">
      <alignment horizontal="left" vertical="top" indent="1"/>
    </xf>
    <xf numFmtId="4" fontId="96" fillId="43" borderId="58" applyNumberFormat="0" applyProtection="0">
      <alignment horizontal="right" vertical="center"/>
    </xf>
    <xf numFmtId="4" fontId="96" fillId="45" borderId="58" applyNumberFormat="0" applyProtection="0">
      <alignment horizontal="right" vertical="center"/>
    </xf>
    <xf numFmtId="4" fontId="96" fillId="46" borderId="58" applyNumberFormat="0" applyProtection="0">
      <alignment horizontal="right" vertical="center"/>
    </xf>
    <xf numFmtId="4" fontId="96" fillId="50" borderId="58" applyNumberFormat="0" applyProtection="0">
      <alignment horizontal="right" vertical="center"/>
    </xf>
    <xf numFmtId="0" fontId="14" fillId="54" borderId="52" applyNumberFormat="0" applyProtection="0">
      <alignment horizontal="left" vertical="center" indent="1"/>
    </xf>
    <xf numFmtId="4" fontId="96" fillId="46" borderId="58" applyNumberFormat="0" applyProtection="0">
      <alignment horizontal="right" vertical="center"/>
    </xf>
    <xf numFmtId="0" fontId="18" fillId="0" borderId="36" applyNumberFormat="0" applyFill="0" applyAlignment="0" applyProtection="0"/>
    <xf numFmtId="0" fontId="106" fillId="4" borderId="59" applyNumberFormat="0" applyProtection="0">
      <alignment horizontal="left" vertical="top" indent="1"/>
    </xf>
    <xf numFmtId="0" fontId="96" fillId="50" borderId="59" applyNumberFormat="0" applyProtection="0">
      <alignment horizontal="left" vertical="top" indent="1"/>
    </xf>
    <xf numFmtId="4" fontId="96" fillId="49" borderId="60" applyNumberFormat="0" applyProtection="0">
      <alignment horizontal="left" vertical="center" indent="1"/>
    </xf>
    <xf numFmtId="4" fontId="96" fillId="49" borderId="60" applyNumberFormat="0" applyProtection="0">
      <alignment horizontal="left" vertical="center" indent="1"/>
    </xf>
    <xf numFmtId="4" fontId="96" fillId="51" borderId="60" applyNumberFormat="0" applyProtection="0">
      <alignment horizontal="left" vertical="center" indent="1"/>
    </xf>
    <xf numFmtId="174" fontId="78" fillId="0" borderId="53">
      <alignment horizontal="right"/>
      <protection hidden="1"/>
    </xf>
    <xf numFmtId="4" fontId="96" fillId="49" borderId="60" applyNumberFormat="0" applyProtection="0">
      <alignment horizontal="left" vertical="center" indent="1"/>
    </xf>
    <xf numFmtId="0" fontId="96" fillId="53" borderId="58" applyNumberFormat="0" applyProtection="0">
      <alignment horizontal="left" vertical="center" indent="1"/>
    </xf>
    <xf numFmtId="176" fontId="77" fillId="0" borderId="53">
      <alignment horizontal="right"/>
      <protection hidden="1"/>
    </xf>
    <xf numFmtId="0" fontId="96" fillId="51" borderId="58" applyNumberFormat="0" applyProtection="0">
      <alignment horizontal="left" vertical="center" indent="1"/>
    </xf>
    <xf numFmtId="0" fontId="32" fillId="13" borderId="51" applyNumberFormat="0" applyAlignment="0" applyProtection="0"/>
    <xf numFmtId="0" fontId="14" fillId="54" borderId="52" applyNumberFormat="0" applyProtection="0">
      <alignment horizontal="left" vertical="center" indent="1"/>
    </xf>
    <xf numFmtId="0" fontId="84" fillId="35" borderId="55" applyNumberFormat="0" applyFont="0" applyFill="0" applyBorder="0" applyAlignment="0">
      <alignment vertical="center"/>
    </xf>
    <xf numFmtId="4" fontId="96" fillId="10" borderId="58" applyNumberFormat="0" applyProtection="0">
      <alignment horizontal="right" vertical="center"/>
    </xf>
    <xf numFmtId="0" fontId="14" fillId="54" borderId="52" applyNumberFormat="0" applyProtection="0">
      <alignment horizontal="left" vertical="center" indent="1"/>
    </xf>
    <xf numFmtId="0" fontId="106" fillId="4" borderId="59" applyNumberFormat="0" applyProtection="0">
      <alignment horizontal="left" vertical="top" indent="1"/>
    </xf>
    <xf numFmtId="0" fontId="96" fillId="50" borderId="59" applyNumberFormat="0" applyProtection="0">
      <alignment horizontal="left" vertical="top" indent="1"/>
    </xf>
    <xf numFmtId="0" fontId="18" fillId="0" borderId="36" applyNumberFormat="0" applyFill="0" applyAlignment="0" applyProtection="0"/>
    <xf numFmtId="0" fontId="96" fillId="2" borderId="59" applyNumberFormat="0" applyProtection="0">
      <alignment horizontal="left" vertical="top" indent="1"/>
    </xf>
    <xf numFmtId="10" fontId="96" fillId="41" borderId="53" applyNumberFormat="0" applyBorder="0" applyAlignment="0" applyProtection="0"/>
    <xf numFmtId="0" fontId="14" fillId="4" borderId="50" applyNumberFormat="0" applyFont="0" applyAlignment="0" applyProtection="0"/>
    <xf numFmtId="4" fontId="96" fillId="17" borderId="60" applyNumberFormat="0" applyProtection="0">
      <alignment horizontal="right" vertical="center"/>
    </xf>
    <xf numFmtId="0" fontId="96" fillId="51" borderId="58" applyNumberFormat="0" applyProtection="0">
      <alignment horizontal="left" vertical="center" indent="1"/>
    </xf>
    <xf numFmtId="4" fontId="96" fillId="48" borderId="58" applyNumberFormat="0" applyProtection="0">
      <alignment horizontal="right" vertical="center"/>
    </xf>
    <xf numFmtId="4" fontId="106" fillId="4" borderId="59" applyNumberFormat="0" applyProtection="0">
      <alignment vertical="center"/>
    </xf>
    <xf numFmtId="0" fontId="96" fillId="50" borderId="59" applyNumberFormat="0" applyProtection="0">
      <alignment horizontal="left" vertical="top" indent="1"/>
    </xf>
    <xf numFmtId="4" fontId="102" fillId="41" borderId="53" applyNumberFormat="0" applyProtection="0">
      <alignment vertical="center"/>
    </xf>
    <xf numFmtId="0" fontId="96" fillId="51" borderId="58" applyNumberFormat="0" applyProtection="0">
      <alignment horizontal="left" vertical="center" indent="1"/>
    </xf>
    <xf numFmtId="0" fontId="96" fillId="52" borderId="58"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8" fillId="0" borderId="36" applyNumberFormat="0" applyFill="0" applyAlignment="0" applyProtection="0"/>
    <xf numFmtId="10" fontId="96" fillId="41" borderId="53" applyNumberFormat="0" applyBorder="0" applyAlignment="0" applyProtection="0"/>
    <xf numFmtId="0" fontId="14" fillId="54" borderId="52" applyNumberFormat="0" applyProtection="0">
      <alignment horizontal="left" vertical="center" indent="1"/>
    </xf>
    <xf numFmtId="4" fontId="102" fillId="41" borderId="53" applyNumberFormat="0" applyProtection="0">
      <alignment vertical="center"/>
    </xf>
    <xf numFmtId="4" fontId="104" fillId="15" borderId="60" applyNumberFormat="0" applyProtection="0">
      <alignment horizontal="left" vertical="center" indent="1"/>
    </xf>
    <xf numFmtId="0" fontId="14" fillId="54" borderId="52" applyNumberFormat="0" applyProtection="0">
      <alignment horizontal="left" vertical="center" indent="1"/>
    </xf>
    <xf numFmtId="0" fontId="96" fillId="2" borderId="59" applyNumberFormat="0" applyProtection="0">
      <alignment horizontal="left" vertical="top" indent="1"/>
    </xf>
    <xf numFmtId="176" fontId="77" fillId="20" borderId="53" applyBorder="0">
      <alignment horizontal="right"/>
      <protection locked="0"/>
    </xf>
    <xf numFmtId="0" fontId="18" fillId="0" borderId="36" applyNumberFormat="0" applyFill="0" applyAlignment="0" applyProtection="0"/>
    <xf numFmtId="175" fontId="77" fillId="0" borderId="53">
      <alignment horizontal="right"/>
      <protection hidden="1"/>
    </xf>
    <xf numFmtId="0" fontId="96" fillId="2" borderId="59" applyNumberFormat="0" applyProtection="0">
      <alignment horizontal="left" vertical="top" indent="1"/>
    </xf>
    <xf numFmtId="4" fontId="96" fillId="50" borderId="58" applyNumberFormat="0" applyProtection="0">
      <alignment horizontal="right" vertical="center"/>
    </xf>
    <xf numFmtId="0" fontId="96" fillId="51" borderId="59" applyNumberFormat="0" applyProtection="0">
      <alignment horizontal="left" vertical="top" indent="1"/>
    </xf>
    <xf numFmtId="0" fontId="96" fillId="2" borderId="59" applyNumberFormat="0" applyProtection="0">
      <alignment horizontal="left" vertical="top" indent="1"/>
    </xf>
    <xf numFmtId="0" fontId="14" fillId="54" borderId="52" applyNumberFormat="0" applyProtection="0">
      <alignment horizontal="left" vertical="center" indent="1"/>
    </xf>
    <xf numFmtId="1" fontId="78" fillId="0" borderId="54">
      <alignment horizontal="left"/>
      <protection hidden="1"/>
    </xf>
    <xf numFmtId="10" fontId="96" fillId="41" borderId="53" applyNumberFormat="0" applyBorder="0" applyAlignment="0" applyProtection="0"/>
    <xf numFmtId="0" fontId="106" fillId="4" borderId="59" applyNumberFormat="0" applyProtection="0">
      <alignment horizontal="left" vertical="top" indent="1"/>
    </xf>
    <xf numFmtId="4" fontId="104" fillId="15" borderId="60" applyNumberFormat="0" applyProtection="0">
      <alignment horizontal="left" vertical="center" indent="1"/>
    </xf>
    <xf numFmtId="174" fontId="77" fillId="19" borderId="53">
      <alignment horizontal="right"/>
      <protection locked="0"/>
    </xf>
    <xf numFmtId="0" fontId="96" fillId="2" borderId="58" applyNumberFormat="0" applyProtection="0">
      <alignment horizontal="left" vertical="center" indent="1"/>
    </xf>
    <xf numFmtId="0" fontId="96" fillId="50" borderId="59" applyNumberFormat="0" applyProtection="0">
      <alignment horizontal="left" vertical="top" indent="1"/>
    </xf>
    <xf numFmtId="4" fontId="106" fillId="4" borderId="59" applyNumberFormat="0" applyProtection="0">
      <alignment vertical="center"/>
    </xf>
    <xf numFmtId="0" fontId="96" fillId="2" borderId="59" applyNumberFormat="0" applyProtection="0">
      <alignment horizontal="left" vertical="top" indent="1"/>
    </xf>
    <xf numFmtId="0" fontId="14" fillId="54" borderId="52" applyNumberFormat="0" applyProtection="0">
      <alignment horizontal="left" vertical="center" indent="1"/>
    </xf>
    <xf numFmtId="174" fontId="78" fillId="0" borderId="53">
      <alignment horizontal="right"/>
      <protection hidden="1"/>
    </xf>
    <xf numFmtId="0" fontId="87" fillId="0" borderId="57" applyNumberFormat="0" applyFill="0" applyAlignment="0" applyProtection="0"/>
    <xf numFmtId="0" fontId="96" fillId="15" borderId="59" applyNumberFormat="0" applyProtection="0">
      <alignment horizontal="left" vertical="top" indent="1"/>
    </xf>
    <xf numFmtId="0" fontId="96" fillId="53" borderId="58" applyNumberFormat="0" applyProtection="0">
      <alignment horizontal="left" vertical="center" indent="1"/>
    </xf>
    <xf numFmtId="4" fontId="96" fillId="51" borderId="60" applyNumberFormat="0" applyProtection="0">
      <alignment horizontal="left" vertical="center" indent="1"/>
    </xf>
    <xf numFmtId="4" fontId="96" fillId="50" borderId="60" applyNumberFormat="0" applyProtection="0">
      <alignment horizontal="left" vertical="center" indent="1"/>
    </xf>
    <xf numFmtId="0" fontId="96" fillId="2" borderId="59" applyNumberFormat="0" applyProtection="0">
      <alignment horizontal="left" vertical="top" indent="1"/>
    </xf>
    <xf numFmtId="176" fontId="78" fillId="0" borderId="53">
      <alignment horizontal="right"/>
      <protection hidden="1"/>
    </xf>
    <xf numFmtId="0" fontId="14" fillId="54" borderId="52" applyNumberFormat="0" applyProtection="0">
      <alignment horizontal="left" vertical="center" indent="1"/>
    </xf>
    <xf numFmtId="0" fontId="97" fillId="0" borderId="54">
      <alignment horizontal="left" vertical="center"/>
    </xf>
    <xf numFmtId="176" fontId="77" fillId="20" borderId="53" applyBorder="0">
      <alignment horizontal="right"/>
      <protection locked="0"/>
    </xf>
    <xf numFmtId="174" fontId="77" fillId="19" borderId="53">
      <alignment horizontal="right"/>
      <protection locked="0"/>
    </xf>
    <xf numFmtId="10" fontId="96" fillId="41" borderId="53" applyNumberFormat="0" applyBorder="0" applyAlignment="0" applyProtection="0"/>
    <xf numFmtId="0" fontId="103" fillId="7" borderId="59" applyNumberFormat="0" applyProtection="0">
      <alignment horizontal="left" vertical="top" indent="1"/>
    </xf>
    <xf numFmtId="4" fontId="96" fillId="10" borderId="58" applyNumberFormat="0" applyProtection="0">
      <alignment horizontal="right" vertical="center"/>
    </xf>
    <xf numFmtId="0" fontId="15" fillId="4" borderId="50" applyNumberFormat="0" applyFont="0" applyAlignment="0" applyProtection="0"/>
    <xf numFmtId="4" fontId="102" fillId="41" borderId="53" applyNumberFormat="0" applyProtection="0">
      <alignment vertical="center"/>
    </xf>
    <xf numFmtId="4" fontId="101" fillId="55" borderId="52" applyNumberFormat="0" applyProtection="0">
      <alignment horizontal="right" vertical="center"/>
    </xf>
    <xf numFmtId="4" fontId="96" fillId="49" borderId="60" applyNumberFormat="0" applyProtection="0">
      <alignment horizontal="left" vertical="center" indent="1"/>
    </xf>
    <xf numFmtId="0" fontId="96" fillId="51" borderId="58" applyNumberFormat="0" applyProtection="0">
      <alignment horizontal="left" vertical="center" indent="1"/>
    </xf>
    <xf numFmtId="4" fontId="96" fillId="0" borderId="58" applyNumberFormat="0" applyProtection="0">
      <alignment horizontal="right" vertical="center"/>
    </xf>
    <xf numFmtId="0" fontId="105" fillId="15" borderId="61" applyBorder="0"/>
    <xf numFmtId="4" fontId="106" fillId="52" borderId="59" applyNumberFormat="0" applyProtection="0">
      <alignment horizontal="left" vertical="center" indent="1"/>
    </xf>
    <xf numFmtId="4" fontId="96" fillId="47" borderId="58" applyNumberFormat="0" applyProtection="0">
      <alignment horizontal="right" vertical="center"/>
    </xf>
    <xf numFmtId="174" fontId="77" fillId="19" borderId="53">
      <alignment horizontal="right"/>
      <protection locked="0"/>
    </xf>
    <xf numFmtId="4" fontId="96" fillId="9" borderId="58" applyNumberFormat="0" applyProtection="0">
      <alignment horizontal="right" vertical="center"/>
    </xf>
    <xf numFmtId="4" fontId="102" fillId="41" borderId="53" applyNumberFormat="0" applyProtection="0">
      <alignment vertical="center"/>
    </xf>
    <xf numFmtId="4" fontId="104" fillId="15" borderId="60" applyNumberFormat="0" applyProtection="0">
      <alignment horizontal="left" vertical="center" indent="1"/>
    </xf>
    <xf numFmtId="4" fontId="106" fillId="4" borderId="59" applyNumberFormat="0" applyProtection="0">
      <alignment vertical="center"/>
    </xf>
    <xf numFmtId="0" fontId="105" fillId="15" borderId="61" applyBorder="0"/>
    <xf numFmtId="0" fontId="14" fillId="54" borderId="52" applyNumberFormat="0" applyProtection="0">
      <alignment horizontal="left" vertical="center" indent="1"/>
    </xf>
    <xf numFmtId="10" fontId="96" fillId="41" borderId="53" applyNumberFormat="0" applyBorder="0" applyAlignment="0" applyProtection="0"/>
    <xf numFmtId="4" fontId="101" fillId="36" borderId="52" applyNumberFormat="0" applyProtection="0">
      <alignment vertical="center"/>
    </xf>
    <xf numFmtId="176" fontId="78" fillId="0" borderId="53">
      <alignment horizontal="right"/>
      <protection hidden="1"/>
    </xf>
    <xf numFmtId="4" fontId="96" fillId="51" borderId="60" applyNumberFormat="0" applyProtection="0">
      <alignment horizontal="left" vertical="center" indent="1"/>
    </xf>
    <xf numFmtId="4" fontId="106" fillId="4" borderId="59" applyNumberFormat="0" applyProtection="0">
      <alignment vertical="center"/>
    </xf>
    <xf numFmtId="4" fontId="96" fillId="50" borderId="58" applyNumberFormat="0" applyProtection="0">
      <alignment horizontal="right" vertical="center"/>
    </xf>
    <xf numFmtId="0" fontId="106" fillId="4" borderId="59" applyNumberFormat="0" applyProtection="0">
      <alignment horizontal="left" vertical="top" indent="1"/>
    </xf>
    <xf numFmtId="0" fontId="18" fillId="0" borderId="36" applyNumberFormat="0" applyFill="0" applyAlignment="0" applyProtection="0"/>
    <xf numFmtId="0" fontId="96" fillId="2" borderId="59" applyNumberFormat="0" applyProtection="0">
      <alignment horizontal="left" vertical="top" indent="1"/>
    </xf>
    <xf numFmtId="4" fontId="106" fillId="4" borderId="59" applyNumberFormat="0" applyProtection="0">
      <alignment vertical="center"/>
    </xf>
    <xf numFmtId="0" fontId="96" fillId="2" borderId="59" applyNumberFormat="0" applyProtection="0">
      <alignment horizontal="left" vertical="top" indent="1"/>
    </xf>
    <xf numFmtId="0" fontId="96" fillId="50" borderId="59" applyNumberFormat="0" applyProtection="0">
      <alignment horizontal="left" vertical="top" indent="1"/>
    </xf>
    <xf numFmtId="0" fontId="5" fillId="0" borderId="0"/>
    <xf numFmtId="0" fontId="5" fillId="0" borderId="0"/>
    <xf numFmtId="176" fontId="77" fillId="20" borderId="53" applyBorder="0">
      <alignment horizontal="right"/>
      <protection locked="0"/>
    </xf>
    <xf numFmtId="0" fontId="96" fillId="51" borderId="59" applyNumberFormat="0" applyProtection="0">
      <alignment horizontal="left" vertical="top" indent="1"/>
    </xf>
    <xf numFmtId="4" fontId="101" fillId="55" borderId="52" applyNumberFormat="0" applyProtection="0">
      <alignment horizontal="right" vertical="center"/>
    </xf>
    <xf numFmtId="4" fontId="96" fillId="48" borderId="58" applyNumberFormat="0" applyProtection="0">
      <alignment horizontal="right" vertical="center"/>
    </xf>
    <xf numFmtId="0" fontId="106" fillId="4" borderId="59" applyNumberFormat="0" applyProtection="0">
      <alignment horizontal="left" vertical="top" indent="1"/>
    </xf>
    <xf numFmtId="0" fontId="96" fillId="52" borderId="58" applyNumberFormat="0" applyProtection="0">
      <alignment horizontal="left" vertical="center" indent="1"/>
    </xf>
    <xf numFmtId="4" fontId="96" fillId="48" borderId="58" applyNumberFormat="0" applyProtection="0">
      <alignment horizontal="right" vertical="center"/>
    </xf>
    <xf numFmtId="0" fontId="5" fillId="0" borderId="0"/>
    <xf numFmtId="0" fontId="5" fillId="0" borderId="0"/>
    <xf numFmtId="0" fontId="5" fillId="0" borderId="0"/>
    <xf numFmtId="0" fontId="5" fillId="0" borderId="0"/>
    <xf numFmtId="0" fontId="96" fillId="51" borderId="59" applyNumberFormat="0" applyProtection="0">
      <alignment horizontal="left" vertical="top" indent="1"/>
    </xf>
    <xf numFmtId="174" fontId="77" fillId="19" borderId="53">
      <alignment horizontal="right"/>
      <protection locked="0"/>
    </xf>
    <xf numFmtId="1" fontId="78" fillId="0" borderId="54">
      <alignment horizontal="left"/>
      <protection hidden="1"/>
    </xf>
    <xf numFmtId="0" fontId="87" fillId="0" borderId="57" applyNumberFormat="0" applyFill="0" applyAlignment="0" applyProtection="0"/>
    <xf numFmtId="0" fontId="97" fillId="0" borderId="54">
      <alignment horizontal="left" vertical="center"/>
    </xf>
    <xf numFmtId="4" fontId="102" fillId="36" borderId="58" applyNumberFormat="0" applyProtection="0">
      <alignment vertical="center"/>
    </xf>
    <xf numFmtId="4" fontId="96" fillId="8" borderId="58" applyNumberFormat="0" applyProtection="0">
      <alignment horizontal="right" vertical="center"/>
    </xf>
    <xf numFmtId="4" fontId="96" fillId="17" borderId="60" applyNumberFormat="0" applyProtection="0">
      <alignment horizontal="right" vertical="center"/>
    </xf>
    <xf numFmtId="4" fontId="96" fillId="45" borderId="58" applyNumberFormat="0" applyProtection="0">
      <alignment horizontal="right" vertical="center"/>
    </xf>
    <xf numFmtId="4" fontId="96" fillId="47" borderId="58" applyNumberFormat="0" applyProtection="0">
      <alignment horizontal="right" vertical="center"/>
    </xf>
    <xf numFmtId="0" fontId="96" fillId="2" borderId="58" applyNumberFormat="0" applyProtection="0">
      <alignment horizontal="left" vertical="center" indent="1"/>
    </xf>
    <xf numFmtId="0" fontId="14" fillId="54" borderId="52" applyNumberFormat="0" applyProtection="0">
      <alignment horizontal="left" vertical="center" indent="1"/>
    </xf>
    <xf numFmtId="4" fontId="96" fillId="48" borderId="58" applyNumberFormat="0" applyProtection="0">
      <alignment horizontal="right" vertical="center"/>
    </xf>
    <xf numFmtId="4" fontId="96" fillId="50" borderId="58" applyNumberFormat="0" applyProtection="0">
      <alignment horizontal="right" vertical="center"/>
    </xf>
    <xf numFmtId="176" fontId="78" fillId="0" borderId="53">
      <alignment horizontal="right"/>
      <protection hidden="1"/>
    </xf>
    <xf numFmtId="4" fontId="96" fillId="46" borderId="58" applyNumberFormat="0" applyProtection="0">
      <alignment horizontal="right" vertical="center"/>
    </xf>
    <xf numFmtId="0" fontId="106" fillId="4" borderId="59" applyNumberFormat="0" applyProtection="0">
      <alignment horizontal="left" vertical="top" indent="1"/>
    </xf>
    <xf numFmtId="1" fontId="78" fillId="0" borderId="54">
      <alignment horizontal="left"/>
      <protection hidden="1"/>
    </xf>
    <xf numFmtId="176" fontId="77" fillId="0" borderId="66">
      <alignment horizontal="right"/>
      <protection hidden="1"/>
    </xf>
    <xf numFmtId="0" fontId="96" fillId="51" borderId="59" applyNumberFormat="0" applyProtection="0">
      <alignment horizontal="left" vertical="top" indent="1"/>
    </xf>
    <xf numFmtId="0" fontId="96" fillId="50" borderId="59" applyNumberFormat="0" applyProtection="0">
      <alignment horizontal="left" vertical="top" indent="1"/>
    </xf>
    <xf numFmtId="4" fontId="96" fillId="9" borderId="58" applyNumberFormat="0" applyProtection="0">
      <alignment horizontal="right" vertical="center"/>
    </xf>
    <xf numFmtId="0" fontId="15" fillId="4" borderId="50" applyNumberFormat="0" applyFont="0" applyAlignment="0" applyProtection="0"/>
    <xf numFmtId="4" fontId="96" fillId="43" borderId="58" applyNumberFormat="0" applyProtection="0">
      <alignment horizontal="right" vertical="center"/>
    </xf>
    <xf numFmtId="4" fontId="106" fillId="52" borderId="59" applyNumberFormat="0" applyProtection="0">
      <alignment horizontal="left" vertical="center" indent="1"/>
    </xf>
    <xf numFmtId="4" fontId="96" fillId="0" borderId="58" applyNumberFormat="0" applyProtection="0">
      <alignment horizontal="right" vertical="center"/>
    </xf>
    <xf numFmtId="4" fontId="104" fillId="15" borderId="60" applyNumberFormat="0" applyProtection="0">
      <alignment horizontal="left" vertical="center" indent="1"/>
    </xf>
    <xf numFmtId="0" fontId="15" fillId="4" borderId="50" applyNumberFormat="0" applyFont="0" applyAlignment="0" applyProtection="0"/>
    <xf numFmtId="0" fontId="96" fillId="52" borderId="58"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 fontId="106" fillId="52" borderId="59" applyNumberFormat="0" applyProtection="0">
      <alignment horizontal="left" vertical="center" indent="1"/>
    </xf>
    <xf numFmtId="0" fontId="96" fillId="51" borderId="59" applyNumberFormat="0" applyProtection="0">
      <alignment horizontal="left" vertical="top" indent="1"/>
    </xf>
    <xf numFmtId="175" fontId="77" fillId="0" borderId="53">
      <alignment horizontal="right"/>
      <protection hidden="1"/>
    </xf>
    <xf numFmtId="4" fontId="96" fillId="9" borderId="58" applyNumberFormat="0" applyProtection="0">
      <alignment horizontal="right" vertical="center"/>
    </xf>
    <xf numFmtId="0" fontId="14" fillId="54" borderId="52" applyNumberFormat="0" applyProtection="0">
      <alignment horizontal="left" vertical="center" indent="1"/>
    </xf>
    <xf numFmtId="4" fontId="107" fillId="55" borderId="52" applyNumberFormat="0" applyProtection="0">
      <alignment horizontal="right" vertical="center"/>
    </xf>
    <xf numFmtId="176" fontId="78" fillId="0" borderId="53">
      <alignment horizontal="right"/>
      <protection hidden="1"/>
    </xf>
    <xf numFmtId="4" fontId="96" fillId="8" borderId="58" applyNumberFormat="0" applyProtection="0">
      <alignment horizontal="right" vertical="center"/>
    </xf>
    <xf numFmtId="0" fontId="15" fillId="4" borderId="50" applyNumberFormat="0" applyFont="0" applyAlignment="0" applyProtection="0"/>
    <xf numFmtId="4" fontId="104" fillId="15" borderId="60" applyNumberFormat="0" applyProtection="0">
      <alignment horizontal="left" vertical="center" indent="1"/>
    </xf>
    <xf numFmtId="4" fontId="96" fillId="50" borderId="58" applyNumberFormat="0" applyProtection="0">
      <alignment horizontal="right" vertical="center"/>
    </xf>
    <xf numFmtId="0" fontId="96" fillId="50" borderId="59" applyNumberFormat="0" applyProtection="0">
      <alignment horizontal="left" vertical="top"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4" fontId="96" fillId="51" borderId="60" applyNumberFormat="0" applyProtection="0">
      <alignment horizontal="left" vertical="center" indent="1"/>
    </xf>
    <xf numFmtId="4" fontId="96" fillId="50" borderId="60" applyNumberFormat="0" applyProtection="0">
      <alignment horizontal="left" vertical="center" indent="1"/>
    </xf>
    <xf numFmtId="0" fontId="18" fillId="0" borderId="49" applyNumberFormat="0" applyFill="0" applyAlignment="0" applyProtection="0"/>
    <xf numFmtId="4" fontId="96" fillId="50" borderId="58" applyNumberFormat="0" applyProtection="0">
      <alignment horizontal="right" vertical="center"/>
    </xf>
    <xf numFmtId="0" fontId="96" fillId="2" borderId="59" applyNumberFormat="0" applyProtection="0">
      <alignment horizontal="left" vertical="top" indent="1"/>
    </xf>
    <xf numFmtId="4" fontId="96" fillId="0" borderId="58" applyNumberFormat="0" applyProtection="0">
      <alignment horizontal="right" vertical="center"/>
    </xf>
    <xf numFmtId="0" fontId="96" fillId="50" borderId="59" applyNumberFormat="0" applyProtection="0">
      <alignment horizontal="left" vertical="top" indent="1"/>
    </xf>
    <xf numFmtId="0" fontId="14" fillId="54" borderId="52" applyNumberFormat="0" applyProtection="0">
      <alignment horizontal="left" vertical="center" indent="1"/>
    </xf>
    <xf numFmtId="4" fontId="102" fillId="36" borderId="58" applyNumberFormat="0" applyProtection="0">
      <alignment vertical="center"/>
    </xf>
    <xf numFmtId="4" fontId="96" fillId="48" borderId="58" applyNumberFormat="0" applyProtection="0">
      <alignment horizontal="right" vertical="center"/>
    </xf>
    <xf numFmtId="0" fontId="14" fillId="54" borderId="52" applyNumberFormat="0" applyProtection="0">
      <alignment horizontal="left" vertical="center" indent="1"/>
    </xf>
    <xf numFmtId="174" fontId="78" fillId="0" borderId="53">
      <alignment horizontal="right"/>
      <protection hidden="1"/>
    </xf>
    <xf numFmtId="175" fontId="77" fillId="0" borderId="53">
      <alignment horizontal="right"/>
      <protection hidden="1"/>
    </xf>
    <xf numFmtId="0" fontId="14" fillId="54" borderId="52" applyNumberFormat="0" applyProtection="0">
      <alignment horizontal="left" vertical="center" indent="1"/>
    </xf>
    <xf numFmtId="0" fontId="14" fillId="54" borderId="52" applyNumberFormat="0" applyProtection="0">
      <alignment horizontal="left" vertical="center" indent="1"/>
    </xf>
    <xf numFmtId="174" fontId="77" fillId="0" borderId="53">
      <alignment horizontal="right"/>
      <protection hidden="1"/>
    </xf>
    <xf numFmtId="0" fontId="96" fillId="53" borderId="58" applyNumberFormat="0" applyProtection="0">
      <alignment horizontal="left" vertical="center" indent="1"/>
    </xf>
    <xf numFmtId="174" fontId="77" fillId="0" borderId="53">
      <alignment horizontal="right"/>
      <protection hidden="1"/>
    </xf>
    <xf numFmtId="0" fontId="14" fillId="54" borderId="52" applyNumberFormat="0" applyProtection="0">
      <alignment horizontal="left" vertical="center" indent="1"/>
    </xf>
    <xf numFmtId="0" fontId="96" fillId="2" borderId="58" applyNumberFormat="0" applyProtection="0">
      <alignment horizontal="left" vertical="center" indent="1"/>
    </xf>
    <xf numFmtId="174" fontId="77" fillId="0" borderId="53">
      <alignment horizontal="right"/>
      <protection hidden="1"/>
    </xf>
    <xf numFmtId="4" fontId="101" fillId="36" borderId="52" applyNumberFormat="0" applyProtection="0">
      <alignment horizontal="left" vertical="center" indent="1"/>
    </xf>
    <xf numFmtId="4" fontId="96" fillId="50" borderId="60" applyNumberFormat="0" applyProtection="0">
      <alignment horizontal="left" vertical="center" indent="1"/>
    </xf>
    <xf numFmtId="176" fontId="78" fillId="0" borderId="53">
      <alignment horizontal="right"/>
      <protection hidden="1"/>
    </xf>
    <xf numFmtId="4" fontId="96" fillId="48" borderId="58" applyNumberFormat="0" applyProtection="0">
      <alignment horizontal="right" vertical="center"/>
    </xf>
    <xf numFmtId="4" fontId="101" fillId="55" borderId="52" applyNumberFormat="0" applyProtection="0">
      <alignment horizontal="right" vertical="center"/>
    </xf>
    <xf numFmtId="0" fontId="96" fillId="2" borderId="59" applyNumberFormat="0" applyProtection="0">
      <alignment horizontal="left" vertical="top" indent="1"/>
    </xf>
    <xf numFmtId="175" fontId="77" fillId="0" borderId="53">
      <alignment horizontal="right"/>
      <protection hidden="1"/>
    </xf>
    <xf numFmtId="4" fontId="96" fillId="51" borderId="60" applyNumberFormat="0" applyProtection="0">
      <alignment horizontal="left" vertical="center" indent="1"/>
    </xf>
    <xf numFmtId="1" fontId="78" fillId="0" borderId="54">
      <alignment horizontal="left"/>
      <protection hidden="1"/>
    </xf>
    <xf numFmtId="4" fontId="96" fillId="48" borderId="58" applyNumberFormat="0" applyProtection="0">
      <alignment horizontal="right" vertical="center"/>
    </xf>
    <xf numFmtId="174" fontId="77" fillId="19" borderId="53">
      <alignment horizontal="right"/>
      <protection locked="0"/>
    </xf>
    <xf numFmtId="4" fontId="96" fillId="46" borderId="58" applyNumberFormat="0" applyProtection="0">
      <alignment horizontal="right" vertical="center"/>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14" fillId="54" borderId="52" applyNumberFormat="0" applyProtection="0">
      <alignment horizontal="left" vertical="center" indent="1"/>
    </xf>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0" fontId="96" fillId="56" borderId="53"/>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4" fontId="109" fillId="13" borderId="58" applyNumberFormat="0" applyProtection="0">
      <alignment horizontal="right" vertical="center"/>
    </xf>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31" fillId="5"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114" fillId="52" borderId="51"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33" fillId="52" borderId="52" applyNumberFormat="0" applyAlignment="0" applyProtection="0"/>
    <xf numFmtId="0" fontId="14" fillId="61" borderId="52" applyNumberFormat="0" applyProtection="0">
      <alignment horizontal="left" vertical="center" indent="1"/>
    </xf>
    <xf numFmtId="0" fontId="14" fillId="62" borderId="52" applyNumberFormat="0" applyProtection="0">
      <alignment horizontal="left" vertical="center" indent="1"/>
    </xf>
    <xf numFmtId="0" fontId="18" fillId="0" borderId="49" applyNumberFormat="0" applyFill="0" applyAlignment="0" applyProtection="0"/>
    <xf numFmtId="0" fontId="18" fillId="0" borderId="49" applyNumberFormat="0" applyFill="0" applyAlignment="0" applyProtection="0"/>
    <xf numFmtId="0" fontId="18" fillId="0" borderId="49" applyNumberFormat="0" applyFill="0" applyAlignment="0" applyProtection="0"/>
    <xf numFmtId="0" fontId="18" fillId="0" borderId="49" applyNumberFormat="0" applyFill="0" applyAlignment="0" applyProtection="0"/>
    <xf numFmtId="0" fontId="18" fillId="0" borderId="49" applyNumberFormat="0" applyFill="0" applyAlignment="0" applyProtection="0"/>
    <xf numFmtId="0" fontId="18" fillId="0" borderId="49" applyNumberFormat="0" applyFill="0" applyAlignment="0" applyProtection="0"/>
    <xf numFmtId="0" fontId="18" fillId="0" borderId="49" applyNumberFormat="0" applyFill="0" applyAlignment="0" applyProtection="0"/>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 fontId="78" fillId="0" borderId="67">
      <alignment horizontal="left"/>
      <protection hidden="1"/>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4" fontId="77" fillId="19" borderId="66">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66"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76" fontId="77" fillId="20" borderId="92" applyBorder="0">
      <alignment horizontal="right"/>
      <protection locked="0"/>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 fontId="78" fillId="0" borderId="93">
      <alignment horizontal="left"/>
      <protection hidden="1"/>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0" fontId="84" fillId="35" borderId="68" applyNumberFormat="0" applyFont="0" applyFill="0" applyBorder="0" applyAlignment="0">
      <alignment vertical="center"/>
    </xf>
    <xf numFmtId="1" fontId="78" fillId="0" borderId="93">
      <alignment horizontal="left"/>
      <protection hidden="1"/>
    </xf>
    <xf numFmtId="1" fontId="78" fillId="0" borderId="93">
      <alignment horizontal="left"/>
      <protection hidden="1"/>
    </xf>
    <xf numFmtId="1" fontId="78" fillId="0" borderId="93">
      <alignment horizontal="lef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8" fontId="86" fillId="36" borderId="69" applyNumberFormat="0" applyFont="0" applyFill="0" applyBorder="0" applyAlignment="0">
      <alignment horizontal="center"/>
    </xf>
    <xf numFmtId="178" fontId="86" fillId="36" borderId="69" applyNumberFormat="0" applyFont="0" applyFill="0" applyBorder="0" applyAlignment="0">
      <alignment horizontal="center"/>
    </xf>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0" fontId="97" fillId="0" borderId="67">
      <alignment horizontal="left" vertical="center"/>
    </xf>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0" fontId="96" fillId="41" borderId="66" applyNumberFormat="0" applyBorder="0" applyAlignment="0" applyProtection="0"/>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174" fontId="78"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6" fontId="77" fillId="0" borderId="92">
      <alignment horizontal="right"/>
      <protection hidden="1"/>
    </xf>
    <xf numFmtId="174" fontId="77" fillId="0" borderId="92">
      <alignment horizontal="right"/>
      <protection hidden="1"/>
    </xf>
    <xf numFmtId="174" fontId="77" fillId="0" borderId="92">
      <alignment horizontal="right"/>
      <protection hidden="1"/>
    </xf>
    <xf numFmtId="174" fontId="77" fillId="0" borderId="92">
      <alignment horizontal="right"/>
      <protection hidden="1"/>
    </xf>
    <xf numFmtId="0" fontId="31" fillId="7" borderId="90" applyNumberForma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4"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1" fillId="36" borderId="65"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2" fillId="36" borderId="71" applyNumberFormat="0" applyProtection="0">
      <alignment vertical="center"/>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4" fontId="101" fillId="36" borderId="65" applyNumberFormat="0" applyProtection="0">
      <alignment horizontal="left" vertical="center"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0" fontId="103" fillId="7" borderId="72" applyNumberFormat="0" applyProtection="0">
      <alignment horizontal="left" vertical="top" indent="1"/>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8"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43" borderId="71"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7" borderId="73"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10"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45"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9"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6"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7"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8" borderId="71" applyNumberFormat="0" applyProtection="0">
      <alignment horizontal="right" vertical="center"/>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96" fillId="49"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104" fillId="15" borderId="73" applyNumberFormat="0" applyProtection="0">
      <alignment horizontal="left" vertical="center" indent="1"/>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0" borderId="71" applyNumberFormat="0" applyProtection="0">
      <alignment horizontal="right" vertical="center"/>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1"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4" fontId="96" fillId="50" borderId="73"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52" borderId="71" applyNumberFormat="0" applyProtection="0">
      <alignment horizontal="left" vertical="center"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15" borderId="72" applyNumberFormat="0" applyProtection="0">
      <alignment horizontal="left" vertical="top"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3" borderId="71" applyNumberFormat="0" applyProtection="0">
      <alignment horizontal="left" vertical="center"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50" borderId="72" applyNumberFormat="0" applyProtection="0">
      <alignment horizontal="left" vertical="top"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1" applyNumberFormat="0" applyProtection="0">
      <alignment horizontal="left" vertical="center"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2" borderId="72" applyNumberFormat="0" applyProtection="0">
      <alignment horizontal="left" vertical="top"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1" applyNumberFormat="0" applyProtection="0">
      <alignment horizontal="left" vertical="center"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96" fillId="51" borderId="72" applyNumberFormat="0" applyProtection="0">
      <alignment horizontal="left" vertical="top"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0" fontId="105" fillId="15" borderId="74" applyBorder="0"/>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6" fillId="4" borderId="72"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2" fillId="41" borderId="66" applyNumberFormat="0" applyProtection="0">
      <alignment vertical="center"/>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4" fontId="106" fillId="52" borderId="72" applyNumberFormat="0" applyProtection="0">
      <alignment horizontal="left" vertical="center"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0" fontId="106" fillId="4" borderId="72" applyNumberFormat="0" applyProtection="0">
      <alignment horizontal="left" vertical="top" indent="1"/>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96" fillId="0" borderId="71"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1"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4" fontId="107" fillId="55" borderId="65" applyNumberFormat="0" applyProtection="0">
      <alignment horizontal="right" vertical="center"/>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14" fillId="54" borderId="65" applyNumberFormat="0" applyProtection="0">
      <alignment horizontal="left" vertical="center" indent="1"/>
    </xf>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0" fontId="96" fillId="56" borderId="66"/>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4" fontId="109" fillId="13" borderId="71" applyNumberFormat="0" applyProtection="0">
      <alignment horizontal="right" vertical="center"/>
    </xf>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31" fillId="5"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114" fillId="52" borderId="64"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0" fontId="33" fillId="52" borderId="65" applyNumberFormat="0" applyAlignment="0" applyProtection="0"/>
    <xf numFmtId="174" fontId="77"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8" fillId="0" borderId="92">
      <alignment horizontal="right"/>
      <protection hidden="1"/>
    </xf>
    <xf numFmtId="174" fontId="77" fillId="0" borderId="92">
      <alignment horizontal="right"/>
      <protection hidden="1"/>
    </xf>
    <xf numFmtId="174" fontId="77" fillId="0" borderId="92">
      <alignment horizontal="right"/>
      <protection hidden="1"/>
    </xf>
    <xf numFmtId="0" fontId="14" fillId="61" borderId="65" applyNumberFormat="0" applyProtection="0">
      <alignment horizontal="left" vertical="center" indent="1"/>
    </xf>
    <xf numFmtId="0" fontId="14" fillId="62" borderId="65" applyNumberFormat="0" applyProtection="0">
      <alignment horizontal="left" vertical="center" indent="1"/>
    </xf>
    <xf numFmtId="175" fontId="77" fillId="0" borderId="92">
      <alignment horizontal="right"/>
      <protection hidden="1"/>
    </xf>
    <xf numFmtId="174" fontId="77" fillId="0" borderId="92">
      <alignment horizontal="right"/>
      <protection hidden="1"/>
    </xf>
    <xf numFmtId="174" fontId="77" fillId="0" borderId="92">
      <alignment horizontal="right"/>
      <protection hidden="1"/>
    </xf>
    <xf numFmtId="0" fontId="18" fillId="0" borderId="88" applyNumberFormat="0" applyFill="0" applyAlignment="0" applyProtection="0"/>
    <xf numFmtId="0" fontId="18" fillId="0" borderId="88" applyNumberFormat="0" applyFill="0" applyAlignment="0" applyProtection="0"/>
    <xf numFmtId="0" fontId="33" fillId="13" borderId="91" applyNumberFormat="0" applyAlignment="0" applyProtection="0"/>
    <xf numFmtId="0" fontId="32" fillId="13" borderId="90" applyNumberFormat="0" applyAlignment="0" applyProtection="0"/>
    <xf numFmtId="0" fontId="31" fillId="7" borderId="90" applyNumberFormat="0" applyAlignment="0" applyProtection="0"/>
    <xf numFmtId="0" fontId="15" fillId="4" borderId="89" applyNumberFormat="0" applyFont="0" applyAlignment="0" applyProtection="0"/>
    <xf numFmtId="176"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0" fontId="15" fillId="4" borderId="89" applyNumberFormat="0" applyFont="0" applyAlignment="0" applyProtection="0"/>
    <xf numFmtId="175" fontId="77" fillId="0" borderId="92">
      <alignment horizontal="right"/>
      <protection hidden="1"/>
    </xf>
    <xf numFmtId="174" fontId="77" fillId="0" borderId="92">
      <alignment horizontal="right"/>
      <protection hidden="1"/>
    </xf>
    <xf numFmtId="174" fontId="77" fillId="0" borderId="92">
      <alignment horizontal="right"/>
      <protection hidden="1"/>
    </xf>
    <xf numFmtId="174" fontId="77" fillId="0" borderId="92">
      <alignment horizontal="right"/>
      <protection hidden="1"/>
    </xf>
    <xf numFmtId="4" fontId="102" fillId="36" borderId="84" applyNumberFormat="0" applyProtection="0">
      <alignment vertical="center"/>
    </xf>
    <xf numFmtId="1" fontId="78" fillId="0" borderId="80">
      <alignment horizontal="left"/>
      <protection hidden="1"/>
    </xf>
    <xf numFmtId="0" fontId="15" fillId="4" borderId="76" applyNumberFormat="0" applyFont="0" applyAlignment="0" applyProtection="0"/>
    <xf numFmtId="0" fontId="96" fillId="51" borderId="85" applyNumberFormat="0" applyProtection="0">
      <alignment horizontal="left" vertical="top" indent="1"/>
    </xf>
    <xf numFmtId="4" fontId="107" fillId="55" borderId="78" applyNumberFormat="0" applyProtection="0">
      <alignment horizontal="right" vertical="center"/>
    </xf>
    <xf numFmtId="0" fontId="96" fillId="2" borderId="85" applyNumberFormat="0" applyProtection="0">
      <alignment horizontal="left" vertical="top" indent="1"/>
    </xf>
    <xf numFmtId="0" fontId="18" fillId="0" borderId="62" applyNumberFormat="0" applyFill="0" applyAlignment="0" applyProtection="0"/>
    <xf numFmtId="4" fontId="96" fillId="47" borderId="84" applyNumberFormat="0" applyProtection="0">
      <alignment horizontal="right" vertical="center"/>
    </xf>
    <xf numFmtId="0" fontId="103" fillId="7" borderId="85" applyNumberFormat="0" applyProtection="0">
      <alignment horizontal="left" vertical="top" indent="1"/>
    </xf>
    <xf numFmtId="4" fontId="107" fillId="55" borderId="78" applyNumberFormat="0" applyProtection="0">
      <alignment horizontal="right" vertical="center"/>
    </xf>
    <xf numFmtId="0" fontId="97" fillId="0" borderId="80">
      <alignment horizontal="left" vertical="center"/>
    </xf>
    <xf numFmtId="0" fontId="18" fillId="0" borderId="62" applyNumberFormat="0" applyFill="0" applyAlignment="0" applyProtection="0"/>
    <xf numFmtId="4" fontId="101" fillId="55" borderId="78" applyNumberFormat="0" applyProtection="0">
      <alignment horizontal="right" vertical="center"/>
    </xf>
    <xf numFmtId="4" fontId="96" fillId="50" borderId="86" applyNumberFormat="0" applyProtection="0">
      <alignment horizontal="left" vertical="center" indent="1"/>
    </xf>
    <xf numFmtId="174" fontId="78" fillId="0" borderId="79">
      <alignment horizontal="right"/>
      <protection hidden="1"/>
    </xf>
    <xf numFmtId="176" fontId="77" fillId="0" borderId="79">
      <alignment horizontal="right"/>
      <protection hidden="1"/>
    </xf>
    <xf numFmtId="0" fontId="18" fillId="0" borderId="62" applyNumberFormat="0" applyFill="0" applyAlignment="0" applyProtection="0"/>
    <xf numFmtId="4" fontId="102" fillId="41" borderId="79" applyNumberFormat="0" applyProtection="0">
      <alignment vertical="center"/>
    </xf>
    <xf numFmtId="176" fontId="77" fillId="0" borderId="79">
      <alignment horizontal="right"/>
      <protection hidden="1"/>
    </xf>
    <xf numFmtId="0" fontId="97" fillId="0" borderId="80">
      <alignment horizontal="left" vertical="center"/>
    </xf>
    <xf numFmtId="0" fontId="96" fillId="15" borderId="85" applyNumberFormat="0" applyProtection="0">
      <alignment horizontal="left" vertical="top" indent="1"/>
    </xf>
    <xf numFmtId="0" fontId="96" fillId="15" borderId="85" applyNumberFormat="0" applyProtection="0">
      <alignment horizontal="left" vertical="top" indent="1"/>
    </xf>
    <xf numFmtId="4" fontId="101" fillId="36" borderId="78" applyNumberFormat="0" applyProtection="0">
      <alignment horizontal="left" vertical="center" indent="1"/>
    </xf>
    <xf numFmtId="4" fontId="96" fillId="43" borderId="84" applyNumberFormat="0" applyProtection="0">
      <alignment horizontal="right" vertical="center"/>
    </xf>
    <xf numFmtId="176" fontId="78" fillId="0" borderId="79">
      <alignment horizontal="right"/>
      <protection hidden="1"/>
    </xf>
    <xf numFmtId="176" fontId="78" fillId="0" borderId="79">
      <alignment horizontal="right"/>
      <protection hidden="1"/>
    </xf>
    <xf numFmtId="4" fontId="96" fillId="17" borderId="86" applyNumberFormat="0" applyProtection="0">
      <alignment horizontal="right" vertical="center"/>
    </xf>
    <xf numFmtId="174" fontId="77" fillId="0" borderId="92">
      <alignment horizontal="right"/>
      <protection hidden="1"/>
    </xf>
    <xf numFmtId="0" fontId="96" fillId="53" borderId="84" applyNumberFormat="0" applyProtection="0">
      <alignment horizontal="left" vertical="center" indent="1"/>
    </xf>
    <xf numFmtId="4" fontId="96" fillId="45" borderId="84" applyNumberFormat="0" applyProtection="0">
      <alignment horizontal="right" vertical="center"/>
    </xf>
    <xf numFmtId="174" fontId="77" fillId="19" borderId="79">
      <alignment horizontal="right"/>
      <protection locked="0"/>
    </xf>
    <xf numFmtId="0" fontId="31" fillId="7" borderId="77" applyNumberFormat="0" applyAlignment="0" applyProtection="0"/>
    <xf numFmtId="0" fontId="103" fillId="7" borderId="85" applyNumberFormat="0" applyProtection="0">
      <alignment horizontal="left" vertical="top" indent="1"/>
    </xf>
    <xf numFmtId="4" fontId="96" fillId="47" borderId="84" applyNumberFormat="0" applyProtection="0">
      <alignment horizontal="right" vertical="center"/>
    </xf>
    <xf numFmtId="4" fontId="96" fillId="51" borderId="86" applyNumberFormat="0" applyProtection="0">
      <alignment horizontal="left" vertical="center" indent="1"/>
    </xf>
    <xf numFmtId="0" fontId="96" fillId="53" borderId="84" applyNumberFormat="0" applyProtection="0">
      <alignment horizontal="left" vertical="center" indent="1"/>
    </xf>
    <xf numFmtId="0" fontId="96" fillId="2" borderId="85" applyNumberFormat="0" applyProtection="0">
      <alignment horizontal="left" vertical="top" indent="1"/>
    </xf>
    <xf numFmtId="0" fontId="84" fillId="35" borderId="81" applyNumberFormat="0" applyFont="0" applyFill="0" applyBorder="0" applyAlignment="0">
      <alignment vertical="center"/>
    </xf>
    <xf numFmtId="0" fontId="14" fillId="54" borderId="78" applyNumberFormat="0" applyProtection="0">
      <alignment horizontal="left" vertical="center" indent="1"/>
    </xf>
    <xf numFmtId="174" fontId="78" fillId="0" borderId="79">
      <alignment horizontal="right"/>
      <protection hidden="1"/>
    </xf>
    <xf numFmtId="4" fontId="101" fillId="36" borderId="78" applyNumberFormat="0" applyProtection="0">
      <alignment horizontal="left" vertical="center" indent="1"/>
    </xf>
    <xf numFmtId="4" fontId="102" fillId="41" borderId="79" applyNumberFormat="0" applyProtection="0">
      <alignment vertical="center"/>
    </xf>
    <xf numFmtId="4" fontId="96" fillId="47" borderId="84" applyNumberFormat="0" applyProtection="0">
      <alignment horizontal="right" vertical="center"/>
    </xf>
    <xf numFmtId="0" fontId="96" fillId="2" borderId="85" applyNumberFormat="0" applyProtection="0">
      <alignment horizontal="left" vertical="top" indent="1"/>
    </xf>
    <xf numFmtId="0" fontId="96" fillId="52" borderId="84" applyNumberFormat="0" applyProtection="0">
      <alignment horizontal="left" vertical="center" indent="1"/>
    </xf>
    <xf numFmtId="0" fontId="14" fillId="54" borderId="78" applyNumberFormat="0" applyProtection="0">
      <alignment horizontal="left" vertical="center" indent="1"/>
    </xf>
    <xf numFmtId="175" fontId="77" fillId="0" borderId="79">
      <alignment horizontal="right"/>
      <protection hidden="1"/>
    </xf>
    <xf numFmtId="4" fontId="96" fillId="10" borderId="84" applyNumberFormat="0" applyProtection="0">
      <alignment horizontal="right" vertical="center"/>
    </xf>
    <xf numFmtId="174" fontId="78" fillId="0" borderId="79">
      <alignment horizontal="right"/>
      <protection hidden="1"/>
    </xf>
    <xf numFmtId="4" fontId="96" fillId="45" borderId="84" applyNumberFormat="0" applyProtection="0">
      <alignment horizontal="right" vertical="center"/>
    </xf>
    <xf numFmtId="4" fontId="96" fillId="10" borderId="84" applyNumberFormat="0" applyProtection="0">
      <alignment horizontal="right" vertical="center"/>
    </xf>
    <xf numFmtId="175" fontId="77" fillId="0" borderId="92">
      <alignment horizontal="right"/>
      <protection hidden="1"/>
    </xf>
    <xf numFmtId="176" fontId="78" fillId="0" borderId="79">
      <alignment horizontal="right"/>
      <protection hidden="1"/>
    </xf>
    <xf numFmtId="4" fontId="96" fillId="49" borderId="86" applyNumberFormat="0" applyProtection="0">
      <alignment horizontal="left" vertical="center" indent="1"/>
    </xf>
    <xf numFmtId="4" fontId="102" fillId="41" borderId="79" applyNumberFormat="0" applyProtection="0">
      <alignment vertical="center"/>
    </xf>
    <xf numFmtId="4" fontId="96" fillId="46" borderId="84" applyNumberFormat="0" applyProtection="0">
      <alignment horizontal="right" vertical="center"/>
    </xf>
    <xf numFmtId="0" fontId="14" fillId="54" borderId="78" applyNumberFormat="0" applyProtection="0">
      <alignment horizontal="left" vertical="center" indent="1"/>
    </xf>
    <xf numFmtId="1" fontId="78" fillId="0" borderId="80">
      <alignment horizontal="left"/>
      <protection hidden="1"/>
    </xf>
    <xf numFmtId="0" fontId="96" fillId="51" borderId="85" applyNumberFormat="0" applyProtection="0">
      <alignment horizontal="left" vertical="top" indent="1"/>
    </xf>
    <xf numFmtId="176" fontId="77" fillId="0" borderId="92">
      <alignment horizontal="right"/>
      <protection hidden="1"/>
    </xf>
    <xf numFmtId="0" fontId="105" fillId="15" borderId="87" applyBorder="0"/>
    <xf numFmtId="176" fontId="77" fillId="0" borderId="92">
      <alignment horizontal="right"/>
      <protection hidden="1"/>
    </xf>
    <xf numFmtId="176" fontId="77" fillId="0" borderId="92">
      <alignment horizontal="right"/>
      <protection hidden="1"/>
    </xf>
    <xf numFmtId="4" fontId="101" fillId="36" borderId="78" applyNumberFormat="0" applyProtection="0">
      <alignment vertical="center"/>
    </xf>
    <xf numFmtId="175" fontId="77" fillId="0" borderId="92">
      <alignment horizontal="right"/>
      <protection hidden="1"/>
    </xf>
    <xf numFmtId="4" fontId="101" fillId="55" borderId="78" applyNumberFormat="0" applyProtection="0">
      <alignment horizontal="right" vertical="center"/>
    </xf>
    <xf numFmtId="0" fontId="14" fillId="54" borderId="78" applyNumberFormat="0" applyProtection="0">
      <alignment horizontal="left" vertical="center" indent="1"/>
    </xf>
    <xf numFmtId="0" fontId="96" fillId="53" borderId="84" applyNumberFormat="0" applyProtection="0">
      <alignment horizontal="left" vertical="center" indent="1"/>
    </xf>
    <xf numFmtId="176" fontId="77" fillId="0" borderId="79">
      <alignment horizontal="right"/>
      <protection hidden="1"/>
    </xf>
    <xf numFmtId="4" fontId="96" fillId="46" borderId="84" applyNumberFormat="0" applyProtection="0">
      <alignment horizontal="right" vertical="center"/>
    </xf>
    <xf numFmtId="0" fontId="15" fillId="4" borderId="76" applyNumberFormat="0" applyFont="0" applyAlignment="0" applyProtection="0"/>
    <xf numFmtId="4" fontId="104" fillId="15" borderId="86" applyNumberFormat="0" applyProtection="0">
      <alignment horizontal="left" vertical="center" indent="1"/>
    </xf>
    <xf numFmtId="4" fontId="104" fillId="15" borderId="86" applyNumberFormat="0" applyProtection="0">
      <alignment horizontal="left" vertical="center" indent="1"/>
    </xf>
    <xf numFmtId="0" fontId="96" fillId="15" borderId="85" applyNumberFormat="0" applyProtection="0">
      <alignment horizontal="left" vertical="top" indent="1"/>
    </xf>
    <xf numFmtId="0" fontId="105" fillId="15" borderId="87" applyBorder="0"/>
    <xf numFmtId="0" fontId="103" fillId="7" borderId="85" applyNumberFormat="0" applyProtection="0">
      <alignment horizontal="left" vertical="top" indent="1"/>
    </xf>
    <xf numFmtId="0" fontId="14" fillId="54" borderId="78" applyNumberFormat="0" applyProtection="0">
      <alignment horizontal="left" vertical="center" indent="1"/>
    </xf>
    <xf numFmtId="0" fontId="87" fillId="0" borderId="83" applyNumberFormat="0" applyFill="0" applyAlignment="0" applyProtection="0"/>
    <xf numFmtId="4" fontId="101" fillId="55" borderId="78" applyNumberFormat="0" applyProtection="0">
      <alignment horizontal="right" vertical="center"/>
    </xf>
    <xf numFmtId="0" fontId="106" fillId="4" borderId="85" applyNumberFormat="0" applyProtection="0">
      <alignment horizontal="left" vertical="top" indent="1"/>
    </xf>
    <xf numFmtId="175" fontId="77" fillId="0" borderId="92">
      <alignment horizontal="right"/>
      <protection hidden="1"/>
    </xf>
    <xf numFmtId="4" fontId="101" fillId="55" borderId="78" applyNumberFormat="0" applyProtection="0">
      <alignment horizontal="right" vertical="center"/>
    </xf>
    <xf numFmtId="0" fontId="14" fillId="54" borderId="78" applyNumberFormat="0" applyProtection="0">
      <alignment horizontal="left" vertical="center" indent="1"/>
    </xf>
    <xf numFmtId="0" fontId="96" fillId="2" borderId="84" applyNumberFormat="0" applyProtection="0">
      <alignment horizontal="left" vertical="center" indent="1"/>
    </xf>
    <xf numFmtId="0" fontId="84" fillId="35" borderId="81" applyNumberFormat="0" applyFont="0" applyFill="0" applyBorder="0" applyAlignment="0">
      <alignment vertical="center"/>
    </xf>
    <xf numFmtId="4" fontId="106" fillId="4" borderId="85" applyNumberFormat="0" applyProtection="0">
      <alignment vertical="center"/>
    </xf>
    <xf numFmtId="4" fontId="96" fillId="46" borderId="84" applyNumberFormat="0" applyProtection="0">
      <alignment horizontal="right" vertical="center"/>
    </xf>
    <xf numFmtId="0" fontId="106" fillId="4" borderId="85" applyNumberFormat="0" applyProtection="0">
      <alignment horizontal="left" vertical="top" indent="1"/>
    </xf>
    <xf numFmtId="0" fontId="96" fillId="51" borderId="85" applyNumberFormat="0" applyProtection="0">
      <alignment horizontal="left" vertical="top" indent="1"/>
    </xf>
    <xf numFmtId="4" fontId="104" fillId="15" borderId="86" applyNumberFormat="0" applyProtection="0">
      <alignment horizontal="left" vertical="center" indent="1"/>
    </xf>
    <xf numFmtId="4" fontId="96" fillId="51" borderId="86" applyNumberFormat="0" applyProtection="0">
      <alignment horizontal="left" vertical="center" indent="1"/>
    </xf>
    <xf numFmtId="175" fontId="77" fillId="0" borderId="92">
      <alignment horizontal="right"/>
      <protection hidden="1"/>
    </xf>
    <xf numFmtId="4" fontId="96" fillId="48" borderId="84" applyNumberFormat="0" applyProtection="0">
      <alignment horizontal="right" vertical="center"/>
    </xf>
    <xf numFmtId="4" fontId="106" fillId="4" borderId="85" applyNumberFormat="0" applyProtection="0">
      <alignment vertical="center"/>
    </xf>
    <xf numFmtId="4" fontId="96" fillId="9" borderId="84" applyNumberFormat="0" applyProtection="0">
      <alignment horizontal="right" vertical="center"/>
    </xf>
    <xf numFmtId="174" fontId="77" fillId="0" borderId="79">
      <alignment horizontal="right"/>
      <protection hidden="1"/>
    </xf>
    <xf numFmtId="174" fontId="78" fillId="0" borderId="79">
      <alignment horizontal="right"/>
      <protection hidden="1"/>
    </xf>
    <xf numFmtId="175" fontId="77" fillId="0" borderId="79">
      <alignment horizontal="right"/>
      <protection hidden="1"/>
    </xf>
    <xf numFmtId="4" fontId="102" fillId="41" borderId="79" applyNumberFormat="0" applyProtection="0">
      <alignment vertical="center"/>
    </xf>
    <xf numFmtId="1" fontId="78" fillId="0" borderId="80">
      <alignment horizontal="left"/>
      <protection hidden="1"/>
    </xf>
    <xf numFmtId="178" fontId="86" fillId="36" borderId="82" applyNumberFormat="0" applyFont="0" applyFill="0" applyBorder="0" applyAlignment="0">
      <alignment horizontal="center"/>
    </xf>
    <xf numFmtId="0" fontId="14" fillId="4" borderId="76" applyNumberFormat="0" applyFont="0" applyAlignment="0" applyProtection="0"/>
    <xf numFmtId="4" fontId="101" fillId="36" borderId="78" applyNumberFormat="0" applyProtection="0">
      <alignment vertical="center"/>
    </xf>
    <xf numFmtId="0" fontId="103" fillId="7" borderId="85" applyNumberFormat="0" applyProtection="0">
      <alignment horizontal="left" vertical="top" indent="1"/>
    </xf>
    <xf numFmtId="4" fontId="96" fillId="43" borderId="84" applyNumberFormat="0" applyProtection="0">
      <alignment horizontal="right" vertical="center"/>
    </xf>
    <xf numFmtId="4" fontId="96" fillId="10" borderId="84" applyNumberFormat="0" applyProtection="0">
      <alignment horizontal="right" vertical="center"/>
    </xf>
    <xf numFmtId="4" fontId="96" fillId="46" borderId="84" applyNumberFormat="0" applyProtection="0">
      <alignment horizontal="right" vertical="center"/>
    </xf>
    <xf numFmtId="4" fontId="96" fillId="50" borderId="84" applyNumberFormat="0" applyProtection="0">
      <alignment horizontal="right" vertical="center"/>
    </xf>
    <xf numFmtId="0" fontId="105" fillId="15" borderId="87" applyBorder="0"/>
    <xf numFmtId="4" fontId="96" fillId="48" borderId="84" applyNumberFormat="0" applyProtection="0">
      <alignment horizontal="right" vertical="center"/>
    </xf>
    <xf numFmtId="4" fontId="96" fillId="47" borderId="84" applyNumberFormat="0" applyProtection="0">
      <alignment horizontal="right" vertical="center"/>
    </xf>
    <xf numFmtId="0" fontId="96" fillId="51" borderId="85" applyNumberFormat="0" applyProtection="0">
      <alignment horizontal="left" vertical="top" indent="1"/>
    </xf>
    <xf numFmtId="0" fontId="106" fillId="4" borderId="85" applyNumberFormat="0" applyProtection="0">
      <alignment horizontal="left" vertical="top" indent="1"/>
    </xf>
    <xf numFmtId="4" fontId="106" fillId="52" borderId="85" applyNumberFormat="0" applyProtection="0">
      <alignment horizontal="left" vertical="center" indent="1"/>
    </xf>
    <xf numFmtId="0" fontId="96" fillId="53" borderId="84" applyNumberFormat="0" applyProtection="0">
      <alignment horizontal="left" vertical="center" indent="1"/>
    </xf>
    <xf numFmtId="4" fontId="107" fillId="55" borderId="78" applyNumberFormat="0" applyProtection="0">
      <alignment horizontal="right" vertical="center"/>
    </xf>
    <xf numFmtId="4" fontId="96" fillId="50" borderId="86" applyNumberFormat="0" applyProtection="0">
      <alignment horizontal="left" vertical="center" indent="1"/>
    </xf>
    <xf numFmtId="174" fontId="78" fillId="0" borderId="79">
      <alignment horizontal="right"/>
      <protection hidden="1"/>
    </xf>
    <xf numFmtId="175" fontId="77" fillId="0" borderId="79">
      <alignment horizontal="right"/>
      <protection hidden="1"/>
    </xf>
    <xf numFmtId="4" fontId="96" fillId="43" borderId="84" applyNumberFormat="0" applyProtection="0">
      <alignment horizontal="right" vertical="center"/>
    </xf>
    <xf numFmtId="174" fontId="78" fillId="0" borderId="79">
      <alignment horizontal="right"/>
      <protection hidden="1"/>
    </xf>
    <xf numFmtId="0" fontId="15" fillId="4" borderId="76" applyNumberFormat="0" applyFont="0" applyAlignment="0" applyProtection="0"/>
    <xf numFmtId="0" fontId="105" fillId="15" borderId="87" applyBorder="0"/>
    <xf numFmtId="176" fontId="78" fillId="0" borderId="79">
      <alignment horizontal="right"/>
      <protection hidden="1"/>
    </xf>
    <xf numFmtId="0" fontId="14" fillId="54" borderId="78" applyNumberFormat="0" applyProtection="0">
      <alignment horizontal="left" vertical="center" indent="1"/>
    </xf>
    <xf numFmtId="175" fontId="77" fillId="0" borderId="79">
      <alignment horizontal="right"/>
      <protection hidden="1"/>
    </xf>
    <xf numFmtId="4" fontId="106" fillId="4" borderId="85" applyNumberFormat="0" applyProtection="0">
      <alignment vertical="center"/>
    </xf>
    <xf numFmtId="0" fontId="105" fillId="15" borderId="87" applyBorder="0"/>
    <xf numFmtId="0" fontId="96" fillId="15" borderId="85" applyNumberFormat="0" applyProtection="0">
      <alignment horizontal="left" vertical="top" indent="1"/>
    </xf>
    <xf numFmtId="4" fontId="101" fillId="36" borderId="78" applyNumberFormat="0" applyProtection="0">
      <alignment horizontal="left" vertical="center" indent="1"/>
    </xf>
    <xf numFmtId="0" fontId="18" fillId="0" borderId="62" applyNumberFormat="0" applyFill="0" applyAlignment="0" applyProtection="0"/>
    <xf numFmtId="0" fontId="105" fillId="15" borderId="87" applyBorder="0"/>
    <xf numFmtId="176" fontId="77" fillId="0" borderId="79">
      <alignment horizontal="right"/>
      <protection hidden="1"/>
    </xf>
    <xf numFmtId="0" fontId="14" fillId="54" borderId="78" applyNumberFormat="0" applyProtection="0">
      <alignment horizontal="left" vertical="center" indent="1"/>
    </xf>
    <xf numFmtId="4" fontId="107" fillId="55" borderId="78" applyNumberFormat="0" applyProtection="0">
      <alignment horizontal="right" vertical="center"/>
    </xf>
    <xf numFmtId="174" fontId="77" fillId="0" borderId="79">
      <alignment horizontal="right"/>
      <protection hidden="1"/>
    </xf>
    <xf numFmtId="4" fontId="106" fillId="4" borderId="85" applyNumberFormat="0" applyProtection="0">
      <alignment vertical="center"/>
    </xf>
    <xf numFmtId="4" fontId="96" fillId="43" borderId="84" applyNumberFormat="0" applyProtection="0">
      <alignment horizontal="right" vertical="center"/>
    </xf>
    <xf numFmtId="0" fontId="103" fillId="7" borderId="85" applyNumberFormat="0" applyProtection="0">
      <alignment horizontal="left" vertical="top" indent="1"/>
    </xf>
    <xf numFmtId="0" fontId="103" fillId="7" borderId="85" applyNumberFormat="0" applyProtection="0">
      <alignment horizontal="left" vertical="top" indent="1"/>
    </xf>
    <xf numFmtId="0" fontId="96" fillId="15" borderId="85" applyNumberFormat="0" applyProtection="0">
      <alignment horizontal="left" vertical="top" indent="1"/>
    </xf>
    <xf numFmtId="4" fontId="96" fillId="17" borderId="86" applyNumberFormat="0" applyProtection="0">
      <alignment horizontal="right" vertical="center"/>
    </xf>
    <xf numFmtId="175" fontId="77" fillId="0" borderId="79">
      <alignment horizontal="right"/>
      <protection hidden="1"/>
    </xf>
    <xf numFmtId="0" fontId="96" fillId="53" borderId="84" applyNumberFormat="0" applyProtection="0">
      <alignment horizontal="left" vertical="center" indent="1"/>
    </xf>
    <xf numFmtId="0" fontId="96" fillId="53" borderId="84" applyNumberFormat="0" applyProtection="0">
      <alignment horizontal="left" vertical="center" indent="1"/>
    </xf>
    <xf numFmtId="0" fontId="96" fillId="53" borderId="84" applyNumberFormat="0" applyProtection="0">
      <alignment horizontal="left" vertical="center" indent="1"/>
    </xf>
    <xf numFmtId="4" fontId="96" fillId="51" borderId="86" applyNumberFormat="0" applyProtection="0">
      <alignment horizontal="left" vertical="center" indent="1"/>
    </xf>
    <xf numFmtId="4" fontId="96" fillId="46" borderId="84" applyNumberFormat="0" applyProtection="0">
      <alignment horizontal="right" vertical="center"/>
    </xf>
    <xf numFmtId="0" fontId="87" fillId="0" borderId="83" applyNumberFormat="0" applyFill="0" applyAlignment="0" applyProtection="0"/>
    <xf numFmtId="4" fontId="104" fillId="15" borderId="86" applyNumberFormat="0" applyProtection="0">
      <alignment horizontal="left" vertical="center" indent="1"/>
    </xf>
    <xf numFmtId="4" fontId="96" fillId="9" borderId="84" applyNumberFormat="0" applyProtection="0">
      <alignment horizontal="right" vertical="center"/>
    </xf>
    <xf numFmtId="4" fontId="96" fillId="51" borderId="86" applyNumberFormat="0" applyProtection="0">
      <alignment horizontal="left" vertical="center" indent="1"/>
    </xf>
    <xf numFmtId="174" fontId="77" fillId="0" borderId="79">
      <alignment horizontal="right"/>
      <protection hidden="1"/>
    </xf>
    <xf numFmtId="0" fontId="87" fillId="0" borderId="83" applyNumberFormat="0" applyFill="0" applyAlignment="0" applyProtection="0"/>
    <xf numFmtId="176" fontId="77" fillId="0" borderId="79">
      <alignment horizontal="right"/>
      <protection hidden="1"/>
    </xf>
    <xf numFmtId="174" fontId="78" fillId="0" borderId="79">
      <alignment horizontal="right"/>
      <protection hidden="1"/>
    </xf>
    <xf numFmtId="0" fontId="15" fillId="4" borderId="76" applyNumberFormat="0" applyFont="0" applyAlignment="0" applyProtection="0"/>
    <xf numFmtId="4" fontId="96" fillId="51" borderId="86" applyNumberFormat="0" applyProtection="0">
      <alignment horizontal="left" vertical="center" indent="1"/>
    </xf>
    <xf numFmtId="4" fontId="104" fillId="15" borderId="86" applyNumberFormat="0" applyProtection="0">
      <alignment horizontal="left" vertical="center" indent="1"/>
    </xf>
    <xf numFmtId="0" fontId="96" fillId="51" borderId="84" applyNumberFormat="0" applyProtection="0">
      <alignment horizontal="left" vertical="center" indent="1"/>
    </xf>
    <xf numFmtId="4" fontId="96" fillId="49" borderId="86" applyNumberFormat="0" applyProtection="0">
      <alignment horizontal="left" vertical="center" indent="1"/>
    </xf>
    <xf numFmtId="4" fontId="96" fillId="9" borderId="84" applyNumberFormat="0" applyProtection="0">
      <alignment horizontal="right" vertical="center"/>
    </xf>
    <xf numFmtId="4" fontId="101" fillId="55" borderId="78" applyNumberFormat="0" applyProtection="0">
      <alignment horizontal="right" vertical="center"/>
    </xf>
    <xf numFmtId="4" fontId="101" fillId="55" borderId="78" applyNumberFormat="0" applyProtection="0">
      <alignment horizontal="right" vertical="center"/>
    </xf>
    <xf numFmtId="4" fontId="107" fillId="55" borderId="78" applyNumberFormat="0" applyProtection="0">
      <alignment horizontal="right" vertical="center"/>
    </xf>
    <xf numFmtId="0" fontId="18" fillId="0" borderId="62" applyNumberFormat="0" applyFill="0" applyAlignment="0" applyProtection="0"/>
    <xf numFmtId="174" fontId="78" fillId="0" borderId="79">
      <alignment horizontal="right"/>
      <protection hidden="1"/>
    </xf>
    <xf numFmtId="4" fontId="104" fillId="15" borderId="86" applyNumberFormat="0" applyProtection="0">
      <alignment horizontal="left" vertical="center" indent="1"/>
    </xf>
    <xf numFmtId="0" fontId="15" fillId="4" borderId="76" applyNumberFormat="0" applyFont="0" applyAlignment="0" applyProtection="0"/>
    <xf numFmtId="0" fontId="14" fillId="54" borderId="78" applyNumberFormat="0" applyProtection="0">
      <alignment horizontal="left" vertical="center" indent="1"/>
    </xf>
    <xf numFmtId="174" fontId="77" fillId="19" borderId="79">
      <alignment horizontal="right"/>
      <protection locked="0"/>
    </xf>
    <xf numFmtId="176" fontId="78" fillId="0" borderId="79">
      <alignment horizontal="right"/>
      <protection hidden="1"/>
    </xf>
    <xf numFmtId="4" fontId="102" fillId="36" borderId="84" applyNumberFormat="0" applyProtection="0">
      <alignment vertical="center"/>
    </xf>
    <xf numFmtId="4" fontId="96" fillId="8" borderId="84" applyNumberFormat="0" applyProtection="0">
      <alignment horizontal="right" vertical="center"/>
    </xf>
    <xf numFmtId="4" fontId="96" fillId="45" borderId="84" applyNumberFormat="0" applyProtection="0">
      <alignment horizontal="right" vertical="center"/>
    </xf>
    <xf numFmtId="0" fontId="14" fillId="54" borderId="78" applyNumberFormat="0" applyProtection="0">
      <alignment horizontal="left" vertical="center" indent="1"/>
    </xf>
    <xf numFmtId="175" fontId="77" fillId="0" borderId="79">
      <alignment horizontal="right"/>
      <protection hidden="1"/>
    </xf>
    <xf numFmtId="4" fontId="107" fillId="55" borderId="78" applyNumberFormat="0" applyProtection="0">
      <alignment horizontal="right" vertical="center"/>
    </xf>
    <xf numFmtId="176" fontId="77" fillId="0" borderId="79">
      <alignment horizontal="right"/>
      <protection hidden="1"/>
    </xf>
    <xf numFmtId="176" fontId="78" fillId="0" borderId="79">
      <alignment horizontal="right"/>
      <protection hidden="1"/>
    </xf>
    <xf numFmtId="0" fontId="96" fillId="53" borderId="84" applyNumberFormat="0" applyProtection="0">
      <alignment horizontal="left" vertical="center" indent="1"/>
    </xf>
    <xf numFmtId="175" fontId="77" fillId="0" borderId="79">
      <alignment horizontal="right"/>
      <protection hidden="1"/>
    </xf>
    <xf numFmtId="174" fontId="77" fillId="19" borderId="79">
      <alignment horizontal="right"/>
      <protection locked="0"/>
    </xf>
    <xf numFmtId="174" fontId="78" fillId="0" borderId="79">
      <alignment horizontal="right"/>
      <protection hidden="1"/>
    </xf>
    <xf numFmtId="176" fontId="78" fillId="0" borderId="79">
      <alignment horizontal="right"/>
      <protection hidden="1"/>
    </xf>
    <xf numFmtId="176" fontId="77" fillId="0" borderId="79">
      <alignment horizontal="right"/>
      <protection hidden="1"/>
    </xf>
    <xf numFmtId="174" fontId="78" fillId="0" borderId="79">
      <alignment horizontal="right"/>
      <protection hidden="1"/>
    </xf>
    <xf numFmtId="0" fontId="15" fillId="4" borderId="76" applyNumberFormat="0" applyFont="0" applyAlignment="0" applyProtection="0"/>
    <xf numFmtId="0" fontId="106" fillId="4" borderId="85" applyNumberFormat="0" applyProtection="0">
      <alignment horizontal="left" vertical="top" indent="1"/>
    </xf>
    <xf numFmtId="4" fontId="106" fillId="4" borderId="85" applyNumberFormat="0" applyProtection="0">
      <alignment vertical="center"/>
    </xf>
    <xf numFmtId="0" fontId="105" fillId="15" borderId="87" applyBorder="0"/>
    <xf numFmtId="176" fontId="77" fillId="20" borderId="79" applyBorder="0">
      <alignment horizontal="right"/>
      <protection locked="0"/>
    </xf>
    <xf numFmtId="4" fontId="101" fillId="36" borderId="78" applyNumberFormat="0" applyProtection="0">
      <alignment horizontal="left" vertical="center" indent="1"/>
    </xf>
    <xf numFmtId="176" fontId="78" fillId="0" borderId="79">
      <alignment horizontal="right"/>
      <protection hidden="1"/>
    </xf>
    <xf numFmtId="0" fontId="96" fillId="51" borderId="85" applyNumberFormat="0" applyProtection="0">
      <alignment horizontal="left" vertical="top" indent="1"/>
    </xf>
    <xf numFmtId="0" fontId="14" fillId="54" borderId="78" applyNumberFormat="0" applyProtection="0">
      <alignment horizontal="left" vertical="center" indent="1"/>
    </xf>
    <xf numFmtId="176" fontId="78" fillId="0" borderId="79">
      <alignment horizontal="right"/>
      <protection hidden="1"/>
    </xf>
    <xf numFmtId="4" fontId="106" fillId="52" borderId="85" applyNumberFormat="0" applyProtection="0">
      <alignment horizontal="left" vertical="center" indent="1"/>
    </xf>
    <xf numFmtId="0" fontId="96" fillId="51" borderId="84" applyNumberFormat="0" applyProtection="0">
      <alignment horizontal="left" vertical="center" indent="1"/>
    </xf>
    <xf numFmtId="0" fontId="96" fillId="51" borderId="84" applyNumberFormat="0" applyProtection="0">
      <alignment horizontal="left" vertical="center" indent="1"/>
    </xf>
    <xf numFmtId="0" fontId="96" fillId="52" borderId="84" applyNumberFormat="0" applyProtection="0">
      <alignment horizontal="left" vertical="center" indent="1"/>
    </xf>
    <xf numFmtId="4" fontId="104" fillId="15" borderId="86" applyNumberFormat="0" applyProtection="0">
      <alignment horizontal="left" vertical="center" indent="1"/>
    </xf>
    <xf numFmtId="4" fontId="96" fillId="51" borderId="86" applyNumberFormat="0" applyProtection="0">
      <alignment horizontal="left" vertical="center" indent="1"/>
    </xf>
    <xf numFmtId="176" fontId="78" fillId="0" borderId="79">
      <alignment horizontal="right"/>
      <protection hidden="1"/>
    </xf>
    <xf numFmtId="176" fontId="77" fillId="0" borderId="79">
      <alignment horizontal="right"/>
      <protection hidden="1"/>
    </xf>
    <xf numFmtId="0" fontId="97" fillId="0" borderId="80">
      <alignment horizontal="left" vertical="center"/>
    </xf>
    <xf numFmtId="0" fontId="14" fillId="54" borderId="78" applyNumberFormat="0" applyProtection="0">
      <alignment horizontal="left" vertical="center" indent="1"/>
    </xf>
    <xf numFmtId="0" fontId="14" fillId="54" borderId="78" applyNumberFormat="0" applyProtection="0">
      <alignment horizontal="left" vertical="center" indent="1"/>
    </xf>
    <xf numFmtId="4" fontId="102" fillId="36" borderId="84" applyNumberFormat="0" applyProtection="0">
      <alignment vertical="center"/>
    </xf>
    <xf numFmtId="0" fontId="14" fillId="54" borderId="78" applyNumberFormat="0" applyProtection="0">
      <alignment horizontal="left" vertical="center" indent="1"/>
    </xf>
    <xf numFmtId="4" fontId="106" fillId="4" borderId="85" applyNumberFormat="0" applyProtection="0">
      <alignment vertical="center"/>
    </xf>
    <xf numFmtId="175" fontId="77" fillId="0" borderId="79">
      <alignment horizontal="right"/>
      <protection hidden="1"/>
    </xf>
    <xf numFmtId="4" fontId="104" fillId="15" borderId="86" applyNumberFormat="0" applyProtection="0">
      <alignment horizontal="left" vertical="center" indent="1"/>
    </xf>
    <xf numFmtId="0" fontId="96" fillId="52" borderId="84" applyNumberFormat="0" applyProtection="0">
      <alignment horizontal="left" vertical="center" indent="1"/>
    </xf>
    <xf numFmtId="4" fontId="106" fillId="4" borderId="85" applyNumberFormat="0" applyProtection="0">
      <alignment vertical="center"/>
    </xf>
    <xf numFmtId="4" fontId="96" fillId="8" borderId="84" applyNumberFormat="0" applyProtection="0">
      <alignment horizontal="right" vertical="center"/>
    </xf>
    <xf numFmtId="4" fontId="107" fillId="55" borderId="78" applyNumberFormat="0" applyProtection="0">
      <alignment horizontal="right" vertical="center"/>
    </xf>
    <xf numFmtId="0" fontId="18" fillId="0" borderId="75" applyNumberFormat="0" applyFill="0" applyAlignment="0" applyProtection="0"/>
    <xf numFmtId="4" fontId="96" fillId="51" borderId="86" applyNumberFormat="0" applyProtection="0">
      <alignment horizontal="left" vertical="center" indent="1"/>
    </xf>
    <xf numFmtId="0" fontId="96" fillId="52" borderId="84" applyNumberFormat="0" applyProtection="0">
      <alignment horizontal="left" vertical="center" indent="1"/>
    </xf>
    <xf numFmtId="176" fontId="77" fillId="20" borderId="79" applyBorder="0">
      <alignment horizontal="right"/>
      <protection locked="0"/>
    </xf>
    <xf numFmtId="174" fontId="78" fillId="0" borderId="79">
      <alignment horizontal="right"/>
      <protection hidden="1"/>
    </xf>
    <xf numFmtId="176" fontId="77" fillId="20" borderId="79" applyBorder="0">
      <alignment horizontal="right"/>
      <protection locked="0"/>
    </xf>
    <xf numFmtId="0" fontId="84" fillId="35" borderId="81" applyNumberFormat="0" applyFont="0" applyFill="0" applyBorder="0" applyAlignment="0">
      <alignment vertical="center"/>
    </xf>
    <xf numFmtId="0" fontId="87" fillId="0" borderId="83" applyNumberFormat="0" applyFill="0" applyAlignment="0" applyProtection="0"/>
    <xf numFmtId="0" fontId="97" fillId="0" borderId="80">
      <alignment horizontal="left" vertical="center"/>
    </xf>
    <xf numFmtId="0" fontId="14" fillId="4" borderId="76" applyNumberFormat="0" applyFont="0" applyAlignment="0" applyProtection="0"/>
    <xf numFmtId="4" fontId="101" fillId="36" borderId="78" applyNumberFormat="0" applyProtection="0">
      <alignment vertical="center"/>
    </xf>
    <xf numFmtId="4" fontId="101" fillId="36" borderId="78" applyNumberFormat="0" applyProtection="0">
      <alignment horizontal="left" vertical="center" indent="1"/>
    </xf>
    <xf numFmtId="4" fontId="96" fillId="43" borderId="84" applyNumberFormat="0" applyProtection="0">
      <alignment horizontal="right" vertical="center"/>
    </xf>
    <xf numFmtId="4" fontId="96" fillId="10" borderId="84" applyNumberFormat="0" applyProtection="0">
      <alignment horizontal="right" vertical="center"/>
    </xf>
    <xf numFmtId="4" fontId="96" fillId="9" borderId="84" applyNumberFormat="0" applyProtection="0">
      <alignment horizontal="right" vertical="center"/>
    </xf>
    <xf numFmtId="4" fontId="96" fillId="47" borderId="84" applyNumberFormat="0" applyProtection="0">
      <alignment horizontal="right" vertical="center"/>
    </xf>
    <xf numFmtId="0" fontId="96" fillId="15" borderId="85" applyNumberFormat="0" applyProtection="0">
      <alignment horizontal="left" vertical="top" indent="1"/>
    </xf>
    <xf numFmtId="4" fontId="106" fillId="52" borderId="85" applyNumberFormat="0" applyProtection="0">
      <alignment horizontal="left" vertical="center" indent="1"/>
    </xf>
    <xf numFmtId="0" fontId="96" fillId="51" borderId="85" applyNumberFormat="0" applyProtection="0">
      <alignment horizontal="left" vertical="top" indent="1"/>
    </xf>
    <xf numFmtId="4" fontId="101" fillId="55" borderId="78" applyNumberFormat="0" applyProtection="0">
      <alignment horizontal="right" vertical="center"/>
    </xf>
    <xf numFmtId="0" fontId="14" fillId="54" borderId="78" applyNumberFormat="0" applyProtection="0">
      <alignment horizontal="left" vertical="center" indent="1"/>
    </xf>
    <xf numFmtId="4" fontId="101" fillId="55" borderId="78" applyNumberFormat="0" applyProtection="0">
      <alignment horizontal="right" vertical="center"/>
    </xf>
    <xf numFmtId="0" fontId="103" fillId="7" borderId="85" applyNumberFormat="0" applyProtection="0">
      <alignment horizontal="left" vertical="top" indent="1"/>
    </xf>
    <xf numFmtId="176" fontId="77" fillId="20" borderId="92" applyBorder="0">
      <alignment horizontal="right"/>
      <protection locked="0"/>
    </xf>
    <xf numFmtId="1" fontId="78" fillId="0" borderId="80">
      <alignment horizontal="left"/>
      <protection hidden="1"/>
    </xf>
    <xf numFmtId="175" fontId="77" fillId="0" borderId="79">
      <alignment horizontal="right"/>
      <protection hidden="1"/>
    </xf>
    <xf numFmtId="4" fontId="107" fillId="55" borderId="78" applyNumberFormat="0" applyProtection="0">
      <alignment horizontal="right" vertical="center"/>
    </xf>
    <xf numFmtId="0" fontId="15" fillId="4" borderId="76" applyNumberFormat="0" applyFont="0" applyAlignment="0" applyProtection="0"/>
    <xf numFmtId="176" fontId="77" fillId="0" borderId="79">
      <alignment horizontal="right"/>
      <protection hidden="1"/>
    </xf>
    <xf numFmtId="0" fontId="14" fillId="54" borderId="78" applyNumberFormat="0" applyProtection="0">
      <alignment horizontal="left" vertical="center" indent="1"/>
    </xf>
    <xf numFmtId="0" fontId="96" fillId="50" borderId="85" applyNumberFormat="0" applyProtection="0">
      <alignment horizontal="left" vertical="top" indent="1"/>
    </xf>
    <xf numFmtId="0" fontId="96" fillId="15" borderId="85" applyNumberFormat="0" applyProtection="0">
      <alignment horizontal="left" vertical="top" indent="1"/>
    </xf>
    <xf numFmtId="4" fontId="101" fillId="36" borderId="78" applyNumberFormat="0" applyProtection="0">
      <alignment horizontal="left" vertical="center" indent="1"/>
    </xf>
    <xf numFmtId="4" fontId="96" fillId="9" borderId="84" applyNumberFormat="0" applyProtection="0">
      <alignment horizontal="right" vertical="center"/>
    </xf>
    <xf numFmtId="4" fontId="96" fillId="10" borderId="84" applyNumberFormat="0" applyProtection="0">
      <alignment horizontal="right" vertical="center"/>
    </xf>
    <xf numFmtId="10" fontId="96" fillId="41" borderId="79" applyNumberFormat="0" applyBorder="0" applyAlignment="0" applyProtection="0"/>
    <xf numFmtId="0" fontId="96" fillId="50" borderId="85" applyNumberFormat="0" applyProtection="0">
      <alignment horizontal="left" vertical="top" indent="1"/>
    </xf>
    <xf numFmtId="0" fontId="96" fillId="52" borderId="84" applyNumberFormat="0" applyProtection="0">
      <alignment horizontal="left" vertical="center" indent="1"/>
    </xf>
    <xf numFmtId="176" fontId="78" fillId="0" borderId="79">
      <alignment horizontal="right"/>
      <protection hidden="1"/>
    </xf>
    <xf numFmtId="174" fontId="78" fillId="0" borderId="79">
      <alignment horizontal="right"/>
      <protection hidden="1"/>
    </xf>
    <xf numFmtId="174" fontId="78" fillId="0" borderId="79">
      <alignment horizontal="right"/>
      <protection hidden="1"/>
    </xf>
    <xf numFmtId="4" fontId="101" fillId="36" borderId="78" applyNumberFormat="0" applyProtection="0">
      <alignment vertical="center"/>
    </xf>
    <xf numFmtId="0" fontId="96" fillId="51" borderId="85" applyNumberFormat="0" applyProtection="0">
      <alignment horizontal="left" vertical="top" indent="1"/>
    </xf>
    <xf numFmtId="4" fontId="104" fillId="15" borderId="86" applyNumberFormat="0" applyProtection="0">
      <alignment horizontal="left" vertical="center" indent="1"/>
    </xf>
    <xf numFmtId="176" fontId="77" fillId="0" borderId="79">
      <alignment horizontal="right"/>
      <protection hidden="1"/>
    </xf>
    <xf numFmtId="4" fontId="96" fillId="10" borderId="84" applyNumberFormat="0" applyProtection="0">
      <alignment horizontal="right" vertical="center"/>
    </xf>
    <xf numFmtId="0" fontId="96" fillId="2" borderId="85" applyNumberFormat="0" applyProtection="0">
      <alignment horizontal="left" vertical="top" indent="1"/>
    </xf>
    <xf numFmtId="0" fontId="97" fillId="0" borderId="80">
      <alignment horizontal="left" vertical="center"/>
    </xf>
    <xf numFmtId="0" fontId="105" fillId="15" borderId="87" applyBorder="0"/>
    <xf numFmtId="4" fontId="96" fillId="51" borderId="86" applyNumberFormat="0" applyProtection="0">
      <alignment horizontal="left" vertical="center" indent="1"/>
    </xf>
    <xf numFmtId="0" fontId="84" fillId="35" borderId="81" applyNumberFormat="0" applyFont="0" applyFill="0" applyBorder="0" applyAlignment="0">
      <alignment vertical="center"/>
    </xf>
    <xf numFmtId="0" fontId="97" fillId="0" borderId="80">
      <alignment horizontal="left" vertical="center"/>
    </xf>
    <xf numFmtId="4" fontId="96" fillId="10" borderId="84" applyNumberFormat="0" applyProtection="0">
      <alignment horizontal="right" vertical="center"/>
    </xf>
    <xf numFmtId="4" fontId="96" fillId="47" borderId="84" applyNumberFormat="0" applyProtection="0">
      <alignment horizontal="right" vertical="center"/>
    </xf>
    <xf numFmtId="174" fontId="77" fillId="0" borderId="79">
      <alignment horizontal="right"/>
      <protection hidden="1"/>
    </xf>
    <xf numFmtId="0" fontId="18" fillId="0" borderId="75" applyNumberFormat="0" applyFill="0" applyAlignment="0" applyProtection="0"/>
    <xf numFmtId="0" fontId="14" fillId="54" borderId="78" applyNumberFormat="0" applyProtection="0">
      <alignment horizontal="left" vertical="center" indent="1"/>
    </xf>
    <xf numFmtId="0" fontId="96" fillId="2" borderId="85" applyNumberFormat="0" applyProtection="0">
      <alignment horizontal="left" vertical="top" indent="1"/>
    </xf>
    <xf numFmtId="0" fontId="96" fillId="50" borderId="85" applyNumberFormat="0" applyProtection="0">
      <alignment horizontal="left" vertical="top" indent="1"/>
    </xf>
    <xf numFmtId="4" fontId="101" fillId="36" borderId="78" applyNumberFormat="0" applyProtection="0">
      <alignment horizontal="left" vertical="center" indent="1"/>
    </xf>
    <xf numFmtId="0" fontId="96" fillId="51" borderId="85" applyNumberFormat="0" applyProtection="0">
      <alignment horizontal="left" vertical="top" indent="1"/>
    </xf>
    <xf numFmtId="4" fontId="96" fillId="43" borderId="84" applyNumberFormat="0" applyProtection="0">
      <alignment horizontal="right" vertical="center"/>
    </xf>
    <xf numFmtId="4" fontId="107" fillId="55" borderId="78" applyNumberFormat="0" applyProtection="0">
      <alignment horizontal="right" vertical="center"/>
    </xf>
    <xf numFmtId="4" fontId="102" fillId="36" borderId="84" applyNumberFormat="0" applyProtection="0">
      <alignment vertical="center"/>
    </xf>
    <xf numFmtId="0" fontId="96" fillId="2" borderId="84" applyNumberFormat="0" applyProtection="0">
      <alignment horizontal="left" vertical="center" indent="1"/>
    </xf>
    <xf numFmtId="10" fontId="96" fillId="41" borderId="79" applyNumberFormat="0" applyBorder="0" applyAlignment="0" applyProtection="0"/>
    <xf numFmtId="0" fontId="96" fillId="50" borderId="85" applyNumberFormat="0" applyProtection="0">
      <alignment horizontal="left" vertical="top" indent="1"/>
    </xf>
    <xf numFmtId="176" fontId="78" fillId="0" borderId="79">
      <alignment horizontal="right"/>
      <protection hidden="1"/>
    </xf>
    <xf numFmtId="4" fontId="96" fillId="17" borderId="86" applyNumberFormat="0" applyProtection="0">
      <alignment horizontal="right" vertical="center"/>
    </xf>
    <xf numFmtId="0" fontId="14" fillId="54" borderId="78" applyNumberFormat="0" applyProtection="0">
      <alignment horizontal="left" vertical="center" indent="1"/>
    </xf>
    <xf numFmtId="4" fontId="96" fillId="43" borderId="84" applyNumberFormat="0" applyProtection="0">
      <alignment horizontal="right" vertical="center"/>
    </xf>
    <xf numFmtId="0" fontId="14" fillId="54" borderId="78" applyNumberFormat="0" applyProtection="0">
      <alignment horizontal="left" vertical="center" indent="1"/>
    </xf>
    <xf numFmtId="176" fontId="77" fillId="0" borderId="79">
      <alignment horizontal="right"/>
      <protection hidden="1"/>
    </xf>
    <xf numFmtId="4" fontId="96" fillId="50" borderId="86" applyNumberFormat="0" applyProtection="0">
      <alignment horizontal="left" vertical="center" indent="1"/>
    </xf>
    <xf numFmtId="0" fontId="18" fillId="0" borderId="75" applyNumberFormat="0" applyFill="0" applyAlignment="0" applyProtection="0"/>
    <xf numFmtId="0" fontId="97" fillId="0" borderId="80">
      <alignment horizontal="left" vertical="center"/>
    </xf>
    <xf numFmtId="0" fontId="96" fillId="51" borderId="85" applyNumberFormat="0" applyProtection="0">
      <alignment horizontal="left" vertical="top" indent="1"/>
    </xf>
    <xf numFmtId="4" fontId="96" fillId="48" borderId="84" applyNumberFormat="0" applyProtection="0">
      <alignment horizontal="right" vertical="center"/>
    </xf>
    <xf numFmtId="0" fontId="96" fillId="15" borderId="85" applyNumberFormat="0" applyProtection="0">
      <alignment horizontal="left" vertical="top" indent="1"/>
    </xf>
    <xf numFmtId="4" fontId="107" fillId="55" borderId="78" applyNumberFormat="0" applyProtection="0">
      <alignment horizontal="right" vertical="center"/>
    </xf>
    <xf numFmtId="4" fontId="96" fillId="46" borderId="84" applyNumberFormat="0" applyProtection="0">
      <alignment horizontal="right" vertical="center"/>
    </xf>
    <xf numFmtId="0" fontId="14" fillId="54" borderId="78" applyNumberFormat="0" applyProtection="0">
      <alignment horizontal="left" vertical="center" indent="1"/>
    </xf>
    <xf numFmtId="176" fontId="77" fillId="0" borderId="79">
      <alignment horizontal="right"/>
      <protection hidden="1"/>
    </xf>
    <xf numFmtId="176" fontId="78" fillId="0" borderId="79">
      <alignment horizontal="right"/>
      <protection hidden="1"/>
    </xf>
    <xf numFmtId="4" fontId="96" fillId="51" borderId="86" applyNumberFormat="0" applyProtection="0">
      <alignment horizontal="left" vertical="center" indent="1"/>
    </xf>
    <xf numFmtId="174" fontId="77" fillId="0" borderId="79">
      <alignment horizontal="right"/>
      <protection hidden="1"/>
    </xf>
    <xf numFmtId="0" fontId="106" fillId="4" borderId="85" applyNumberFormat="0" applyProtection="0">
      <alignment horizontal="left" vertical="top" indent="1"/>
    </xf>
    <xf numFmtId="0" fontId="106" fillId="4" borderId="85" applyNumberFormat="0" applyProtection="0">
      <alignment horizontal="left" vertical="top" indent="1"/>
    </xf>
    <xf numFmtId="4" fontId="102" fillId="41" borderId="79" applyNumberFormat="0" applyProtection="0">
      <alignment vertical="center"/>
    </xf>
    <xf numFmtId="4" fontId="96" fillId="51" borderId="86" applyNumberFormat="0" applyProtection="0">
      <alignment horizontal="left" vertical="center" indent="1"/>
    </xf>
    <xf numFmtId="174" fontId="78" fillId="0" borderId="79">
      <alignment horizontal="right"/>
      <protection hidden="1"/>
    </xf>
    <xf numFmtId="0" fontId="18" fillId="0" borderId="62" applyNumberFormat="0" applyFill="0" applyAlignment="0" applyProtection="0"/>
    <xf numFmtId="4" fontId="96" fillId="48" borderId="84" applyNumberFormat="0" applyProtection="0">
      <alignment horizontal="right" vertical="center"/>
    </xf>
    <xf numFmtId="4" fontId="96" fillId="8" borderId="84" applyNumberFormat="0" applyProtection="0">
      <alignment horizontal="right" vertical="center"/>
    </xf>
    <xf numFmtId="4" fontId="96" fillId="9" borderId="84" applyNumberFormat="0" applyProtection="0">
      <alignment horizontal="right" vertical="center"/>
    </xf>
    <xf numFmtId="174" fontId="78" fillId="0" borderId="79">
      <alignment horizontal="right"/>
      <protection hidden="1"/>
    </xf>
    <xf numFmtId="175" fontId="77" fillId="0" borderId="79">
      <alignment horizontal="right"/>
      <protection hidden="1"/>
    </xf>
    <xf numFmtId="0" fontId="96" fillId="51" borderId="85" applyNumberFormat="0" applyProtection="0">
      <alignment horizontal="left" vertical="top" indent="1"/>
    </xf>
    <xf numFmtId="176" fontId="77" fillId="0" borderId="79">
      <alignment horizontal="right"/>
      <protection hidden="1"/>
    </xf>
    <xf numFmtId="176" fontId="77" fillId="0" borderId="79">
      <alignment horizontal="right"/>
      <protection hidden="1"/>
    </xf>
    <xf numFmtId="1" fontId="78" fillId="0" borderId="80">
      <alignment horizontal="left"/>
      <protection hidden="1"/>
    </xf>
    <xf numFmtId="4" fontId="101" fillId="36" borderId="78" applyNumberFormat="0" applyProtection="0">
      <alignment horizontal="left" vertical="center" indent="1"/>
    </xf>
    <xf numFmtId="4" fontId="96" fillId="17" borderId="86" applyNumberFormat="0" applyProtection="0">
      <alignment horizontal="right" vertical="center"/>
    </xf>
    <xf numFmtId="4" fontId="96" fillId="50" borderId="86" applyNumberFormat="0" applyProtection="0">
      <alignment horizontal="left" vertical="center" indent="1"/>
    </xf>
    <xf numFmtId="4" fontId="96" fillId="50" borderId="86" applyNumberFormat="0" applyProtection="0">
      <alignment horizontal="left" vertical="center" indent="1"/>
    </xf>
    <xf numFmtId="4" fontId="104" fillId="15" borderId="86" applyNumberFormat="0" applyProtection="0">
      <alignment horizontal="left" vertical="center" indent="1"/>
    </xf>
    <xf numFmtId="0" fontId="15" fillId="4" borderId="76" applyNumberFormat="0" applyFont="0" applyAlignment="0" applyProtection="0"/>
    <xf numFmtId="4" fontId="96" fillId="8" borderId="84" applyNumberFormat="0" applyProtection="0">
      <alignment horizontal="right" vertical="center"/>
    </xf>
    <xf numFmtId="4" fontId="96" fillId="46" borderId="84" applyNumberFormat="0" applyProtection="0">
      <alignment horizontal="right" vertical="center"/>
    </xf>
    <xf numFmtId="4" fontId="104" fillId="15" borderId="86" applyNumberFormat="0" applyProtection="0">
      <alignment horizontal="left" vertical="center" indent="1"/>
    </xf>
    <xf numFmtId="174" fontId="77" fillId="19" borderId="79">
      <alignment horizontal="right"/>
      <protection locked="0"/>
    </xf>
    <xf numFmtId="0" fontId="32" fillId="13" borderId="77" applyNumberFormat="0" applyAlignment="0" applyProtection="0"/>
    <xf numFmtId="174" fontId="78" fillId="0" borderId="79">
      <alignment horizontal="right"/>
      <protection hidden="1"/>
    </xf>
    <xf numFmtId="4" fontId="102" fillId="41" borderId="79" applyNumberFormat="0" applyProtection="0">
      <alignment vertical="center"/>
    </xf>
    <xf numFmtId="0" fontId="106" fillId="4" borderId="85" applyNumberFormat="0" applyProtection="0">
      <alignment horizontal="left" vertical="top" indent="1"/>
    </xf>
    <xf numFmtId="0" fontId="96" fillId="51" borderId="85" applyNumberFormat="0" applyProtection="0">
      <alignment horizontal="left" vertical="top" indent="1"/>
    </xf>
    <xf numFmtId="0" fontId="105" fillId="15" borderId="87" applyBorder="0"/>
    <xf numFmtId="0" fontId="106" fillId="4" borderId="85" applyNumberFormat="0" applyProtection="0">
      <alignment horizontal="left" vertical="top" indent="1"/>
    </xf>
    <xf numFmtId="0" fontId="96" fillId="51" borderId="85" applyNumberFormat="0" applyProtection="0">
      <alignment horizontal="left" vertical="top" indent="1"/>
    </xf>
    <xf numFmtId="0" fontId="18" fillId="0" borderId="75" applyNumberFormat="0" applyFill="0" applyAlignment="0" applyProtection="0"/>
    <xf numFmtId="4" fontId="101" fillId="36" borderId="78" applyNumberFormat="0" applyProtection="0">
      <alignment vertical="center"/>
    </xf>
    <xf numFmtId="4" fontId="104" fillId="15" borderId="86" applyNumberFormat="0" applyProtection="0">
      <alignment horizontal="left" vertical="center" indent="1"/>
    </xf>
    <xf numFmtId="4" fontId="96" fillId="49" borderId="86" applyNumberFormat="0" applyProtection="0">
      <alignment horizontal="left" vertical="center" indent="1"/>
    </xf>
    <xf numFmtId="10" fontId="96" fillId="41" borderId="79" applyNumberFormat="0" applyBorder="0" applyAlignment="0" applyProtection="0"/>
    <xf numFmtId="174" fontId="78" fillId="0" borderId="79">
      <alignment horizontal="right"/>
      <protection hidden="1"/>
    </xf>
    <xf numFmtId="176" fontId="78" fillId="0" borderId="79">
      <alignment horizontal="right"/>
      <protection hidden="1"/>
    </xf>
    <xf numFmtId="4" fontId="96" fillId="0" borderId="84" applyNumberFormat="0" applyProtection="0">
      <alignment horizontal="right" vertical="center"/>
    </xf>
    <xf numFmtId="4" fontId="104" fillId="15" borderId="86" applyNumberFormat="0" applyProtection="0">
      <alignment horizontal="left" vertical="center" indent="1"/>
    </xf>
    <xf numFmtId="176" fontId="78" fillId="0" borderId="79">
      <alignment horizontal="right"/>
      <protection hidden="1"/>
    </xf>
    <xf numFmtId="176" fontId="77" fillId="0" borderId="79">
      <alignment horizontal="right"/>
      <protection hidden="1"/>
    </xf>
    <xf numFmtId="1" fontId="78" fillId="0" borderId="80">
      <alignment horizontal="left"/>
      <protection hidden="1"/>
    </xf>
    <xf numFmtId="4" fontId="106" fillId="4" borderId="85" applyNumberFormat="0" applyProtection="0">
      <alignment vertical="center"/>
    </xf>
    <xf numFmtId="0" fontId="18" fillId="0" borderId="62" applyNumberFormat="0" applyFill="0" applyAlignment="0" applyProtection="0"/>
    <xf numFmtId="174" fontId="78" fillId="0" borderId="79">
      <alignment horizontal="right"/>
      <protection hidden="1"/>
    </xf>
    <xf numFmtId="176" fontId="78" fillId="0" borderId="79">
      <alignment horizontal="right"/>
      <protection hidden="1"/>
    </xf>
    <xf numFmtId="0" fontId="14" fillId="54" borderId="78" applyNumberFormat="0" applyProtection="0">
      <alignment horizontal="left" vertical="center" indent="1"/>
    </xf>
    <xf numFmtId="174" fontId="77" fillId="0" borderId="79">
      <alignment horizontal="right"/>
      <protection hidden="1"/>
    </xf>
    <xf numFmtId="0" fontId="96" fillId="50" borderId="85" applyNumberFormat="0" applyProtection="0">
      <alignment horizontal="left" vertical="top" indent="1"/>
    </xf>
    <xf numFmtId="0" fontId="96" fillId="52" borderId="84" applyNumberFormat="0" applyProtection="0">
      <alignment horizontal="left" vertical="center" indent="1"/>
    </xf>
    <xf numFmtId="0" fontId="15" fillId="4" borderId="76" applyNumberFormat="0" applyFont="0" applyAlignment="0" applyProtection="0"/>
    <xf numFmtId="4" fontId="102" fillId="36" borderId="84" applyNumberFormat="0" applyProtection="0">
      <alignment vertical="center"/>
    </xf>
    <xf numFmtId="4" fontId="101" fillId="55" borderId="78" applyNumberFormat="0" applyProtection="0">
      <alignment horizontal="right" vertical="center"/>
    </xf>
    <xf numFmtId="4" fontId="96" fillId="0" borderId="84" applyNumberFormat="0" applyProtection="0">
      <alignment horizontal="right" vertical="center"/>
    </xf>
    <xf numFmtId="0" fontId="96" fillId="2" borderId="84" applyNumberFormat="0" applyProtection="0">
      <alignment horizontal="left" vertical="center" indent="1"/>
    </xf>
    <xf numFmtId="4" fontId="107" fillId="55" borderId="78" applyNumberFormat="0" applyProtection="0">
      <alignment horizontal="right" vertical="center"/>
    </xf>
    <xf numFmtId="4" fontId="96" fillId="45" borderId="84" applyNumberFormat="0" applyProtection="0">
      <alignment horizontal="right" vertical="center"/>
    </xf>
    <xf numFmtId="4" fontId="104" fillId="15" borderId="86" applyNumberFormat="0" applyProtection="0">
      <alignment horizontal="left" vertical="center" indent="1"/>
    </xf>
    <xf numFmtId="0" fontId="96" fillId="15" borderId="85" applyNumberFormat="0" applyProtection="0">
      <alignment horizontal="left" vertical="top" indent="1"/>
    </xf>
    <xf numFmtId="176" fontId="77" fillId="0" borderId="79">
      <alignment horizontal="right"/>
      <protection hidden="1"/>
    </xf>
    <xf numFmtId="174" fontId="77" fillId="0" borderId="79">
      <alignment horizontal="right"/>
      <protection hidden="1"/>
    </xf>
    <xf numFmtId="1" fontId="78" fillId="0" borderId="80">
      <alignment horizontal="left"/>
      <protection hidden="1"/>
    </xf>
    <xf numFmtId="4" fontId="106" fillId="4" borderId="85" applyNumberFormat="0" applyProtection="0">
      <alignment vertical="center"/>
    </xf>
    <xf numFmtId="175" fontId="77" fillId="0" borderId="79">
      <alignment horizontal="right"/>
      <protection hidden="1"/>
    </xf>
    <xf numFmtId="176" fontId="78" fillId="0" borderId="79">
      <alignment horizontal="right"/>
      <protection hidden="1"/>
    </xf>
    <xf numFmtId="174" fontId="78" fillId="0" borderId="79">
      <alignment horizontal="right"/>
      <protection hidden="1"/>
    </xf>
    <xf numFmtId="4" fontId="104" fillId="15" borderId="86" applyNumberFormat="0" applyProtection="0">
      <alignment horizontal="left" vertical="center" indent="1"/>
    </xf>
    <xf numFmtId="4" fontId="96" fillId="49" borderId="86" applyNumberFormat="0" applyProtection="0">
      <alignment horizontal="left" vertical="center" indent="1"/>
    </xf>
    <xf numFmtId="0" fontId="18" fillId="0" borderId="75" applyNumberFormat="0" applyFill="0" applyAlignment="0" applyProtection="0"/>
    <xf numFmtId="174" fontId="78" fillId="0" borderId="79">
      <alignment horizontal="right"/>
      <protection hidden="1"/>
    </xf>
    <xf numFmtId="0" fontId="14" fillId="54" borderId="78" applyNumberFormat="0" applyProtection="0">
      <alignment horizontal="left" vertical="center" indent="1"/>
    </xf>
    <xf numFmtId="0" fontId="96" fillId="51" borderId="85" applyNumberFormat="0" applyProtection="0">
      <alignment horizontal="left" vertical="top"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174" fontId="77" fillId="0" borderId="79">
      <alignment horizontal="right"/>
      <protection hidden="1"/>
    </xf>
    <xf numFmtId="176" fontId="78" fillId="0" borderId="79">
      <alignment horizontal="right"/>
      <protection hidden="1"/>
    </xf>
    <xf numFmtId="174" fontId="77" fillId="19" borderId="79">
      <alignment horizontal="right"/>
      <protection locked="0"/>
    </xf>
    <xf numFmtId="175" fontId="77" fillId="0" borderId="79">
      <alignment horizontal="right"/>
      <protection hidden="1"/>
    </xf>
    <xf numFmtId="175" fontId="77" fillId="0" borderId="79">
      <alignment horizontal="right"/>
      <protection hidden="1"/>
    </xf>
    <xf numFmtId="176" fontId="77" fillId="0" borderId="79">
      <alignment horizontal="right"/>
      <protection hidden="1"/>
    </xf>
    <xf numFmtId="0" fontId="14" fillId="54" borderId="78" applyNumberFormat="0" applyProtection="0">
      <alignment horizontal="left" vertical="center" indent="1"/>
    </xf>
    <xf numFmtId="4" fontId="106" fillId="52" borderId="85" applyNumberFormat="0" applyProtection="0">
      <alignment horizontal="left" vertical="center" indent="1"/>
    </xf>
    <xf numFmtId="176" fontId="78" fillId="0" borderId="79">
      <alignment horizontal="right"/>
      <protection hidden="1"/>
    </xf>
    <xf numFmtId="1" fontId="78" fillId="0" borderId="80">
      <alignment horizontal="left"/>
      <protection hidden="1"/>
    </xf>
    <xf numFmtId="176" fontId="77" fillId="20" borderId="79" applyBorder="0">
      <alignment horizontal="right"/>
      <protection locked="0"/>
    </xf>
    <xf numFmtId="4" fontId="104" fillId="15" borderId="86" applyNumberFormat="0" applyProtection="0">
      <alignment horizontal="left" vertical="center" indent="1"/>
    </xf>
    <xf numFmtId="0" fontId="18" fillId="0" borderId="62" applyNumberFormat="0" applyFill="0" applyAlignment="0" applyProtection="0"/>
    <xf numFmtId="0" fontId="33" fillId="13" borderId="78" applyNumberFormat="0" applyAlignment="0" applyProtection="0"/>
    <xf numFmtId="174" fontId="77" fillId="0" borderId="79">
      <alignment horizontal="right"/>
      <protection hidden="1"/>
    </xf>
    <xf numFmtId="174" fontId="77" fillId="0" borderId="79">
      <alignment horizontal="right"/>
      <protection hidden="1"/>
    </xf>
    <xf numFmtId="176" fontId="78" fillId="0" borderId="79">
      <alignment horizontal="right"/>
      <protection hidden="1"/>
    </xf>
    <xf numFmtId="1" fontId="78" fillId="0" borderId="80">
      <alignment horizontal="left"/>
      <protection hidden="1"/>
    </xf>
    <xf numFmtId="0" fontId="96" fillId="52" borderId="84" applyNumberFormat="0" applyProtection="0">
      <alignment horizontal="left" vertical="center" indent="1"/>
    </xf>
    <xf numFmtId="0" fontId="96" fillId="50" borderId="85" applyNumberFormat="0" applyProtection="0">
      <alignment horizontal="left" vertical="top" indent="1"/>
    </xf>
    <xf numFmtId="175" fontId="77" fillId="0" borderId="79">
      <alignment horizontal="right"/>
      <protection hidden="1"/>
    </xf>
    <xf numFmtId="1" fontId="78" fillId="0" borderId="80">
      <alignment horizontal="lef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6" fontId="78" fillId="0" borderId="79">
      <alignment horizontal="right"/>
      <protection hidden="1"/>
    </xf>
    <xf numFmtId="176" fontId="78" fillId="0" borderId="79">
      <alignment horizontal="right"/>
      <protection hidden="1"/>
    </xf>
    <xf numFmtId="174" fontId="77" fillId="19" borderId="79">
      <alignment horizontal="right"/>
      <protection locked="0"/>
    </xf>
    <xf numFmtId="174" fontId="77" fillId="19" borderId="79">
      <alignment horizontal="right"/>
      <protection locked="0"/>
    </xf>
    <xf numFmtId="174" fontId="77" fillId="19" borderId="79">
      <alignment horizontal="right"/>
      <protection locked="0"/>
    </xf>
    <xf numFmtId="176" fontId="78" fillId="0" borderId="79">
      <alignment horizontal="right"/>
      <protection hidden="1"/>
    </xf>
    <xf numFmtId="4" fontId="96" fillId="49" borderId="86" applyNumberFormat="0" applyProtection="0">
      <alignment horizontal="left" vertical="center" indent="1"/>
    </xf>
    <xf numFmtId="4" fontId="96" fillId="49" borderId="86" applyNumberFormat="0" applyProtection="0">
      <alignment horizontal="left" vertical="center" indent="1"/>
    </xf>
    <xf numFmtId="176" fontId="78" fillId="0" borderId="79">
      <alignment horizontal="right"/>
      <protection hidden="1"/>
    </xf>
    <xf numFmtId="0" fontId="84" fillId="35" borderId="81" applyNumberFormat="0" applyFont="0" applyFill="0" applyBorder="0" applyAlignment="0">
      <alignment vertical="center"/>
    </xf>
    <xf numFmtId="0" fontId="18" fillId="0" borderId="75" applyNumberFormat="0" applyFill="0" applyAlignment="0" applyProtection="0"/>
    <xf numFmtId="0" fontId="18" fillId="0" borderId="75" applyNumberFormat="0" applyFill="0" applyAlignment="0" applyProtection="0"/>
    <xf numFmtId="0" fontId="31" fillId="7" borderId="77" applyNumberFormat="0" applyAlignment="0" applyProtection="0"/>
    <xf numFmtId="174" fontId="77" fillId="0" borderId="79">
      <alignment horizontal="right"/>
      <protection hidden="1"/>
    </xf>
    <xf numFmtId="174" fontId="77" fillId="0" borderId="79">
      <alignment horizontal="right"/>
      <protection hidden="1"/>
    </xf>
    <xf numFmtId="174" fontId="77" fillId="0" borderId="79">
      <alignment horizontal="right"/>
      <protection hidden="1"/>
    </xf>
    <xf numFmtId="174" fontId="77" fillId="0" borderId="79">
      <alignment horizontal="right"/>
      <protection hidden="1"/>
    </xf>
    <xf numFmtId="176" fontId="77" fillId="0" borderId="79">
      <alignment horizontal="righ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6" fontId="78" fillId="0" borderId="79">
      <alignment horizontal="right"/>
      <protection hidden="1"/>
    </xf>
    <xf numFmtId="176" fontId="78" fillId="0" borderId="79">
      <alignment horizontal="right"/>
      <protection hidden="1"/>
    </xf>
    <xf numFmtId="176" fontId="78" fillId="0" borderId="79">
      <alignment horizontal="right"/>
      <protection hidden="1"/>
    </xf>
    <xf numFmtId="176" fontId="78" fillId="0" borderId="79">
      <alignment horizontal="righ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 fontId="78" fillId="0" borderId="80">
      <alignment horizontal="left"/>
      <protection hidden="1"/>
    </xf>
    <xf numFmtId="174" fontId="77" fillId="19" borderId="79">
      <alignment horizontal="right"/>
      <protection locked="0"/>
    </xf>
    <xf numFmtId="174" fontId="77" fillId="19" borderId="79">
      <alignment horizontal="right"/>
      <protection locked="0"/>
    </xf>
    <xf numFmtId="174" fontId="77" fillId="19" borderId="79">
      <alignment horizontal="right"/>
      <protection locked="0"/>
    </xf>
    <xf numFmtId="174" fontId="77" fillId="19" borderId="79">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176" fontId="77" fillId="20" borderId="79" applyBorder="0">
      <alignment horizontal="right"/>
      <protection locked="0"/>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0" fontId="84" fillId="35" borderId="81" applyNumberFormat="0" applyFont="0" applyFill="0" applyBorder="0" applyAlignment="0">
      <alignment vertical="center"/>
    </xf>
    <xf numFmtId="178" fontId="86" fillId="36" borderId="82" applyNumberFormat="0" applyFont="0" applyFill="0" applyBorder="0" applyAlignment="0">
      <alignment horizontal="center"/>
    </xf>
    <xf numFmtId="0" fontId="87" fillId="0" borderId="83" applyNumberFormat="0" applyFill="0" applyAlignment="0" applyProtection="0"/>
    <xf numFmtId="0" fontId="87" fillId="0" borderId="83" applyNumberFormat="0" applyFill="0" applyAlignment="0" applyProtection="0"/>
    <xf numFmtId="0" fontId="87" fillId="0" borderId="83" applyNumberFormat="0" applyFill="0" applyAlignment="0" applyProtection="0"/>
    <xf numFmtId="0" fontId="87" fillId="0" borderId="83" applyNumberFormat="0" applyFill="0" applyAlignment="0" applyProtection="0"/>
    <xf numFmtId="0" fontId="87" fillId="0" borderId="83" applyNumberFormat="0" applyFill="0" applyAlignment="0" applyProtection="0"/>
    <xf numFmtId="0" fontId="97" fillId="0" borderId="80">
      <alignment horizontal="left" vertical="center"/>
    </xf>
    <xf numFmtId="0" fontId="97" fillId="0" borderId="80">
      <alignment horizontal="left" vertical="center"/>
    </xf>
    <xf numFmtId="0" fontId="97" fillId="0" borderId="80">
      <alignment horizontal="left" vertical="center"/>
    </xf>
    <xf numFmtId="0" fontId="97" fillId="0" borderId="80">
      <alignment horizontal="left" vertical="center"/>
    </xf>
    <xf numFmtId="0" fontId="97" fillId="0" borderId="80">
      <alignment horizontal="left" vertical="center"/>
    </xf>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10" fontId="96" fillId="41" borderId="79" applyNumberFormat="0" applyBorder="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4" fillId="4" borderId="76" applyNumberFormat="0" applyFont="0" applyAlignment="0" applyProtection="0"/>
    <xf numFmtId="0" fontId="14" fillId="4" borderId="76" applyNumberFormat="0" applyFont="0" applyAlignment="0" applyProtection="0"/>
    <xf numFmtId="0" fontId="14" fillId="4" borderId="76" applyNumberFormat="0" applyFont="0" applyAlignment="0" applyProtection="0"/>
    <xf numFmtId="0" fontId="14" fillId="4" borderId="76" applyNumberFormat="0" applyFont="0" applyAlignment="0" applyProtection="0"/>
    <xf numFmtId="0" fontId="14" fillId="4" borderId="76" applyNumberFormat="0" applyFont="0" applyAlignment="0" applyProtection="0"/>
    <xf numFmtId="0" fontId="14" fillId="4" borderId="76" applyNumberFormat="0" applyFont="0" applyAlignment="0" applyProtection="0"/>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1" fillId="36" borderId="78"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2" fillId="36" borderId="84" applyNumberFormat="0" applyProtection="0">
      <alignment vertical="center"/>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4" fontId="101" fillId="36" borderId="78" applyNumberFormat="0" applyProtection="0">
      <alignment horizontal="left" vertical="center"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0" fontId="103" fillId="7" borderId="85" applyNumberFormat="0" applyProtection="0">
      <alignment horizontal="left" vertical="top" indent="1"/>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8"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43" borderId="84"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7" borderId="86"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10"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45"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9" borderId="84" applyNumberFormat="0" applyProtection="0">
      <alignment horizontal="right" vertical="center"/>
    </xf>
    <xf numFmtId="4" fontId="96" fillId="46" borderId="84" applyNumberFormat="0" applyProtection="0">
      <alignment horizontal="right" vertical="center"/>
    </xf>
    <xf numFmtId="4" fontId="96" fillId="46" borderId="84" applyNumberFormat="0" applyProtection="0">
      <alignment horizontal="right" vertical="center"/>
    </xf>
    <xf numFmtId="4" fontId="96" fillId="46" borderId="84" applyNumberFormat="0" applyProtection="0">
      <alignment horizontal="right" vertical="center"/>
    </xf>
    <xf numFmtId="4" fontId="96" fillId="46"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7" borderId="84" applyNumberFormat="0" applyProtection="0">
      <alignment horizontal="right" vertical="center"/>
    </xf>
    <xf numFmtId="4" fontId="96" fillId="48" borderId="84" applyNumberFormat="0" applyProtection="0">
      <alignment horizontal="right" vertical="center"/>
    </xf>
    <xf numFmtId="4" fontId="96" fillId="49" borderId="86" applyNumberFormat="0" applyProtection="0">
      <alignment horizontal="left" vertical="center" indent="1"/>
    </xf>
    <xf numFmtId="4" fontId="96" fillId="49" borderId="86" applyNumberFormat="0" applyProtection="0">
      <alignment horizontal="left" vertical="center" indent="1"/>
    </xf>
    <xf numFmtId="4" fontId="96" fillId="49" borderId="86" applyNumberFormat="0" applyProtection="0">
      <alignment horizontal="left" vertical="center" indent="1"/>
    </xf>
    <xf numFmtId="4" fontId="104" fillId="15" borderId="86" applyNumberFormat="0" applyProtection="0">
      <alignment horizontal="left" vertical="center" indent="1"/>
    </xf>
    <xf numFmtId="4" fontId="104" fillId="15" borderId="86" applyNumberFormat="0" applyProtection="0">
      <alignment horizontal="left" vertical="center" indent="1"/>
    </xf>
    <xf numFmtId="4" fontId="104" fillId="15" borderId="86" applyNumberFormat="0" applyProtection="0">
      <alignment horizontal="left" vertical="center" indent="1"/>
    </xf>
    <xf numFmtId="4" fontId="104" fillId="15" borderId="86" applyNumberFormat="0" applyProtection="0">
      <alignment horizontal="left" vertical="center" indent="1"/>
    </xf>
    <xf numFmtId="4" fontId="96" fillId="50" borderId="84" applyNumberFormat="0" applyProtection="0">
      <alignment horizontal="right" vertical="center"/>
    </xf>
    <xf numFmtId="4" fontId="96" fillId="50" borderId="84" applyNumberFormat="0" applyProtection="0">
      <alignment horizontal="right" vertical="center"/>
    </xf>
    <xf numFmtId="4" fontId="96" fillId="50" borderId="84" applyNumberFormat="0" applyProtection="0">
      <alignment horizontal="right" vertical="center"/>
    </xf>
    <xf numFmtId="4" fontId="96" fillId="50" borderId="86" applyNumberFormat="0" applyProtection="0">
      <alignment horizontal="left" vertical="center" indent="1"/>
    </xf>
    <xf numFmtId="0" fontId="96" fillId="52" borderId="84" applyNumberFormat="0" applyProtection="0">
      <alignment horizontal="left" vertical="center" indent="1"/>
    </xf>
    <xf numFmtId="0" fontId="96" fillId="52" borderId="84" applyNumberFormat="0" applyProtection="0">
      <alignment horizontal="left" vertical="center" indent="1"/>
    </xf>
    <xf numFmtId="0" fontId="96" fillId="52" borderId="84" applyNumberFormat="0" applyProtection="0">
      <alignment horizontal="left" vertical="center" indent="1"/>
    </xf>
    <xf numFmtId="0" fontId="96" fillId="15" borderId="85" applyNumberFormat="0" applyProtection="0">
      <alignment horizontal="left" vertical="top" indent="1"/>
    </xf>
    <xf numFmtId="0" fontId="96" fillId="15" borderId="85" applyNumberFormat="0" applyProtection="0">
      <alignment horizontal="left" vertical="top" indent="1"/>
    </xf>
    <xf numFmtId="0" fontId="96" fillId="15" borderId="85" applyNumberFormat="0" applyProtection="0">
      <alignment horizontal="left" vertical="top" indent="1"/>
    </xf>
    <xf numFmtId="0" fontId="96" fillId="2" borderId="84" applyNumberFormat="0" applyProtection="0">
      <alignment horizontal="left" vertical="center" indent="1"/>
    </xf>
    <xf numFmtId="0" fontId="96" fillId="2" borderId="84" applyNumberFormat="0" applyProtection="0">
      <alignment horizontal="left" vertical="center" indent="1"/>
    </xf>
    <xf numFmtId="0" fontId="96" fillId="2" borderId="84" applyNumberFormat="0" applyProtection="0">
      <alignment horizontal="left" vertical="center" indent="1"/>
    </xf>
    <xf numFmtId="0" fontId="96" fillId="2" borderId="84" applyNumberFormat="0" applyProtection="0">
      <alignment horizontal="left" vertical="center" indent="1"/>
    </xf>
    <xf numFmtId="0" fontId="96" fillId="2" borderId="84" applyNumberFormat="0" applyProtection="0">
      <alignment horizontal="left" vertical="center" indent="1"/>
    </xf>
    <xf numFmtId="0" fontId="96" fillId="51" borderId="84"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05" fillId="15" borderId="87" applyBorder="0"/>
    <xf numFmtId="0" fontId="105" fillId="15" borderId="87" applyBorder="0"/>
    <xf numFmtId="4" fontId="106" fillId="4" borderId="85" applyNumberFormat="0" applyProtection="0">
      <alignment vertical="center"/>
    </xf>
    <xf numFmtId="4" fontId="106" fillId="52" borderId="85" applyNumberFormat="0" applyProtection="0">
      <alignment horizontal="left" vertical="center" indent="1"/>
    </xf>
    <xf numFmtId="4" fontId="106" fillId="52" borderId="85" applyNumberFormat="0" applyProtection="0">
      <alignment horizontal="left" vertical="center" indent="1"/>
    </xf>
    <xf numFmtId="4" fontId="106" fillId="52" borderId="85" applyNumberFormat="0" applyProtection="0">
      <alignment horizontal="left" vertical="center" indent="1"/>
    </xf>
    <xf numFmtId="4" fontId="106" fillId="52" borderId="85" applyNumberFormat="0" applyProtection="0">
      <alignment horizontal="left" vertical="center" indent="1"/>
    </xf>
    <xf numFmtId="4" fontId="106" fillId="52" borderId="85" applyNumberFormat="0" applyProtection="0">
      <alignment horizontal="left" vertical="center" indent="1"/>
    </xf>
    <xf numFmtId="4" fontId="96" fillId="0" borderId="84" applyNumberFormat="0" applyProtection="0">
      <alignment horizontal="right" vertical="center"/>
    </xf>
    <xf numFmtId="4" fontId="101" fillId="55" borderId="78" applyNumberFormat="0" applyProtection="0">
      <alignment horizontal="right" vertical="center"/>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4" fontId="104" fillId="15" borderId="86" applyNumberFormat="0" applyProtection="0">
      <alignment horizontal="left" vertical="center" indent="1"/>
    </xf>
    <xf numFmtId="4" fontId="96" fillId="46" borderId="84" applyNumberFormat="0" applyProtection="0">
      <alignment horizontal="right" vertical="center"/>
    </xf>
    <xf numFmtId="4" fontId="96" fillId="46" borderId="84" applyNumberFormat="0" applyProtection="0">
      <alignment horizontal="right" vertical="center"/>
    </xf>
    <xf numFmtId="4" fontId="96" fillId="48" borderId="84" applyNumberFormat="0" applyProtection="0">
      <alignment horizontal="right" vertical="center"/>
    </xf>
    <xf numFmtId="4" fontId="96" fillId="49" borderId="86" applyNumberFormat="0" applyProtection="0">
      <alignment horizontal="left" vertical="center" indent="1"/>
    </xf>
    <xf numFmtId="4" fontId="104" fillId="15" borderId="86" applyNumberFormat="0" applyProtection="0">
      <alignment horizontal="left" vertical="center" indent="1"/>
    </xf>
    <xf numFmtId="4" fontId="96" fillId="50" borderId="84" applyNumberFormat="0" applyProtection="0">
      <alignment horizontal="right" vertical="center"/>
    </xf>
    <xf numFmtId="0" fontId="96" fillId="2" borderId="84" applyNumberFormat="0" applyProtection="0">
      <alignment horizontal="left" vertical="center" indent="1"/>
    </xf>
    <xf numFmtId="4" fontId="96" fillId="45" borderId="84" applyNumberFormat="0" applyProtection="0">
      <alignment horizontal="right" vertical="center"/>
    </xf>
    <xf numFmtId="4" fontId="96" fillId="47" borderId="84" applyNumberFormat="0" applyProtection="0">
      <alignment horizontal="right" vertical="center"/>
    </xf>
    <xf numFmtId="4" fontId="96" fillId="50" borderId="86" applyNumberFormat="0" applyProtection="0">
      <alignment horizontal="left" vertical="center" indent="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174" fontId="78" fillId="0" borderId="79">
      <alignment horizontal="right"/>
      <protection hidden="1"/>
    </xf>
    <xf numFmtId="0" fontId="96" fillId="53" borderId="84" applyNumberFormat="0" applyProtection="0">
      <alignment horizontal="left" vertical="center" indent="1"/>
    </xf>
    <xf numFmtId="4" fontId="96" fillId="48" borderId="84" applyNumberFormat="0" applyProtection="0">
      <alignment horizontal="right" vertical="center"/>
    </xf>
    <xf numFmtId="4" fontId="96" fillId="48" borderId="84" applyNumberFormat="0" applyProtection="0">
      <alignment horizontal="right" vertical="center"/>
    </xf>
    <xf numFmtId="4" fontId="96" fillId="50" borderId="86" applyNumberFormat="0" applyProtection="0">
      <alignment horizontal="left" vertical="center" indent="1"/>
    </xf>
    <xf numFmtId="4" fontId="96" fillId="50" borderId="86" applyNumberFormat="0" applyProtection="0">
      <alignment horizontal="left" vertical="center" indent="1"/>
    </xf>
    <xf numFmtId="0" fontId="96" fillId="15" borderId="85" applyNumberFormat="0" applyProtection="0">
      <alignment horizontal="left" vertical="top" indent="1"/>
    </xf>
    <xf numFmtId="0" fontId="96" fillId="50" borderId="85" applyNumberFormat="0" applyProtection="0">
      <alignment horizontal="left" vertical="top" indent="1"/>
    </xf>
    <xf numFmtId="4" fontId="106" fillId="52" borderId="85" applyNumberFormat="0" applyProtection="0">
      <alignment horizontal="left" vertical="center" indent="1"/>
    </xf>
    <xf numFmtId="4" fontId="101" fillId="55" borderId="78" applyNumberFormat="0" applyProtection="0">
      <alignment horizontal="right" vertical="center"/>
    </xf>
    <xf numFmtId="4" fontId="96" fillId="49" borderId="86" applyNumberFormat="0" applyProtection="0">
      <alignment horizontal="left" vertical="center" indent="1"/>
    </xf>
    <xf numFmtId="4" fontId="96" fillId="51" borderId="86" applyNumberFormat="0" applyProtection="0">
      <alignment horizontal="left" vertical="center" indent="1"/>
    </xf>
    <xf numFmtId="0" fontId="96" fillId="51" borderId="84" applyNumberFormat="0" applyProtection="0">
      <alignment horizontal="left" vertical="center" indent="1"/>
    </xf>
    <xf numFmtId="174" fontId="77" fillId="0" borderId="79">
      <alignment horizontal="right"/>
      <protection hidden="1"/>
    </xf>
    <xf numFmtId="0" fontId="105" fillId="15" borderId="87" applyBorder="0"/>
    <xf numFmtId="4" fontId="96" fillId="50" borderId="84" applyNumberFormat="0" applyProtection="0">
      <alignment horizontal="right" vertical="center"/>
    </xf>
    <xf numFmtId="4" fontId="96" fillId="50" borderId="86" applyNumberFormat="0" applyProtection="0">
      <alignment horizontal="left" vertical="center" indent="1"/>
    </xf>
    <xf numFmtId="0" fontId="96" fillId="51" borderId="84"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96" fillId="52" borderId="84" applyNumberFormat="0" applyProtection="0">
      <alignment horizontal="left" vertical="center" indent="1"/>
    </xf>
    <xf numFmtId="0" fontId="18" fillId="0" borderId="62" applyNumberFormat="0" applyFill="0" applyAlignment="0" applyProtection="0"/>
    <xf numFmtId="176" fontId="78" fillId="0" borderId="79">
      <alignment horizontal="right"/>
      <protection hidden="1"/>
    </xf>
    <xf numFmtId="4" fontId="96" fillId="46" borderId="84" applyNumberFormat="0" applyProtection="0">
      <alignment horizontal="right" vertical="center"/>
    </xf>
    <xf numFmtId="4" fontId="96" fillId="49" borderId="86" applyNumberFormat="0" applyProtection="0">
      <alignment horizontal="left" vertical="center" indent="1"/>
    </xf>
    <xf numFmtId="0" fontId="96" fillId="52" borderId="84" applyNumberFormat="0" applyProtection="0">
      <alignment horizontal="left" vertical="center" indent="1"/>
    </xf>
    <xf numFmtId="0" fontId="96" fillId="2" borderId="85" applyNumberFormat="0" applyProtection="0">
      <alignment horizontal="left" vertical="top" indent="1"/>
    </xf>
    <xf numFmtId="4" fontId="96" fillId="50" borderId="86" applyNumberFormat="0" applyProtection="0">
      <alignment horizontal="left" vertical="center" indent="1"/>
    </xf>
    <xf numFmtId="0" fontId="96" fillId="51" borderId="85" applyNumberFormat="0" applyProtection="0">
      <alignment horizontal="left" vertical="top" indent="1"/>
    </xf>
    <xf numFmtId="4" fontId="104" fillId="15" borderId="86" applyNumberFormat="0" applyProtection="0">
      <alignment horizontal="left" vertical="center" indent="1"/>
    </xf>
    <xf numFmtId="4" fontId="96" fillId="46" borderId="84" applyNumberFormat="0" applyProtection="0">
      <alignment horizontal="right" vertical="center"/>
    </xf>
    <xf numFmtId="4" fontId="96" fillId="48" borderId="84" applyNumberFormat="0" applyProtection="0">
      <alignment horizontal="right" vertical="center"/>
    </xf>
    <xf numFmtId="4" fontId="96" fillId="51" borderId="86" applyNumberFormat="0" applyProtection="0">
      <alignment horizontal="left" vertical="center" indent="1"/>
    </xf>
    <xf numFmtId="4" fontId="104" fillId="15" borderId="86" applyNumberFormat="0" applyProtection="0">
      <alignment horizontal="left" vertical="center" indent="1"/>
    </xf>
    <xf numFmtId="0" fontId="96" fillId="51" borderId="85" applyNumberFormat="0" applyProtection="0">
      <alignment horizontal="left" vertical="top" indent="1"/>
    </xf>
    <xf numFmtId="0" fontId="14" fillId="54" borderId="78" applyNumberFormat="0" applyProtection="0">
      <alignment horizontal="left" vertical="center" indent="1"/>
    </xf>
    <xf numFmtId="0" fontId="18" fillId="0" borderId="62" applyNumberFormat="0" applyFill="0" applyAlignment="0" applyProtection="0"/>
    <xf numFmtId="0" fontId="96" fillId="50" borderId="85" applyNumberFormat="0" applyProtection="0">
      <alignment horizontal="left" vertical="top" indent="1"/>
    </xf>
    <xf numFmtId="4" fontId="101" fillId="55" borderId="78" applyNumberFormat="0" applyProtection="0">
      <alignment horizontal="right" vertical="center"/>
    </xf>
    <xf numFmtId="1" fontId="78" fillId="0" borderId="80">
      <alignment horizontal="left"/>
      <protection hidden="1"/>
    </xf>
    <xf numFmtId="174" fontId="77" fillId="0" borderId="79">
      <alignment horizontal="right"/>
      <protection hidden="1"/>
    </xf>
    <xf numFmtId="174" fontId="78" fillId="0" borderId="79">
      <alignment horizontal="right"/>
      <protection hidden="1"/>
    </xf>
    <xf numFmtId="0" fontId="33" fillId="13" borderId="78" applyNumberFormat="0" applyAlignment="0" applyProtection="0"/>
    <xf numFmtId="4" fontId="96" fillId="8" borderId="84" applyNumberFormat="0" applyProtection="0">
      <alignment horizontal="right" vertical="center"/>
    </xf>
    <xf numFmtId="4" fontId="96" fillId="10" borderId="84" applyNumberFormat="0" applyProtection="0">
      <alignment horizontal="right" vertical="center"/>
    </xf>
    <xf numFmtId="4" fontId="101" fillId="55" borderId="78" applyNumberFormat="0" applyProtection="0">
      <alignment horizontal="right" vertical="center"/>
    </xf>
    <xf numFmtId="4" fontId="107" fillId="55" borderId="78" applyNumberFormat="0" applyProtection="0">
      <alignment horizontal="right" vertical="center"/>
    </xf>
    <xf numFmtId="0" fontId="14" fillId="54" borderId="78" applyNumberFormat="0" applyProtection="0">
      <alignment horizontal="left" vertical="center" indent="1"/>
    </xf>
    <xf numFmtId="0" fontId="96" fillId="15" borderId="85" applyNumberFormat="0" applyProtection="0">
      <alignment horizontal="left" vertical="top" indent="1"/>
    </xf>
    <xf numFmtId="0" fontId="96" fillId="50" borderId="85" applyNumberFormat="0" applyProtection="0">
      <alignment horizontal="left" vertical="top" indent="1"/>
    </xf>
    <xf numFmtId="4" fontId="96" fillId="0" borderId="84" applyNumberFormat="0" applyProtection="0">
      <alignment horizontal="right" vertical="center"/>
    </xf>
    <xf numFmtId="4" fontId="96" fillId="0" borderId="84" applyNumberFormat="0" applyProtection="0">
      <alignment horizontal="right" vertical="center"/>
    </xf>
    <xf numFmtId="0" fontId="96" fillId="53" borderId="84" applyNumberFormat="0" applyProtection="0">
      <alignment horizontal="left" vertical="center" indent="1"/>
    </xf>
    <xf numFmtId="0" fontId="14" fillId="54" borderId="78" applyNumberFormat="0" applyProtection="0">
      <alignment horizontal="left" vertical="center" indent="1"/>
    </xf>
    <xf numFmtId="0" fontId="96" fillId="53" borderId="84" applyNumberFormat="0" applyProtection="0">
      <alignment horizontal="left" vertical="center" indent="1"/>
    </xf>
    <xf numFmtId="0" fontId="96" fillId="53" borderId="84" applyNumberFormat="0" applyProtection="0">
      <alignment horizontal="left" vertical="center" indent="1"/>
    </xf>
    <xf numFmtId="0" fontId="14" fillId="54" borderId="78" applyNumberFormat="0" applyProtection="0">
      <alignment horizontal="left" vertical="center" indent="1"/>
    </xf>
    <xf numFmtId="4" fontId="96" fillId="48" borderId="84" applyNumberFormat="0" applyProtection="0">
      <alignment horizontal="right" vertical="center"/>
    </xf>
    <xf numFmtId="0" fontId="96" fillId="2" borderId="84" applyNumberFormat="0" applyProtection="0">
      <alignment horizontal="left" vertical="center" indent="1"/>
    </xf>
    <xf numFmtId="0" fontId="96" fillId="2" borderId="85" applyNumberFormat="0" applyProtection="0">
      <alignment horizontal="left" vertical="top" indent="1"/>
    </xf>
    <xf numFmtId="0" fontId="96" fillId="50" borderId="85" applyNumberFormat="0" applyProtection="0">
      <alignment horizontal="left" vertical="top" indent="1"/>
    </xf>
    <xf numFmtId="4" fontId="107" fillId="55" borderId="78" applyNumberFormat="0" applyProtection="0">
      <alignment horizontal="right" vertical="center"/>
    </xf>
    <xf numFmtId="0" fontId="14" fillId="54" borderId="78" applyNumberFormat="0" applyProtection="0">
      <alignment horizontal="left" vertical="center" indent="1"/>
    </xf>
    <xf numFmtId="0" fontId="18" fillId="0" borderId="62" applyNumberFormat="0" applyFill="0" applyAlignment="0" applyProtection="0"/>
    <xf numFmtId="0" fontId="14" fillId="54" borderId="78" applyNumberFormat="0" applyProtection="0">
      <alignment horizontal="left" vertical="center" indent="1"/>
    </xf>
    <xf numFmtId="4" fontId="107" fillId="55" borderId="78" applyNumberFormat="0" applyProtection="0">
      <alignment horizontal="right" vertical="center"/>
    </xf>
    <xf numFmtId="4" fontId="104" fillId="15" borderId="86" applyNumberFormat="0" applyProtection="0">
      <alignment horizontal="left" vertical="center" indent="1"/>
    </xf>
    <xf numFmtId="4" fontId="96" fillId="43" borderId="84" applyNumberFormat="0" applyProtection="0">
      <alignment horizontal="right" vertical="center"/>
    </xf>
    <xf numFmtId="4" fontId="96" fillId="45" borderId="84" applyNumberFormat="0" applyProtection="0">
      <alignment horizontal="right" vertical="center"/>
    </xf>
    <xf numFmtId="176" fontId="78" fillId="0" borderId="79">
      <alignment horizontal="right"/>
      <protection hidden="1"/>
    </xf>
    <xf numFmtId="174" fontId="78" fillId="0" borderId="79">
      <alignment horizontal="right"/>
      <protection hidden="1"/>
    </xf>
    <xf numFmtId="4" fontId="96" fillId="8" borderId="84" applyNumberFormat="0" applyProtection="0">
      <alignment horizontal="right" vertical="center"/>
    </xf>
    <xf numFmtId="4" fontId="96" fillId="17" borderId="86" applyNumberFormat="0" applyProtection="0">
      <alignment horizontal="right" vertical="center"/>
    </xf>
    <xf numFmtId="0" fontId="105" fillId="15" borderId="87" applyBorder="0"/>
    <xf numFmtId="4" fontId="96" fillId="51" borderId="86" applyNumberFormat="0" applyProtection="0">
      <alignment horizontal="left" vertical="center" indent="1"/>
    </xf>
    <xf numFmtId="4" fontId="106" fillId="4" borderId="85" applyNumberFormat="0" applyProtection="0">
      <alignment vertical="center"/>
    </xf>
    <xf numFmtId="0" fontId="14" fillId="54" borderId="78" applyNumberFormat="0" applyProtection="0">
      <alignment horizontal="left" vertical="center" indent="1"/>
    </xf>
    <xf numFmtId="176" fontId="78" fillId="0" borderId="79">
      <alignment horizontal="right"/>
      <protection hidden="1"/>
    </xf>
    <xf numFmtId="4" fontId="107" fillId="55" borderId="78" applyNumberFormat="0" applyProtection="0">
      <alignment horizontal="right" vertical="center"/>
    </xf>
    <xf numFmtId="4" fontId="96" fillId="48" borderId="84" applyNumberFormat="0" applyProtection="0">
      <alignment horizontal="right" vertical="center"/>
    </xf>
    <xf numFmtId="0" fontId="96" fillId="51" borderId="84" applyNumberFormat="0" applyProtection="0">
      <alignment horizontal="left" vertical="center" indent="1"/>
    </xf>
    <xf numFmtId="4" fontId="106" fillId="4" borderId="85" applyNumberFormat="0" applyProtection="0">
      <alignment vertical="center"/>
    </xf>
    <xf numFmtId="4" fontId="106" fillId="4" borderId="85" applyNumberFormat="0" applyProtection="0">
      <alignment vertical="center"/>
    </xf>
    <xf numFmtId="0" fontId="14" fillId="54" borderId="78" applyNumberFormat="0" applyProtection="0">
      <alignment horizontal="left" vertical="center" indent="1"/>
    </xf>
    <xf numFmtId="4" fontId="102" fillId="41" borderId="79" applyNumberFormat="0" applyProtection="0">
      <alignment vertical="center"/>
    </xf>
    <xf numFmtId="4" fontId="104" fillId="15" borderId="86" applyNumberFormat="0" applyProtection="0">
      <alignment horizontal="left" vertical="center" indent="1"/>
    </xf>
    <xf numFmtId="4" fontId="96" fillId="50" borderId="84" applyNumberFormat="0" applyProtection="0">
      <alignment horizontal="right" vertical="center"/>
    </xf>
    <xf numFmtId="0" fontId="96" fillId="51" borderId="84" applyNumberFormat="0" applyProtection="0">
      <alignment horizontal="left" vertical="center" indent="1"/>
    </xf>
    <xf numFmtId="0" fontId="106" fillId="4" borderId="85" applyNumberFormat="0" applyProtection="0">
      <alignment horizontal="left" vertical="top" indent="1"/>
    </xf>
    <xf numFmtId="0" fontId="106" fillId="4" borderId="85" applyNumberFormat="0" applyProtection="0">
      <alignment horizontal="left" vertical="top" indent="1"/>
    </xf>
    <xf numFmtId="4" fontId="102" fillId="41" borderId="79" applyNumberFormat="0" applyProtection="0">
      <alignment vertical="center"/>
    </xf>
    <xf numFmtId="4" fontId="102" fillId="36" borderId="84" applyNumberFormat="0" applyProtection="0">
      <alignment vertical="center"/>
    </xf>
    <xf numFmtId="0" fontId="103" fillId="7" borderId="85" applyNumberFormat="0" applyProtection="0">
      <alignment horizontal="left" vertical="top" indent="1"/>
    </xf>
    <xf numFmtId="4" fontId="96" fillId="43" borderId="84" applyNumberFormat="0" applyProtection="0">
      <alignment horizontal="right" vertical="center"/>
    </xf>
    <xf numFmtId="4" fontId="96" fillId="17" borderId="86" applyNumberFormat="0" applyProtection="0">
      <alignment horizontal="right" vertical="center"/>
    </xf>
    <xf numFmtId="4" fontId="96" fillId="45" borderId="84" applyNumberFormat="0" applyProtection="0">
      <alignment horizontal="right" vertical="center"/>
    </xf>
    <xf numFmtId="4" fontId="96" fillId="47" borderId="84" applyNumberFormat="0" applyProtection="0">
      <alignment horizontal="right" vertical="center"/>
    </xf>
    <xf numFmtId="4" fontId="104" fillId="15" borderId="86" applyNumberFormat="0" applyProtection="0">
      <alignment horizontal="left" vertical="center" indent="1"/>
    </xf>
    <xf numFmtId="0" fontId="96" fillId="2" borderId="84" applyNumberFormat="0" applyProtection="0">
      <alignment horizontal="left" vertical="center" indent="1"/>
    </xf>
    <xf numFmtId="0" fontId="14" fillId="54" borderId="78" applyNumberFormat="0" applyProtection="0">
      <alignment horizontal="left" vertical="center" indent="1"/>
    </xf>
    <xf numFmtId="4" fontId="96" fillId="9" borderId="84" applyNumberFormat="0" applyProtection="0">
      <alignment horizontal="right" vertical="center"/>
    </xf>
    <xf numFmtId="0" fontId="106" fillId="4" borderId="85" applyNumberFormat="0" applyProtection="0">
      <alignment horizontal="left" vertical="top" indent="1"/>
    </xf>
    <xf numFmtId="4" fontId="96" fillId="0" borderId="84" applyNumberFormat="0" applyProtection="0">
      <alignment horizontal="right" vertical="center"/>
    </xf>
    <xf numFmtId="0" fontId="106" fillId="4" borderId="85" applyNumberFormat="0" applyProtection="0">
      <alignment horizontal="left" vertical="top" indent="1"/>
    </xf>
    <xf numFmtId="0" fontId="14" fillId="54" borderId="78" applyNumberFormat="0" applyProtection="0">
      <alignment horizontal="left" vertical="center" indent="1"/>
    </xf>
    <xf numFmtId="174" fontId="77" fillId="19" borderId="79">
      <alignment horizontal="right"/>
      <protection locked="0"/>
    </xf>
    <xf numFmtId="4" fontId="102" fillId="36" borderId="84" applyNumberFormat="0" applyProtection="0">
      <alignment vertical="center"/>
    </xf>
    <xf numFmtId="4" fontId="96" fillId="50" borderId="86" applyNumberFormat="0" applyProtection="0">
      <alignment horizontal="left" vertical="center" indent="1"/>
    </xf>
    <xf numFmtId="4" fontId="102" fillId="36" borderId="84" applyNumberFormat="0" applyProtection="0">
      <alignment vertical="center"/>
    </xf>
    <xf numFmtId="4" fontId="96" fillId="17" borderId="86" applyNumberFormat="0" applyProtection="0">
      <alignment horizontal="right" vertical="center"/>
    </xf>
    <xf numFmtId="0" fontId="96" fillId="15" borderId="85" applyNumberFormat="0" applyProtection="0">
      <alignment horizontal="left" vertical="top" indent="1"/>
    </xf>
    <xf numFmtId="4" fontId="106" fillId="4" borderId="85" applyNumberFormat="0" applyProtection="0">
      <alignment vertical="center"/>
    </xf>
    <xf numFmtId="0" fontId="96" fillId="52" borderId="84" applyNumberFormat="0" applyProtection="0">
      <alignment horizontal="left" vertical="center" indent="1"/>
    </xf>
    <xf numFmtId="1" fontId="78" fillId="0" borderId="80">
      <alignment horizontal="left"/>
      <protection hidden="1"/>
    </xf>
    <xf numFmtId="176" fontId="77" fillId="0" borderId="79">
      <alignment horizontal="right"/>
      <protection hidden="1"/>
    </xf>
    <xf numFmtId="174" fontId="78" fillId="0" borderId="79">
      <alignment horizontal="right"/>
      <protection hidden="1"/>
    </xf>
    <xf numFmtId="176" fontId="78" fillId="0" borderId="79">
      <alignment horizontal="right"/>
      <protection hidden="1"/>
    </xf>
    <xf numFmtId="4" fontId="106" fillId="52" borderId="85" applyNumberFormat="0" applyProtection="0">
      <alignment horizontal="left" vertical="center" indent="1"/>
    </xf>
    <xf numFmtId="0" fontId="103" fillId="7" borderId="85" applyNumberFormat="0" applyProtection="0">
      <alignment horizontal="left" vertical="top" indent="1"/>
    </xf>
    <xf numFmtId="4" fontId="96" fillId="46" borderId="84" applyNumberFormat="0" applyProtection="0">
      <alignment horizontal="right" vertical="center"/>
    </xf>
    <xf numFmtId="176" fontId="78" fillId="0" borderId="79">
      <alignment horizontal="right"/>
      <protection hidden="1"/>
    </xf>
    <xf numFmtId="4" fontId="104" fillId="15" borderId="86" applyNumberFormat="0" applyProtection="0">
      <alignment horizontal="left" vertical="center" indent="1"/>
    </xf>
    <xf numFmtId="176" fontId="77" fillId="20" borderId="79" applyBorder="0">
      <alignment horizontal="right"/>
      <protection locked="0"/>
    </xf>
    <xf numFmtId="0" fontId="97" fillId="0" borderId="80">
      <alignment horizontal="left" vertical="center"/>
    </xf>
    <xf numFmtId="0" fontId="96" fillId="2" borderId="84" applyNumberFormat="0" applyProtection="0">
      <alignment horizontal="left" vertical="center" indent="1"/>
    </xf>
    <xf numFmtId="0" fontId="105" fillId="15" borderId="87" applyBorder="0"/>
    <xf numFmtId="175" fontId="77" fillId="0" borderId="79">
      <alignment horizontal="right"/>
      <protection hidden="1"/>
    </xf>
    <xf numFmtId="0" fontId="96" fillId="51" borderId="84" applyNumberFormat="0" applyProtection="0">
      <alignment horizontal="left" vertical="center" indent="1"/>
    </xf>
    <xf numFmtId="0" fontId="96" fillId="15" borderId="85" applyNumberFormat="0" applyProtection="0">
      <alignment horizontal="left" vertical="top" indent="1"/>
    </xf>
    <xf numFmtId="0" fontId="96" fillId="50" borderId="85" applyNumberFormat="0" applyProtection="0">
      <alignment horizontal="left" vertical="top" indent="1"/>
    </xf>
    <xf numFmtId="176" fontId="77" fillId="20" borderId="79" applyBorder="0">
      <alignment horizontal="right"/>
      <protection locked="0"/>
    </xf>
    <xf numFmtId="0" fontId="15" fillId="4" borderId="76" applyNumberFormat="0" applyFont="0" applyAlignment="0" applyProtection="0"/>
    <xf numFmtId="4" fontId="102" fillId="36" borderId="84" applyNumberFormat="0" applyProtection="0">
      <alignment vertical="center"/>
    </xf>
    <xf numFmtId="4" fontId="96" fillId="8" borderId="84" applyNumberFormat="0" applyProtection="0">
      <alignment horizontal="right" vertical="center"/>
    </xf>
    <xf numFmtId="4" fontId="96" fillId="10" borderId="84" applyNumberFormat="0" applyProtection="0">
      <alignment horizontal="right" vertical="center"/>
    </xf>
    <xf numFmtId="4" fontId="101" fillId="36" borderId="78" applyNumberFormat="0" applyProtection="0">
      <alignment horizontal="left" vertical="center" indent="1"/>
    </xf>
    <xf numFmtId="4" fontId="96" fillId="8" borderId="84" applyNumberFormat="0" applyProtection="0">
      <alignment horizontal="right" vertical="center"/>
    </xf>
    <xf numFmtId="4" fontId="96" fillId="17" borderId="86" applyNumberFormat="0" applyProtection="0">
      <alignment horizontal="right" vertical="center"/>
    </xf>
    <xf numFmtId="0" fontId="96" fillId="2" borderId="84" applyNumberFormat="0" applyProtection="0">
      <alignment horizontal="left" vertical="center" indent="1"/>
    </xf>
    <xf numFmtId="0" fontId="14" fillId="54" borderId="78" applyNumberFormat="0" applyProtection="0">
      <alignment horizontal="left" vertical="center" indent="1"/>
    </xf>
    <xf numFmtId="4" fontId="96" fillId="0" borderId="84" applyNumberFormat="0" applyProtection="0">
      <alignment horizontal="right" vertical="center"/>
    </xf>
    <xf numFmtId="4" fontId="96" fillId="50" borderId="84" applyNumberFormat="0" applyProtection="0">
      <alignment horizontal="right" vertical="center"/>
    </xf>
    <xf numFmtId="0" fontId="14" fillId="54" borderId="78" applyNumberFormat="0" applyProtection="0">
      <alignment horizontal="left" vertical="center" indent="1"/>
    </xf>
    <xf numFmtId="0" fontId="96" fillId="15" borderId="85" applyNumberFormat="0" applyProtection="0">
      <alignment horizontal="left" vertical="top" indent="1"/>
    </xf>
    <xf numFmtId="0" fontId="96" fillId="2" borderId="85" applyNumberFormat="0" applyProtection="0">
      <alignment horizontal="left" vertical="top" indent="1"/>
    </xf>
    <xf numFmtId="0" fontId="84" fillId="35" borderId="81" applyNumberFormat="0" applyFont="0" applyFill="0" applyBorder="0" applyAlignment="0">
      <alignment vertical="center"/>
    </xf>
    <xf numFmtId="0" fontId="96" fillId="51" borderId="84" applyNumberFormat="0" applyProtection="0">
      <alignment horizontal="left" vertical="center" indent="1"/>
    </xf>
    <xf numFmtId="4" fontId="104" fillId="15" borderId="86"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4" fontId="96" fillId="45" borderId="84" applyNumberFormat="0" applyProtection="0">
      <alignment horizontal="right" vertical="center"/>
    </xf>
    <xf numFmtId="4" fontId="96" fillId="48" borderId="84" applyNumberFormat="0" applyProtection="0">
      <alignment horizontal="right" vertical="center"/>
    </xf>
    <xf numFmtId="174" fontId="78" fillId="0" borderId="79">
      <alignment horizontal="right"/>
      <protection hidden="1"/>
    </xf>
    <xf numFmtId="174" fontId="78" fillId="0" borderId="79">
      <alignment horizontal="right"/>
      <protection hidden="1"/>
    </xf>
    <xf numFmtId="4" fontId="107" fillId="55" borderId="78" applyNumberFormat="0" applyProtection="0">
      <alignment horizontal="right" vertical="center"/>
    </xf>
    <xf numFmtId="0" fontId="87" fillId="0" borderId="83" applyNumberFormat="0" applyFill="0" applyAlignment="0" applyProtection="0"/>
    <xf numFmtId="176" fontId="77" fillId="20" borderId="79" applyBorder="0">
      <alignment horizontal="right"/>
      <protection locked="0"/>
    </xf>
    <xf numFmtId="0" fontId="97" fillId="0" borderId="80">
      <alignment horizontal="left" vertical="center"/>
    </xf>
    <xf numFmtId="4" fontId="101" fillId="36" borderId="78" applyNumberFormat="0" applyProtection="0">
      <alignment vertical="center"/>
    </xf>
    <xf numFmtId="176" fontId="78" fillId="0" borderId="79">
      <alignment horizontal="right"/>
      <protection hidden="1"/>
    </xf>
    <xf numFmtId="174" fontId="77" fillId="0" borderId="79">
      <alignment horizontal="right"/>
      <protection hidden="1"/>
    </xf>
    <xf numFmtId="174" fontId="77" fillId="0" borderId="79">
      <alignment horizontal="right"/>
      <protection hidden="1"/>
    </xf>
    <xf numFmtId="0" fontId="87" fillId="0" borderId="83" applyNumberFormat="0" applyFill="0" applyAlignment="0" applyProtection="0"/>
    <xf numFmtId="4" fontId="96" fillId="50" borderId="84" applyNumberFormat="0" applyProtection="0">
      <alignment horizontal="right" vertical="center"/>
    </xf>
    <xf numFmtId="4" fontId="96" fillId="49" borderId="86" applyNumberFormat="0" applyProtection="0">
      <alignment horizontal="left" vertical="center" indent="1"/>
    </xf>
    <xf numFmtId="0" fontId="96" fillId="2" borderId="84" applyNumberFormat="0" applyProtection="0">
      <alignment horizontal="left" vertical="center" indent="1"/>
    </xf>
    <xf numFmtId="0" fontId="96" fillId="2" borderId="85" applyNumberFormat="0" applyProtection="0">
      <alignment horizontal="left" vertical="top" indent="1"/>
    </xf>
    <xf numFmtId="4" fontId="101" fillId="55" borderId="78" applyNumberFormat="0" applyProtection="0">
      <alignment horizontal="right" vertical="center"/>
    </xf>
    <xf numFmtId="4" fontId="96" fillId="0" borderId="84" applyNumberFormat="0" applyProtection="0">
      <alignment horizontal="right" vertical="center"/>
    </xf>
    <xf numFmtId="0" fontId="14" fillId="54" borderId="78" applyNumberFormat="0" applyProtection="0">
      <alignment horizontal="left" vertical="center" indent="1"/>
    </xf>
    <xf numFmtId="4" fontId="96" fillId="0" borderId="84" applyNumberFormat="0" applyProtection="0">
      <alignment horizontal="right" vertical="center"/>
    </xf>
    <xf numFmtId="0" fontId="96" fillId="51" borderId="84" applyNumberFormat="0" applyProtection="0">
      <alignment horizontal="left" vertical="center" indent="1"/>
    </xf>
    <xf numFmtId="4" fontId="101" fillId="36" borderId="78" applyNumberFormat="0" applyProtection="0">
      <alignment vertical="center"/>
    </xf>
    <xf numFmtId="0" fontId="96" fillId="15" borderId="85" applyNumberFormat="0" applyProtection="0">
      <alignment horizontal="left" vertical="top" indent="1"/>
    </xf>
    <xf numFmtId="0" fontId="96" fillId="51" borderId="84" applyNumberFormat="0" applyProtection="0">
      <alignment horizontal="left" vertical="center" indent="1"/>
    </xf>
    <xf numFmtId="4" fontId="96" fillId="50" borderId="84" applyNumberFormat="0" applyProtection="0">
      <alignment horizontal="right" vertical="center"/>
    </xf>
    <xf numFmtId="4" fontId="102" fillId="36" borderId="84" applyNumberFormat="0" applyProtection="0">
      <alignment vertical="center"/>
    </xf>
    <xf numFmtId="0" fontId="103" fillId="7" borderId="85" applyNumberFormat="0" applyProtection="0">
      <alignment horizontal="left" vertical="top" indent="1"/>
    </xf>
    <xf numFmtId="4" fontId="96" fillId="43" borderId="84" applyNumberFormat="0" applyProtection="0">
      <alignment horizontal="right" vertical="center"/>
    </xf>
    <xf numFmtId="4" fontId="96" fillId="10" borderId="84" applyNumberFormat="0" applyProtection="0">
      <alignment horizontal="right" vertical="center"/>
    </xf>
    <xf numFmtId="4" fontId="96" fillId="9" borderId="84" applyNumberFormat="0" applyProtection="0">
      <alignment horizontal="right" vertical="center"/>
    </xf>
    <xf numFmtId="0" fontId="96" fillId="53" borderId="84" applyNumberFormat="0" applyProtection="0">
      <alignment horizontal="left" vertical="center" indent="1"/>
    </xf>
    <xf numFmtId="4" fontId="106" fillId="52" borderId="85" applyNumberFormat="0" applyProtection="0">
      <alignment horizontal="left" vertical="center" indent="1"/>
    </xf>
    <xf numFmtId="4" fontId="96" fillId="48" borderId="84" applyNumberFormat="0" applyProtection="0">
      <alignment horizontal="right" vertical="center"/>
    </xf>
    <xf numFmtId="4" fontId="96" fillId="9" borderId="84" applyNumberFormat="0" applyProtection="0">
      <alignment horizontal="right" vertical="center"/>
    </xf>
    <xf numFmtId="0" fontId="96" fillId="51" borderId="84" applyNumberFormat="0" applyProtection="0">
      <alignment horizontal="left" vertical="center" indent="1"/>
    </xf>
    <xf numFmtId="0" fontId="96" fillId="51" borderId="84" applyNumberFormat="0" applyProtection="0">
      <alignment horizontal="left" vertical="center" indent="1"/>
    </xf>
    <xf numFmtId="4" fontId="96" fillId="50" borderId="86" applyNumberFormat="0" applyProtection="0">
      <alignment horizontal="left" vertical="center" indent="1"/>
    </xf>
    <xf numFmtId="0" fontId="96" fillId="53" borderId="84" applyNumberFormat="0" applyProtection="0">
      <alignment horizontal="left" vertical="center" indent="1"/>
    </xf>
    <xf numFmtId="4" fontId="104" fillId="15" borderId="86" applyNumberFormat="0" applyProtection="0">
      <alignment horizontal="left" vertical="center" indent="1"/>
    </xf>
    <xf numFmtId="4" fontId="104" fillId="15" borderId="86" applyNumberFormat="0" applyProtection="0">
      <alignment horizontal="left" vertical="center" indent="1"/>
    </xf>
    <xf numFmtId="4" fontId="107" fillId="55" borderId="78" applyNumberFormat="0" applyProtection="0">
      <alignment horizontal="right" vertical="center"/>
    </xf>
    <xf numFmtId="0" fontId="96" fillId="52" borderId="84" applyNumberFormat="0" applyProtection="0">
      <alignment horizontal="left" vertical="center" indent="1"/>
    </xf>
    <xf numFmtId="176" fontId="77" fillId="20" borderId="79" applyBorder="0">
      <alignment horizontal="right"/>
      <protection locked="0"/>
    </xf>
    <xf numFmtId="0" fontId="96" fillId="52" borderId="84" applyNumberFormat="0" applyProtection="0">
      <alignment horizontal="left" vertical="center" indent="1"/>
    </xf>
    <xf numFmtId="4" fontId="101" fillId="55" borderId="78" applyNumberFormat="0" applyProtection="0">
      <alignment horizontal="right" vertical="center"/>
    </xf>
    <xf numFmtId="0" fontId="96" fillId="52" borderId="84" applyNumberFormat="0" applyProtection="0">
      <alignment horizontal="left" vertical="center" indent="1"/>
    </xf>
    <xf numFmtId="175" fontId="77" fillId="0" borderId="79">
      <alignment horizontal="right"/>
      <protection hidden="1"/>
    </xf>
    <xf numFmtId="4" fontId="96" fillId="8" borderId="84" applyNumberFormat="0" applyProtection="0">
      <alignment horizontal="right" vertical="center"/>
    </xf>
    <xf numFmtId="0" fontId="105" fillId="15" borderId="87" applyBorder="0"/>
    <xf numFmtId="4" fontId="96" fillId="50" borderId="84" applyNumberFormat="0" applyProtection="0">
      <alignment horizontal="right" vertical="center"/>
    </xf>
    <xf numFmtId="4" fontId="104" fillId="15" borderId="86" applyNumberFormat="0" applyProtection="0">
      <alignment horizontal="left" vertical="center" indent="1"/>
    </xf>
    <xf numFmtId="4" fontId="96" fillId="47" borderId="84" applyNumberFormat="0" applyProtection="0">
      <alignment horizontal="right" vertical="center"/>
    </xf>
    <xf numFmtId="4" fontId="106" fillId="52" borderId="85" applyNumberFormat="0" applyProtection="0">
      <alignment horizontal="left" vertical="center" indent="1"/>
    </xf>
    <xf numFmtId="4" fontId="96" fillId="50" borderId="84" applyNumberFormat="0" applyProtection="0">
      <alignment horizontal="right" vertical="center"/>
    </xf>
    <xf numFmtId="176" fontId="77" fillId="20" borderId="79" applyBorder="0">
      <alignment horizontal="right"/>
      <protection locked="0"/>
    </xf>
    <xf numFmtId="10" fontId="96" fillId="41" borderId="79" applyNumberFormat="0" applyBorder="0" applyAlignment="0" applyProtection="0"/>
    <xf numFmtId="4" fontId="101" fillId="36" borderId="78" applyNumberFormat="0" applyProtection="0">
      <alignment horizontal="left" vertical="center" indent="1"/>
    </xf>
    <xf numFmtId="0" fontId="14" fillId="54" borderId="78" applyNumberFormat="0" applyProtection="0">
      <alignment horizontal="left" vertical="center" indent="1"/>
    </xf>
    <xf numFmtId="0" fontId="15" fillId="4" borderId="76" applyNumberFormat="0" applyFont="0" applyAlignment="0" applyProtection="0"/>
    <xf numFmtId="4" fontId="96" fillId="45" borderId="84" applyNumberFormat="0" applyProtection="0">
      <alignment horizontal="right" vertical="center"/>
    </xf>
    <xf numFmtId="0" fontId="14" fillId="54" borderId="78" applyNumberFormat="0" applyProtection="0">
      <alignment horizontal="left" vertical="center" indent="1"/>
    </xf>
    <xf numFmtId="4" fontId="96" fillId="50" borderId="86" applyNumberFormat="0" applyProtection="0">
      <alignment horizontal="left" vertical="center" indent="1"/>
    </xf>
    <xf numFmtId="4" fontId="96" fillId="0" borderId="84" applyNumberFormat="0" applyProtection="0">
      <alignment horizontal="right" vertical="center"/>
    </xf>
    <xf numFmtId="174" fontId="78" fillId="0" borderId="79">
      <alignment horizontal="right"/>
      <protection hidden="1"/>
    </xf>
    <xf numFmtId="0" fontId="96" fillId="52" borderId="84" applyNumberFormat="0" applyProtection="0">
      <alignment horizontal="left" vertical="center" indent="1"/>
    </xf>
    <xf numFmtId="4" fontId="107" fillId="55" borderId="78" applyNumberFormat="0" applyProtection="0">
      <alignment horizontal="right" vertical="center"/>
    </xf>
    <xf numFmtId="0" fontId="84" fillId="35" borderId="81" applyNumberFormat="0" applyFont="0" applyFill="0" applyBorder="0" applyAlignment="0">
      <alignment vertical="center"/>
    </xf>
    <xf numFmtId="4" fontId="101" fillId="36" borderId="78" applyNumberFormat="0" applyProtection="0">
      <alignment vertical="center"/>
    </xf>
    <xf numFmtId="174" fontId="77" fillId="19" borderId="79">
      <alignment horizontal="right"/>
      <protection locked="0"/>
    </xf>
    <xf numFmtId="0" fontId="96" fillId="50" borderId="85" applyNumberFormat="0" applyProtection="0">
      <alignment horizontal="left" vertical="top" indent="1"/>
    </xf>
    <xf numFmtId="4" fontId="96" fillId="0" borderId="84" applyNumberFormat="0" applyProtection="0">
      <alignment horizontal="right" vertical="center"/>
    </xf>
    <xf numFmtId="4" fontId="104" fillId="15" borderId="86" applyNumberFormat="0" applyProtection="0">
      <alignment horizontal="left" vertical="center" indent="1"/>
    </xf>
    <xf numFmtId="0" fontId="14" fillId="54" borderId="78" applyNumberFormat="0" applyProtection="0">
      <alignment horizontal="left" vertical="center" indent="1"/>
    </xf>
    <xf numFmtId="4" fontId="96" fillId="49" borderId="86" applyNumberFormat="0" applyProtection="0">
      <alignment horizontal="left" vertical="center" indent="1"/>
    </xf>
    <xf numFmtId="4" fontId="96" fillId="49" borderId="86" applyNumberFormat="0" applyProtection="0">
      <alignment horizontal="left" vertical="center" indent="1"/>
    </xf>
    <xf numFmtId="4" fontId="104" fillId="15" borderId="86" applyNumberFormat="0" applyProtection="0">
      <alignment horizontal="left" vertical="center" indent="1"/>
    </xf>
    <xf numFmtId="0" fontId="105" fillId="15" borderId="87" applyBorder="0"/>
    <xf numFmtId="4" fontId="106" fillId="4" borderId="85" applyNumberFormat="0" applyProtection="0">
      <alignment vertical="center"/>
    </xf>
    <xf numFmtId="0" fontId="14" fillId="54" borderId="78" applyNumberFormat="0" applyProtection="0">
      <alignment horizontal="left" vertical="center" indent="1"/>
    </xf>
    <xf numFmtId="1" fontId="78" fillId="0" borderId="80">
      <alignment horizontal="left"/>
      <protection hidden="1"/>
    </xf>
    <xf numFmtId="0" fontId="84" fillId="35" borderId="81" applyNumberFormat="0" applyFont="0" applyFill="0" applyBorder="0" applyAlignment="0">
      <alignment vertical="center"/>
    </xf>
    <xf numFmtId="0" fontId="97" fillId="0" borderId="80">
      <alignment horizontal="left" vertical="center"/>
    </xf>
    <xf numFmtId="4" fontId="106" fillId="52" borderId="85" applyNumberFormat="0" applyProtection="0">
      <alignment horizontal="left" vertical="center" indent="1"/>
    </xf>
    <xf numFmtId="0" fontId="106" fillId="4" borderId="85" applyNumberFormat="0" applyProtection="0">
      <alignment horizontal="left" vertical="top" indent="1"/>
    </xf>
    <xf numFmtId="0" fontId="106" fillId="4" borderId="85" applyNumberFormat="0" applyProtection="0">
      <alignment horizontal="left" vertical="top" indent="1"/>
    </xf>
    <xf numFmtId="0" fontId="96" fillId="53" borderId="84" applyNumberFormat="0" applyProtection="0">
      <alignment horizontal="left" vertical="center" indent="1"/>
    </xf>
    <xf numFmtId="0" fontId="14" fillId="54" borderId="78" applyNumberFormat="0" applyProtection="0">
      <alignment horizontal="left" vertical="center" indent="1"/>
    </xf>
    <xf numFmtId="4" fontId="96" fillId="51" borderId="86" applyNumberFormat="0" applyProtection="0">
      <alignment horizontal="left" vertical="center" indent="1"/>
    </xf>
    <xf numFmtId="0" fontId="84" fillId="35" borderId="81" applyNumberFormat="0" applyFont="0" applyFill="0" applyBorder="0" applyAlignment="0">
      <alignment vertical="center"/>
    </xf>
    <xf numFmtId="0" fontId="96" fillId="2" borderId="84" applyNumberFormat="0" applyProtection="0">
      <alignment horizontal="left" vertical="center" indent="1"/>
    </xf>
    <xf numFmtId="4" fontId="96" fillId="0" borderId="84" applyNumberFormat="0" applyProtection="0">
      <alignment horizontal="right" vertical="center"/>
    </xf>
    <xf numFmtId="4" fontId="96" fillId="49" borderId="86" applyNumberFormat="0" applyProtection="0">
      <alignment horizontal="left" vertical="center" indent="1"/>
    </xf>
    <xf numFmtId="4" fontId="96" fillId="0" borderId="84" applyNumberFormat="0" applyProtection="0">
      <alignment horizontal="right" vertical="center"/>
    </xf>
    <xf numFmtId="4" fontId="106" fillId="52" borderId="85" applyNumberFormat="0" applyProtection="0">
      <alignment horizontal="left" vertical="center" indent="1"/>
    </xf>
    <xf numFmtId="0" fontId="15" fillId="4" borderId="76" applyNumberFormat="0" applyFont="0" applyAlignment="0" applyProtection="0"/>
    <xf numFmtId="0" fontId="96" fillId="2" borderId="85" applyNumberFormat="0" applyProtection="0">
      <alignment horizontal="left" vertical="top" indent="1"/>
    </xf>
    <xf numFmtId="4" fontId="96" fillId="51" borderId="86" applyNumberFormat="0" applyProtection="0">
      <alignment horizontal="left" vertical="center" indent="1"/>
    </xf>
    <xf numFmtId="4" fontId="102" fillId="41" borderId="79" applyNumberFormat="0" applyProtection="0">
      <alignment vertical="center"/>
    </xf>
    <xf numFmtId="176" fontId="78" fillId="0" borderId="79">
      <alignment horizontal="right"/>
      <protection hidden="1"/>
    </xf>
    <xf numFmtId="4" fontId="96" fillId="17" borderId="86" applyNumberFormat="0" applyProtection="0">
      <alignment horizontal="right" vertical="center"/>
    </xf>
    <xf numFmtId="4" fontId="96" fillId="50" borderId="86" applyNumberFormat="0" applyProtection="0">
      <alignment horizontal="left" vertical="center" indent="1"/>
    </xf>
    <xf numFmtId="4" fontId="96" fillId="10" borderId="84" applyNumberFormat="0" applyProtection="0">
      <alignment horizontal="right" vertical="center"/>
    </xf>
    <xf numFmtId="0" fontId="14" fillId="54" borderId="78" applyNumberFormat="0" applyProtection="0">
      <alignment horizontal="left" vertical="center" indent="1"/>
    </xf>
    <xf numFmtId="0" fontId="96" fillId="51" borderId="84" applyNumberFormat="0" applyProtection="0">
      <alignment horizontal="left" vertical="center" indent="1"/>
    </xf>
    <xf numFmtId="4" fontId="96" fillId="0" borderId="84" applyNumberFormat="0" applyProtection="0">
      <alignment horizontal="right" vertical="center"/>
    </xf>
    <xf numFmtId="4" fontId="96" fillId="0" borderId="84" applyNumberFormat="0" applyProtection="0">
      <alignment horizontal="right" vertical="center"/>
    </xf>
    <xf numFmtId="0" fontId="96" fillId="53" borderId="84" applyNumberFormat="0" applyProtection="0">
      <alignment horizontal="left" vertical="center" indent="1"/>
    </xf>
    <xf numFmtId="4" fontId="104" fillId="15" borderId="86" applyNumberFormat="0" applyProtection="0">
      <alignment horizontal="left" vertical="center" indent="1"/>
    </xf>
    <xf numFmtId="4" fontId="101" fillId="55" borderId="78" applyNumberFormat="0" applyProtection="0">
      <alignment horizontal="right" vertical="center"/>
    </xf>
    <xf numFmtId="4" fontId="96" fillId="47" borderId="84" applyNumberFormat="0" applyProtection="0">
      <alignment horizontal="right" vertical="center"/>
    </xf>
    <xf numFmtId="174" fontId="78" fillId="0" borderId="79">
      <alignment horizontal="right"/>
      <protection hidden="1"/>
    </xf>
    <xf numFmtId="4" fontId="106" fillId="52" borderId="85" applyNumberFormat="0" applyProtection="0">
      <alignment horizontal="left" vertical="center" indent="1"/>
    </xf>
    <xf numFmtId="0" fontId="96" fillId="15" borderId="85" applyNumberFormat="0" applyProtection="0">
      <alignment horizontal="left" vertical="top" indent="1"/>
    </xf>
    <xf numFmtId="0" fontId="105" fillId="15" borderId="87" applyBorder="0"/>
    <xf numFmtId="4" fontId="102" fillId="41" borderId="79" applyNumberFormat="0" applyProtection="0">
      <alignment vertical="center"/>
    </xf>
    <xf numFmtId="10" fontId="96" fillId="41" borderId="79" applyNumberFormat="0" applyBorder="0" applyAlignment="0" applyProtection="0"/>
    <xf numFmtId="0" fontId="105" fillId="15" borderId="87" applyBorder="0"/>
    <xf numFmtId="174" fontId="77" fillId="19" borderId="79">
      <alignment horizontal="right"/>
      <protection locked="0"/>
    </xf>
    <xf numFmtId="4" fontId="96" fillId="50" borderId="86" applyNumberFormat="0" applyProtection="0">
      <alignment horizontal="left" vertical="center" indent="1"/>
    </xf>
    <xf numFmtId="0" fontId="96" fillId="2" borderId="84" applyNumberFormat="0" applyProtection="0">
      <alignment horizontal="left" vertical="center" indent="1"/>
    </xf>
    <xf numFmtId="4" fontId="96" fillId="0" borderId="84" applyNumberFormat="0" applyProtection="0">
      <alignment horizontal="right" vertical="center"/>
    </xf>
    <xf numFmtId="0" fontId="87" fillId="0" borderId="83" applyNumberFormat="0" applyFill="0" applyAlignment="0" applyProtection="0"/>
    <xf numFmtId="0" fontId="18" fillId="0" borderId="62" applyNumberFormat="0" applyFill="0" applyAlignment="0" applyProtection="0"/>
    <xf numFmtId="4" fontId="96" fillId="50" borderId="84" applyNumberFormat="0" applyProtection="0">
      <alignment horizontal="right" vertical="center"/>
    </xf>
    <xf numFmtId="0" fontId="18" fillId="0" borderId="62" applyNumberFormat="0" applyFill="0" applyAlignment="0" applyProtection="0"/>
    <xf numFmtId="0" fontId="14" fillId="54" borderId="78" applyNumberFormat="0" applyProtection="0">
      <alignment horizontal="left" vertical="center" indent="1"/>
    </xf>
    <xf numFmtId="0" fontId="14" fillId="54" borderId="78" applyNumberFormat="0" applyProtection="0">
      <alignment horizontal="left" vertical="center" indent="1"/>
    </xf>
    <xf numFmtId="0" fontId="96" fillId="51" borderId="84" applyNumberFormat="0" applyProtection="0">
      <alignment horizontal="left" vertical="center" indent="1"/>
    </xf>
    <xf numFmtId="176" fontId="77" fillId="0" borderId="79">
      <alignment horizontal="right"/>
      <protection hidden="1"/>
    </xf>
    <xf numFmtId="0" fontId="14" fillId="54" borderId="78" applyNumberFormat="0" applyProtection="0">
      <alignment horizontal="left" vertical="center" indent="1"/>
    </xf>
    <xf numFmtId="175" fontId="77" fillId="0" borderId="79">
      <alignment horizontal="right"/>
      <protection hidden="1"/>
    </xf>
    <xf numFmtId="4" fontId="96" fillId="50" borderId="86" applyNumberFormat="0" applyProtection="0">
      <alignment horizontal="left" vertical="center" indent="1"/>
    </xf>
    <xf numFmtId="174" fontId="77" fillId="19" borderId="79">
      <alignment horizontal="right"/>
      <protection locked="0"/>
    </xf>
    <xf numFmtId="4" fontId="96" fillId="0" borderId="84" applyNumberFormat="0" applyProtection="0">
      <alignment horizontal="right" vertical="center"/>
    </xf>
    <xf numFmtId="0" fontId="96" fillId="2" borderId="84" applyNumberFormat="0" applyProtection="0">
      <alignment horizontal="left" vertical="center" indent="1"/>
    </xf>
    <xf numFmtId="0" fontId="96" fillId="53" borderId="84" applyNumberFormat="0" applyProtection="0">
      <alignment horizontal="left" vertical="center" indent="1"/>
    </xf>
    <xf numFmtId="4" fontId="106" fillId="52" borderId="85" applyNumberFormat="0" applyProtection="0">
      <alignment horizontal="left" vertical="center" indent="1"/>
    </xf>
    <xf numFmtId="4" fontId="101" fillId="55" borderId="78" applyNumberFormat="0" applyProtection="0">
      <alignment horizontal="right" vertical="center"/>
    </xf>
    <xf numFmtId="4" fontId="107" fillId="55" borderId="78" applyNumberFormat="0" applyProtection="0">
      <alignment horizontal="right" vertical="center"/>
    </xf>
    <xf numFmtId="0" fontId="14" fillId="54" borderId="78" applyNumberFormat="0" applyProtection="0">
      <alignment horizontal="left" vertical="center" indent="1"/>
    </xf>
    <xf numFmtId="176" fontId="78" fillId="0" borderId="79">
      <alignment horizontal="right"/>
      <protection hidden="1"/>
    </xf>
    <xf numFmtId="4" fontId="96" fillId="50" borderId="84" applyNumberFormat="0" applyProtection="0">
      <alignment horizontal="right" vertical="center"/>
    </xf>
    <xf numFmtId="176" fontId="78" fillId="0" borderId="79">
      <alignment horizontal="right"/>
      <protection hidden="1"/>
    </xf>
    <xf numFmtId="176" fontId="77" fillId="20" borderId="79" applyBorder="0">
      <alignment horizontal="right"/>
      <protection locked="0"/>
    </xf>
    <xf numFmtId="0" fontId="84" fillId="35" borderId="81" applyNumberFormat="0" applyFont="0" applyFill="0" applyBorder="0" applyAlignment="0">
      <alignment vertical="center"/>
    </xf>
    <xf numFmtId="0" fontId="87" fillId="0" borderId="83" applyNumberFormat="0" applyFill="0" applyAlignment="0" applyProtection="0"/>
    <xf numFmtId="10" fontId="96" fillId="41" borderId="79" applyNumberFormat="0" applyBorder="0" applyAlignment="0" applyProtection="0"/>
    <xf numFmtId="0" fontId="14" fillId="4" borderId="76" applyNumberFormat="0" applyFont="0" applyAlignment="0" applyProtection="0"/>
    <xf numFmtId="4" fontId="102" fillId="36" borderId="84" applyNumberFormat="0" applyProtection="0">
      <alignment vertical="center"/>
    </xf>
    <xf numFmtId="0" fontId="103" fillId="7" borderId="85" applyNumberFormat="0" applyProtection="0">
      <alignment horizontal="left" vertical="top" indent="1"/>
    </xf>
    <xf numFmtId="4" fontId="96" fillId="43" borderId="84" applyNumberFormat="0" applyProtection="0">
      <alignment horizontal="right" vertical="center"/>
    </xf>
    <xf numFmtId="4" fontId="96" fillId="45" borderId="84" applyNumberFormat="0" applyProtection="0">
      <alignment horizontal="right" vertical="center"/>
    </xf>
    <xf numFmtId="4" fontId="96" fillId="46" borderId="84" applyNumberFormat="0" applyProtection="0">
      <alignment horizontal="right" vertical="center"/>
    </xf>
    <xf numFmtId="4" fontId="96" fillId="50" borderId="84" applyNumberFormat="0" applyProtection="0">
      <alignment horizontal="right" vertical="center"/>
    </xf>
    <xf numFmtId="0" fontId="14" fillId="54" borderId="78" applyNumberFormat="0" applyProtection="0">
      <alignment horizontal="left" vertical="center" indent="1"/>
    </xf>
    <xf numFmtId="4" fontId="96" fillId="46" borderId="84" applyNumberFormat="0" applyProtection="0">
      <alignment horizontal="right" vertical="center"/>
    </xf>
    <xf numFmtId="0" fontId="18" fillId="0" borderId="62" applyNumberFormat="0" applyFill="0" applyAlignment="0" applyProtection="0"/>
    <xf numFmtId="0" fontId="106" fillId="4" borderId="85" applyNumberFormat="0" applyProtection="0">
      <alignment horizontal="left" vertical="top" indent="1"/>
    </xf>
    <xf numFmtId="0" fontId="96" fillId="50" borderId="85" applyNumberFormat="0" applyProtection="0">
      <alignment horizontal="left" vertical="top" indent="1"/>
    </xf>
    <xf numFmtId="4" fontId="96" fillId="49" borderId="86" applyNumberFormat="0" applyProtection="0">
      <alignment horizontal="left" vertical="center" indent="1"/>
    </xf>
    <xf numFmtId="4" fontId="96" fillId="49" borderId="86" applyNumberFormat="0" applyProtection="0">
      <alignment horizontal="left" vertical="center" indent="1"/>
    </xf>
    <xf numFmtId="4" fontId="96" fillId="51" borderId="86" applyNumberFormat="0" applyProtection="0">
      <alignment horizontal="left" vertical="center" indent="1"/>
    </xf>
    <xf numFmtId="174" fontId="78" fillId="0" borderId="79">
      <alignment horizontal="right"/>
      <protection hidden="1"/>
    </xf>
    <xf numFmtId="4" fontId="96" fillId="49" borderId="86" applyNumberFormat="0" applyProtection="0">
      <alignment horizontal="left" vertical="center" indent="1"/>
    </xf>
    <xf numFmtId="0" fontId="96" fillId="53" borderId="84" applyNumberFormat="0" applyProtection="0">
      <alignment horizontal="left" vertical="center" indent="1"/>
    </xf>
    <xf numFmtId="176" fontId="77" fillId="0" borderId="79">
      <alignment horizontal="right"/>
      <protection hidden="1"/>
    </xf>
    <xf numFmtId="0" fontId="96" fillId="51" borderId="84" applyNumberFormat="0" applyProtection="0">
      <alignment horizontal="left" vertical="center" indent="1"/>
    </xf>
    <xf numFmtId="0" fontId="32" fillId="13" borderId="77" applyNumberFormat="0" applyAlignment="0" applyProtection="0"/>
    <xf numFmtId="0" fontId="14" fillId="54" borderId="78" applyNumberFormat="0" applyProtection="0">
      <alignment horizontal="left" vertical="center" indent="1"/>
    </xf>
    <xf numFmtId="0" fontId="84" fillId="35" borderId="81" applyNumberFormat="0" applyFont="0" applyFill="0" applyBorder="0" applyAlignment="0">
      <alignment vertical="center"/>
    </xf>
    <xf numFmtId="4" fontId="96" fillId="10" borderId="84" applyNumberFormat="0" applyProtection="0">
      <alignment horizontal="right" vertical="center"/>
    </xf>
    <xf numFmtId="0" fontId="14" fillId="54" borderId="78" applyNumberFormat="0" applyProtection="0">
      <alignment horizontal="left" vertical="center" indent="1"/>
    </xf>
    <xf numFmtId="0" fontId="106" fillId="4" borderId="85" applyNumberFormat="0" applyProtection="0">
      <alignment horizontal="left" vertical="top" indent="1"/>
    </xf>
    <xf numFmtId="0" fontId="96" fillId="50" borderId="85" applyNumberFormat="0" applyProtection="0">
      <alignment horizontal="left" vertical="top" indent="1"/>
    </xf>
    <xf numFmtId="0" fontId="18" fillId="0" borderId="62" applyNumberFormat="0" applyFill="0" applyAlignment="0" applyProtection="0"/>
    <xf numFmtId="0" fontId="96" fillId="2" borderId="85" applyNumberFormat="0" applyProtection="0">
      <alignment horizontal="left" vertical="top" indent="1"/>
    </xf>
    <xf numFmtId="10" fontId="96" fillId="41" borderId="79" applyNumberFormat="0" applyBorder="0" applyAlignment="0" applyProtection="0"/>
    <xf numFmtId="0" fontId="14" fillId="4" borderId="76" applyNumberFormat="0" applyFont="0" applyAlignment="0" applyProtection="0"/>
    <xf numFmtId="4" fontId="96" fillId="17" borderId="86" applyNumberFormat="0" applyProtection="0">
      <alignment horizontal="right" vertical="center"/>
    </xf>
    <xf numFmtId="0" fontId="96" fillId="51" borderId="84" applyNumberFormat="0" applyProtection="0">
      <alignment horizontal="left" vertical="center" indent="1"/>
    </xf>
    <xf numFmtId="4" fontId="96" fillId="48" borderId="84" applyNumberFormat="0" applyProtection="0">
      <alignment horizontal="right" vertical="center"/>
    </xf>
    <xf numFmtId="4" fontId="106" fillId="4" borderId="85" applyNumberFormat="0" applyProtection="0">
      <alignment vertical="center"/>
    </xf>
    <xf numFmtId="0" fontId="96" fillId="50" borderId="85" applyNumberFormat="0" applyProtection="0">
      <alignment horizontal="left" vertical="top" indent="1"/>
    </xf>
    <xf numFmtId="4" fontId="102" fillId="41" borderId="79" applyNumberFormat="0" applyProtection="0">
      <alignment vertical="center"/>
    </xf>
    <xf numFmtId="0" fontId="96" fillId="51" borderId="84" applyNumberFormat="0" applyProtection="0">
      <alignment horizontal="left" vertical="center" indent="1"/>
    </xf>
    <xf numFmtId="0" fontId="96" fillId="52" borderId="84"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8" fillId="0" borderId="62" applyNumberFormat="0" applyFill="0" applyAlignment="0" applyProtection="0"/>
    <xf numFmtId="10" fontId="96" fillId="41" borderId="79" applyNumberFormat="0" applyBorder="0" applyAlignment="0" applyProtection="0"/>
    <xf numFmtId="0" fontId="14" fillId="54" borderId="78" applyNumberFormat="0" applyProtection="0">
      <alignment horizontal="left" vertical="center" indent="1"/>
    </xf>
    <xf numFmtId="4" fontId="102" fillId="41" borderId="79" applyNumberFormat="0" applyProtection="0">
      <alignment vertical="center"/>
    </xf>
    <xf numFmtId="4" fontId="104" fillId="15" borderId="86" applyNumberFormat="0" applyProtection="0">
      <alignment horizontal="left" vertical="center" indent="1"/>
    </xf>
    <xf numFmtId="0" fontId="14" fillId="54" borderId="78" applyNumberFormat="0" applyProtection="0">
      <alignment horizontal="left" vertical="center" indent="1"/>
    </xf>
    <xf numFmtId="0" fontId="96" fillId="2" borderId="85" applyNumberFormat="0" applyProtection="0">
      <alignment horizontal="left" vertical="top" indent="1"/>
    </xf>
    <xf numFmtId="176" fontId="77" fillId="20" borderId="79" applyBorder="0">
      <alignment horizontal="right"/>
      <protection locked="0"/>
    </xf>
    <xf numFmtId="0" fontId="18" fillId="0" borderId="62" applyNumberFormat="0" applyFill="0" applyAlignment="0" applyProtection="0"/>
    <xf numFmtId="175" fontId="77" fillId="0" borderId="79">
      <alignment horizontal="right"/>
      <protection hidden="1"/>
    </xf>
    <xf numFmtId="0" fontId="96" fillId="2" borderId="85" applyNumberFormat="0" applyProtection="0">
      <alignment horizontal="left" vertical="top" indent="1"/>
    </xf>
    <xf numFmtId="4" fontId="96" fillId="50" borderId="84" applyNumberFormat="0" applyProtection="0">
      <alignment horizontal="right" vertical="center"/>
    </xf>
    <xf numFmtId="0" fontId="96" fillId="51" borderId="85" applyNumberFormat="0" applyProtection="0">
      <alignment horizontal="left" vertical="top" indent="1"/>
    </xf>
    <xf numFmtId="0" fontId="96" fillId="2" borderId="85" applyNumberFormat="0" applyProtection="0">
      <alignment horizontal="left" vertical="top" indent="1"/>
    </xf>
    <xf numFmtId="0" fontId="14" fillId="54" borderId="78" applyNumberFormat="0" applyProtection="0">
      <alignment horizontal="left" vertical="center" indent="1"/>
    </xf>
    <xf numFmtId="1" fontId="78" fillId="0" borderId="80">
      <alignment horizontal="left"/>
      <protection hidden="1"/>
    </xf>
    <xf numFmtId="10" fontId="96" fillId="41" borderId="79" applyNumberFormat="0" applyBorder="0" applyAlignment="0" applyProtection="0"/>
    <xf numFmtId="0" fontId="106" fillId="4" borderId="85" applyNumberFormat="0" applyProtection="0">
      <alignment horizontal="left" vertical="top" indent="1"/>
    </xf>
    <xf numFmtId="4" fontId="104" fillId="15" borderId="86" applyNumberFormat="0" applyProtection="0">
      <alignment horizontal="left" vertical="center" indent="1"/>
    </xf>
    <xf numFmtId="174" fontId="77" fillId="19" borderId="79">
      <alignment horizontal="right"/>
      <protection locked="0"/>
    </xf>
    <xf numFmtId="0" fontId="96" fillId="2" borderId="84" applyNumberFormat="0" applyProtection="0">
      <alignment horizontal="left" vertical="center" indent="1"/>
    </xf>
    <xf numFmtId="0" fontId="96" fillId="50" borderId="85" applyNumberFormat="0" applyProtection="0">
      <alignment horizontal="left" vertical="top" indent="1"/>
    </xf>
    <xf numFmtId="4" fontId="106" fillId="4" borderId="85" applyNumberFormat="0" applyProtection="0">
      <alignment vertical="center"/>
    </xf>
    <xf numFmtId="0" fontId="96" fillId="2" borderId="85" applyNumberFormat="0" applyProtection="0">
      <alignment horizontal="left" vertical="top" indent="1"/>
    </xf>
    <xf numFmtId="0" fontId="14" fillId="54" borderId="78" applyNumberFormat="0" applyProtection="0">
      <alignment horizontal="left" vertical="center" indent="1"/>
    </xf>
    <xf numFmtId="174" fontId="78" fillId="0" borderId="79">
      <alignment horizontal="right"/>
      <protection hidden="1"/>
    </xf>
    <xf numFmtId="0" fontId="87" fillId="0" borderId="83" applyNumberFormat="0" applyFill="0" applyAlignment="0" applyProtection="0"/>
    <xf numFmtId="0" fontId="96" fillId="15" borderId="85" applyNumberFormat="0" applyProtection="0">
      <alignment horizontal="left" vertical="top" indent="1"/>
    </xf>
    <xf numFmtId="0" fontId="96" fillId="53" borderId="84" applyNumberFormat="0" applyProtection="0">
      <alignment horizontal="left" vertical="center" indent="1"/>
    </xf>
    <xf numFmtId="4" fontId="96" fillId="51" borderId="86" applyNumberFormat="0" applyProtection="0">
      <alignment horizontal="left" vertical="center" indent="1"/>
    </xf>
    <xf numFmtId="4" fontId="96" fillId="50" borderId="86" applyNumberFormat="0" applyProtection="0">
      <alignment horizontal="left" vertical="center" indent="1"/>
    </xf>
    <xf numFmtId="0" fontId="96" fillId="2" borderId="85" applyNumberFormat="0" applyProtection="0">
      <alignment horizontal="left" vertical="top" indent="1"/>
    </xf>
    <xf numFmtId="176" fontId="78" fillId="0" borderId="79">
      <alignment horizontal="right"/>
      <protection hidden="1"/>
    </xf>
    <xf numFmtId="0" fontId="14" fillId="54" borderId="78" applyNumberFormat="0" applyProtection="0">
      <alignment horizontal="left" vertical="center" indent="1"/>
    </xf>
    <xf numFmtId="0" fontId="97" fillId="0" borderId="80">
      <alignment horizontal="left" vertical="center"/>
    </xf>
    <xf numFmtId="176" fontId="77" fillId="20" borderId="79" applyBorder="0">
      <alignment horizontal="right"/>
      <protection locked="0"/>
    </xf>
    <xf numFmtId="174" fontId="77" fillId="19" borderId="79">
      <alignment horizontal="right"/>
      <protection locked="0"/>
    </xf>
    <xf numFmtId="10" fontId="96" fillId="41" borderId="79" applyNumberFormat="0" applyBorder="0" applyAlignment="0" applyProtection="0"/>
    <xf numFmtId="0" fontId="103" fillId="7" borderId="85" applyNumberFormat="0" applyProtection="0">
      <alignment horizontal="left" vertical="top" indent="1"/>
    </xf>
    <xf numFmtId="4" fontId="96" fillId="10" borderId="84" applyNumberFormat="0" applyProtection="0">
      <alignment horizontal="right" vertical="center"/>
    </xf>
    <xf numFmtId="0" fontId="15" fillId="4" borderId="76" applyNumberFormat="0" applyFont="0" applyAlignment="0" applyProtection="0"/>
    <xf numFmtId="4" fontId="102" fillId="41" borderId="79" applyNumberFormat="0" applyProtection="0">
      <alignment vertical="center"/>
    </xf>
    <xf numFmtId="4" fontId="101" fillId="55" borderId="78" applyNumberFormat="0" applyProtection="0">
      <alignment horizontal="right" vertical="center"/>
    </xf>
    <xf numFmtId="4" fontId="96" fillId="49" borderId="86" applyNumberFormat="0" applyProtection="0">
      <alignment horizontal="left" vertical="center" indent="1"/>
    </xf>
    <xf numFmtId="0" fontId="96" fillId="51" borderId="84" applyNumberFormat="0" applyProtection="0">
      <alignment horizontal="left" vertical="center" indent="1"/>
    </xf>
    <xf numFmtId="4" fontId="96" fillId="0" borderId="84" applyNumberFormat="0" applyProtection="0">
      <alignment horizontal="right" vertical="center"/>
    </xf>
    <xf numFmtId="0" fontId="105" fillId="15" borderId="87" applyBorder="0"/>
    <xf numFmtId="4" fontId="106" fillId="52" borderId="85" applyNumberFormat="0" applyProtection="0">
      <alignment horizontal="left" vertical="center" indent="1"/>
    </xf>
    <xf numFmtId="4" fontId="96" fillId="47" borderId="84" applyNumberFormat="0" applyProtection="0">
      <alignment horizontal="right" vertical="center"/>
    </xf>
    <xf numFmtId="174" fontId="77" fillId="19" borderId="79">
      <alignment horizontal="right"/>
      <protection locked="0"/>
    </xf>
    <xf numFmtId="4" fontId="96" fillId="9" borderId="84" applyNumberFormat="0" applyProtection="0">
      <alignment horizontal="right" vertical="center"/>
    </xf>
    <xf numFmtId="4" fontId="102" fillId="41" borderId="79" applyNumberFormat="0" applyProtection="0">
      <alignment vertical="center"/>
    </xf>
    <xf numFmtId="4" fontId="104" fillId="15" borderId="86" applyNumberFormat="0" applyProtection="0">
      <alignment horizontal="left" vertical="center" indent="1"/>
    </xf>
    <xf numFmtId="4" fontId="106" fillId="4" borderId="85" applyNumberFormat="0" applyProtection="0">
      <alignment vertical="center"/>
    </xf>
    <xf numFmtId="0" fontId="105" fillId="15" borderId="87" applyBorder="0"/>
    <xf numFmtId="0" fontId="14" fillId="54" borderId="78" applyNumberFormat="0" applyProtection="0">
      <alignment horizontal="left" vertical="center" indent="1"/>
    </xf>
    <xf numFmtId="10" fontId="96" fillId="41" borderId="79" applyNumberFormat="0" applyBorder="0" applyAlignment="0" applyProtection="0"/>
    <xf numFmtId="4" fontId="101" fillId="36" borderId="78" applyNumberFormat="0" applyProtection="0">
      <alignment vertical="center"/>
    </xf>
    <xf numFmtId="176" fontId="78" fillId="0" borderId="79">
      <alignment horizontal="right"/>
      <protection hidden="1"/>
    </xf>
    <xf numFmtId="4" fontId="96" fillId="51" borderId="86" applyNumberFormat="0" applyProtection="0">
      <alignment horizontal="left" vertical="center" indent="1"/>
    </xf>
    <xf numFmtId="4" fontId="106" fillId="4" borderId="85" applyNumberFormat="0" applyProtection="0">
      <alignment vertical="center"/>
    </xf>
    <xf numFmtId="4" fontId="96" fillId="50" borderId="84" applyNumberFormat="0" applyProtection="0">
      <alignment horizontal="right" vertical="center"/>
    </xf>
    <xf numFmtId="0" fontId="106" fillId="4" borderId="85" applyNumberFormat="0" applyProtection="0">
      <alignment horizontal="left" vertical="top" indent="1"/>
    </xf>
    <xf numFmtId="0" fontId="18" fillId="0" borderId="62" applyNumberFormat="0" applyFill="0" applyAlignment="0" applyProtection="0"/>
    <xf numFmtId="0" fontId="96" fillId="2" borderId="85" applyNumberFormat="0" applyProtection="0">
      <alignment horizontal="left" vertical="top" indent="1"/>
    </xf>
    <xf numFmtId="4" fontId="106" fillId="4" borderId="85" applyNumberFormat="0" applyProtection="0">
      <alignment vertical="center"/>
    </xf>
    <xf numFmtId="0" fontId="96" fillId="2" borderId="85" applyNumberFormat="0" applyProtection="0">
      <alignment horizontal="left" vertical="top" indent="1"/>
    </xf>
    <xf numFmtId="0" fontId="96" fillId="50" borderId="85" applyNumberFormat="0" applyProtection="0">
      <alignment horizontal="left" vertical="top" indent="1"/>
    </xf>
    <xf numFmtId="174" fontId="77" fillId="0" borderId="92">
      <alignment horizontal="right"/>
      <protection hidden="1"/>
    </xf>
    <xf numFmtId="176" fontId="77" fillId="20" borderId="79" applyBorder="0">
      <alignment horizontal="right"/>
      <protection locked="0"/>
    </xf>
    <xf numFmtId="0" fontId="96" fillId="51" borderId="85" applyNumberFormat="0" applyProtection="0">
      <alignment horizontal="left" vertical="top" indent="1"/>
    </xf>
    <xf numFmtId="4" fontId="101" fillId="55" borderId="78" applyNumberFormat="0" applyProtection="0">
      <alignment horizontal="right" vertical="center"/>
    </xf>
    <xf numFmtId="4" fontId="96" fillId="48" borderId="84" applyNumberFormat="0" applyProtection="0">
      <alignment horizontal="right" vertical="center"/>
    </xf>
    <xf numFmtId="0" fontId="106" fillId="4" borderId="85" applyNumberFormat="0" applyProtection="0">
      <alignment horizontal="left" vertical="top" indent="1"/>
    </xf>
    <xf numFmtId="0" fontId="96" fillId="52" borderId="84" applyNumberFormat="0" applyProtection="0">
      <alignment horizontal="left" vertical="center" indent="1"/>
    </xf>
    <xf numFmtId="174" fontId="77" fillId="0" borderId="92">
      <alignment horizontal="right"/>
      <protection hidden="1"/>
    </xf>
    <xf numFmtId="4" fontId="96" fillId="48" borderId="84" applyNumberFormat="0" applyProtection="0">
      <alignment horizontal="right" vertical="center"/>
    </xf>
    <xf numFmtId="174" fontId="77" fillId="0" borderId="92">
      <alignment horizontal="right"/>
      <protection hidden="1"/>
    </xf>
    <xf numFmtId="0" fontId="33" fillId="13" borderId="91" applyNumberFormat="0" applyAlignment="0" applyProtection="0"/>
    <xf numFmtId="0" fontId="96" fillId="51" borderId="85" applyNumberFormat="0" applyProtection="0">
      <alignment horizontal="left" vertical="top" indent="1"/>
    </xf>
    <xf numFmtId="174" fontId="77" fillId="19" borderId="79">
      <alignment horizontal="right"/>
      <protection locked="0"/>
    </xf>
    <xf numFmtId="1" fontId="78" fillId="0" borderId="80">
      <alignment horizontal="left"/>
      <protection hidden="1"/>
    </xf>
    <xf numFmtId="0" fontId="87" fillId="0" borderId="83" applyNumberFormat="0" applyFill="0" applyAlignment="0" applyProtection="0"/>
    <xf numFmtId="0" fontId="97" fillId="0" borderId="80">
      <alignment horizontal="left" vertical="center"/>
    </xf>
    <xf numFmtId="4" fontId="102" fillId="36" borderId="84" applyNumberFormat="0" applyProtection="0">
      <alignment vertical="center"/>
    </xf>
    <xf numFmtId="4" fontId="96" fillId="8" borderId="84" applyNumberFormat="0" applyProtection="0">
      <alignment horizontal="right" vertical="center"/>
    </xf>
    <xf numFmtId="4" fontId="96" fillId="17" borderId="86" applyNumberFormat="0" applyProtection="0">
      <alignment horizontal="right" vertical="center"/>
    </xf>
    <xf numFmtId="4" fontId="96" fillId="45" borderId="84" applyNumberFormat="0" applyProtection="0">
      <alignment horizontal="right" vertical="center"/>
    </xf>
    <xf numFmtId="4" fontId="96" fillId="47" borderId="84" applyNumberFormat="0" applyProtection="0">
      <alignment horizontal="right" vertical="center"/>
    </xf>
    <xf numFmtId="0" fontId="96" fillId="2" borderId="84" applyNumberFormat="0" applyProtection="0">
      <alignment horizontal="left" vertical="center" indent="1"/>
    </xf>
    <xf numFmtId="0" fontId="14" fillId="54" borderId="78" applyNumberFormat="0" applyProtection="0">
      <alignment horizontal="left" vertical="center" indent="1"/>
    </xf>
    <xf numFmtId="4" fontId="96" fillId="48" borderId="84" applyNumberFormat="0" applyProtection="0">
      <alignment horizontal="right" vertical="center"/>
    </xf>
    <xf numFmtId="4" fontId="96" fillId="50" borderId="84" applyNumberFormat="0" applyProtection="0">
      <alignment horizontal="right" vertical="center"/>
    </xf>
    <xf numFmtId="176" fontId="78" fillId="0" borderId="79">
      <alignment horizontal="right"/>
      <protection hidden="1"/>
    </xf>
    <xf numFmtId="4" fontId="96" fillId="46" borderId="84" applyNumberFormat="0" applyProtection="0">
      <alignment horizontal="right" vertical="center"/>
    </xf>
    <xf numFmtId="0" fontId="106" fillId="4" borderId="85" applyNumberFormat="0" applyProtection="0">
      <alignment horizontal="left" vertical="top" indent="1"/>
    </xf>
    <xf numFmtId="1" fontId="78" fillId="0" borderId="80">
      <alignment horizontal="left"/>
      <protection hidden="1"/>
    </xf>
    <xf numFmtId="176" fontId="78" fillId="0" borderId="92">
      <alignment horizontal="right"/>
      <protection hidden="1"/>
    </xf>
    <xf numFmtId="0" fontId="96" fillId="51" borderId="85" applyNumberFormat="0" applyProtection="0">
      <alignment horizontal="left" vertical="top" indent="1"/>
    </xf>
    <xf numFmtId="0" fontId="96" fillId="50" borderId="85" applyNumberFormat="0" applyProtection="0">
      <alignment horizontal="left" vertical="top" indent="1"/>
    </xf>
    <xf numFmtId="4" fontId="96" fillId="9" borderId="84" applyNumberFormat="0" applyProtection="0">
      <alignment horizontal="right" vertical="center"/>
    </xf>
    <xf numFmtId="0" fontId="15" fillId="4" borderId="76" applyNumberFormat="0" applyFont="0" applyAlignment="0" applyProtection="0"/>
    <xf numFmtId="4" fontId="96" fillId="43" borderId="84" applyNumberFormat="0" applyProtection="0">
      <alignment horizontal="right" vertical="center"/>
    </xf>
    <xf numFmtId="4" fontId="106" fillId="52" borderId="85" applyNumberFormat="0" applyProtection="0">
      <alignment horizontal="left" vertical="center" indent="1"/>
    </xf>
    <xf numFmtId="4" fontId="96" fillId="0" borderId="84" applyNumberFormat="0" applyProtection="0">
      <alignment horizontal="right" vertical="center"/>
    </xf>
    <xf numFmtId="4" fontId="104" fillId="15" borderId="86" applyNumberFormat="0" applyProtection="0">
      <alignment horizontal="left" vertical="center" indent="1"/>
    </xf>
    <xf numFmtId="0" fontId="15" fillId="4" borderId="76" applyNumberFormat="0" applyFont="0" applyAlignment="0" applyProtection="0"/>
    <xf numFmtId="0" fontId="96" fillId="52" borderId="84" applyNumberFormat="0" applyProtection="0">
      <alignment horizontal="left" vertical="center" indent="1"/>
    </xf>
    <xf numFmtId="0" fontId="18" fillId="0" borderId="88" applyNumberFormat="0" applyFill="0" applyAlignment="0" applyProtection="0"/>
    <xf numFmtId="176"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175" fontId="77" fillId="0" borderId="92">
      <alignment horizontal="right"/>
      <protection hidden="1"/>
    </xf>
    <xf numFmtId="4" fontId="106" fillId="52" borderId="85" applyNumberFormat="0" applyProtection="0">
      <alignment horizontal="left" vertical="center" indent="1"/>
    </xf>
    <xf numFmtId="0" fontId="96" fillId="51" borderId="85" applyNumberFormat="0" applyProtection="0">
      <alignment horizontal="left" vertical="top" indent="1"/>
    </xf>
    <xf numFmtId="175" fontId="77" fillId="0" borderId="79">
      <alignment horizontal="right"/>
      <protection hidden="1"/>
    </xf>
    <xf numFmtId="4" fontId="96" fillId="9" borderId="84" applyNumberFormat="0" applyProtection="0">
      <alignment horizontal="right" vertical="center"/>
    </xf>
    <xf numFmtId="0" fontId="14" fillId="54" borderId="78" applyNumberFormat="0" applyProtection="0">
      <alignment horizontal="left" vertical="center" indent="1"/>
    </xf>
    <xf numFmtId="4" fontId="107" fillId="55" borderId="78" applyNumberFormat="0" applyProtection="0">
      <alignment horizontal="right" vertical="center"/>
    </xf>
    <xf numFmtId="176" fontId="78" fillId="0" borderId="79">
      <alignment horizontal="right"/>
      <protection hidden="1"/>
    </xf>
    <xf numFmtId="4" fontId="96" fillId="8" borderId="84" applyNumberFormat="0" applyProtection="0">
      <alignment horizontal="right" vertical="center"/>
    </xf>
    <xf numFmtId="0" fontId="15" fillId="4" borderId="76" applyNumberFormat="0" applyFont="0" applyAlignment="0" applyProtection="0"/>
    <xf numFmtId="4" fontId="104" fillId="15" borderId="86" applyNumberFormat="0" applyProtection="0">
      <alignment horizontal="left" vertical="center" indent="1"/>
    </xf>
    <xf numFmtId="4" fontId="96" fillId="50" borderId="84" applyNumberFormat="0" applyProtection="0">
      <alignment horizontal="right" vertical="center"/>
    </xf>
    <xf numFmtId="0" fontId="96" fillId="50" borderId="85" applyNumberFormat="0" applyProtection="0">
      <alignment horizontal="left" vertical="top"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4" fontId="96" fillId="51" borderId="86" applyNumberFormat="0" applyProtection="0">
      <alignment horizontal="left" vertical="center" indent="1"/>
    </xf>
    <xf numFmtId="4" fontId="96" fillId="50" borderId="86" applyNumberFormat="0" applyProtection="0">
      <alignment horizontal="left" vertical="center" indent="1"/>
    </xf>
    <xf numFmtId="0" fontId="18" fillId="0" borderId="75" applyNumberFormat="0" applyFill="0" applyAlignment="0" applyProtection="0"/>
    <xf numFmtId="4" fontId="96" fillId="50" borderId="84" applyNumberFormat="0" applyProtection="0">
      <alignment horizontal="right" vertical="center"/>
    </xf>
    <xf numFmtId="0" fontId="96" fillId="2" borderId="85" applyNumberFormat="0" applyProtection="0">
      <alignment horizontal="left" vertical="top" indent="1"/>
    </xf>
    <xf numFmtId="4" fontId="96" fillId="0" borderId="84" applyNumberFormat="0" applyProtection="0">
      <alignment horizontal="right" vertical="center"/>
    </xf>
    <xf numFmtId="0" fontId="96" fillId="50" borderId="85" applyNumberFormat="0" applyProtection="0">
      <alignment horizontal="left" vertical="top" indent="1"/>
    </xf>
    <xf numFmtId="0" fontId="14" fillId="54" borderId="78" applyNumberFormat="0" applyProtection="0">
      <alignment horizontal="left" vertical="center" indent="1"/>
    </xf>
    <xf numFmtId="4" fontId="102" fillId="36" borderId="84" applyNumberFormat="0" applyProtection="0">
      <alignment vertical="center"/>
    </xf>
    <xf numFmtId="4" fontId="96" fillId="48" borderId="84" applyNumberFormat="0" applyProtection="0">
      <alignment horizontal="right" vertical="center"/>
    </xf>
    <xf numFmtId="0" fontId="14" fillId="54" borderId="78" applyNumberFormat="0" applyProtection="0">
      <alignment horizontal="left" vertical="center" indent="1"/>
    </xf>
    <xf numFmtId="174" fontId="78" fillId="0" borderId="79">
      <alignment horizontal="right"/>
      <protection hidden="1"/>
    </xf>
    <xf numFmtId="175" fontId="77" fillId="0" borderId="79">
      <alignment horizontal="right"/>
      <protection hidden="1"/>
    </xf>
    <xf numFmtId="0" fontId="14" fillId="54" borderId="78" applyNumberFormat="0" applyProtection="0">
      <alignment horizontal="left" vertical="center" indent="1"/>
    </xf>
    <xf numFmtId="0" fontId="14" fillId="54" borderId="78" applyNumberFormat="0" applyProtection="0">
      <alignment horizontal="left" vertical="center" indent="1"/>
    </xf>
    <xf numFmtId="174" fontId="77" fillId="0" borderId="79">
      <alignment horizontal="right"/>
      <protection hidden="1"/>
    </xf>
    <xf numFmtId="0" fontId="96" fillId="53" borderId="84" applyNumberFormat="0" applyProtection="0">
      <alignment horizontal="left" vertical="center" indent="1"/>
    </xf>
    <xf numFmtId="174" fontId="77" fillId="0" borderId="79">
      <alignment horizontal="right"/>
      <protection hidden="1"/>
    </xf>
    <xf numFmtId="0" fontId="14" fillId="54" borderId="78" applyNumberFormat="0" applyProtection="0">
      <alignment horizontal="left" vertical="center" indent="1"/>
    </xf>
    <xf numFmtId="0" fontId="96" fillId="2" borderId="84" applyNumberFormat="0" applyProtection="0">
      <alignment horizontal="left" vertical="center" indent="1"/>
    </xf>
    <xf numFmtId="174" fontId="77" fillId="0" borderId="79">
      <alignment horizontal="right"/>
      <protection hidden="1"/>
    </xf>
    <xf numFmtId="4" fontId="101" fillId="36" borderId="78" applyNumberFormat="0" applyProtection="0">
      <alignment horizontal="left" vertical="center" indent="1"/>
    </xf>
    <xf numFmtId="4" fontId="96" fillId="50" borderId="86" applyNumberFormat="0" applyProtection="0">
      <alignment horizontal="left" vertical="center" indent="1"/>
    </xf>
    <xf numFmtId="176" fontId="78" fillId="0" borderId="79">
      <alignment horizontal="right"/>
      <protection hidden="1"/>
    </xf>
    <xf numFmtId="4" fontId="96" fillId="48" borderId="84" applyNumberFormat="0" applyProtection="0">
      <alignment horizontal="right" vertical="center"/>
    </xf>
    <xf numFmtId="4" fontId="101" fillId="55" borderId="78" applyNumberFormat="0" applyProtection="0">
      <alignment horizontal="right" vertical="center"/>
    </xf>
    <xf numFmtId="0" fontId="96" fillId="2" borderId="85" applyNumberFormat="0" applyProtection="0">
      <alignment horizontal="left" vertical="top" indent="1"/>
    </xf>
    <xf numFmtId="175" fontId="77" fillId="0" borderId="79">
      <alignment horizontal="right"/>
      <protection hidden="1"/>
    </xf>
    <xf numFmtId="4" fontId="96" fillId="51" borderId="86" applyNumberFormat="0" applyProtection="0">
      <alignment horizontal="left" vertical="center" indent="1"/>
    </xf>
    <xf numFmtId="1" fontId="78" fillId="0" borderId="80">
      <alignment horizontal="left"/>
      <protection hidden="1"/>
    </xf>
    <xf numFmtId="4" fontId="96" fillId="48" borderId="84" applyNumberFormat="0" applyProtection="0">
      <alignment horizontal="right" vertical="center"/>
    </xf>
    <xf numFmtId="174" fontId="77" fillId="19" borderId="79">
      <alignment horizontal="right"/>
      <protection locked="0"/>
    </xf>
    <xf numFmtId="4" fontId="96" fillId="46" borderId="84" applyNumberFormat="0" applyProtection="0">
      <alignment horizontal="right" vertical="center"/>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14" fillId="54" borderId="78" applyNumberFormat="0" applyProtection="0">
      <alignment horizontal="left" vertical="center" indent="1"/>
    </xf>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0" fontId="96" fillId="56" borderId="79"/>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4" fontId="109" fillId="13" borderId="84" applyNumberFormat="0" applyProtection="0">
      <alignment horizontal="right" vertical="center"/>
    </xf>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31" fillId="5"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114" fillId="52" borderId="77"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33" fillId="52" borderId="78" applyNumberFormat="0" applyAlignment="0" applyProtection="0"/>
    <xf numFmtId="0" fontId="14" fillId="61" borderId="78" applyNumberFormat="0" applyProtection="0">
      <alignment horizontal="left" vertical="center" indent="1"/>
    </xf>
    <xf numFmtId="0" fontId="14" fillId="62" borderId="78" applyNumberFormat="0" applyProtection="0">
      <alignment horizontal="left" vertical="center" indent="1"/>
    </xf>
    <xf numFmtId="0" fontId="18" fillId="0" borderId="75" applyNumberFormat="0" applyFill="0" applyAlignment="0" applyProtection="0"/>
    <xf numFmtId="0" fontId="18" fillId="0" borderId="75" applyNumberFormat="0" applyFill="0" applyAlignment="0" applyProtection="0"/>
    <xf numFmtId="0" fontId="18" fillId="0" borderId="75" applyNumberFormat="0" applyFill="0" applyAlignment="0" applyProtection="0"/>
    <xf numFmtId="0" fontId="18" fillId="0" borderId="75" applyNumberFormat="0" applyFill="0" applyAlignment="0" applyProtection="0"/>
    <xf numFmtId="0" fontId="18" fillId="0" borderId="75" applyNumberFormat="0" applyFill="0" applyAlignment="0" applyProtection="0"/>
    <xf numFmtId="0" fontId="18" fillId="0" borderId="75" applyNumberFormat="0" applyFill="0" applyAlignment="0" applyProtection="0"/>
    <xf numFmtId="0" fontId="18" fillId="0" borderId="75" applyNumberFormat="0" applyFill="0" applyAlignment="0" applyProtection="0"/>
    <xf numFmtId="176" fontId="77" fillId="20" borderId="92" applyBorder="0">
      <alignment horizontal="right"/>
      <protection locked="0"/>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0" fontId="84" fillId="35" borderId="94" applyNumberFormat="0" applyFont="0" applyFill="0" applyBorder="0" applyAlignment="0">
      <alignment vertical="center"/>
    </xf>
    <xf numFmtId="178" fontId="86" fillId="36" borderId="95" applyNumberFormat="0" applyFont="0" applyFill="0" applyBorder="0" applyAlignment="0">
      <alignment horizontal="center"/>
    </xf>
    <xf numFmtId="178" fontId="86" fillId="36" borderId="95" applyNumberFormat="0" applyFont="0" applyFill="0" applyBorder="0" applyAlignment="0">
      <alignment horizontal="center"/>
    </xf>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87" fillId="0" borderId="96" applyNumberFormat="0" applyFill="0" applyAlignment="0" applyProtection="0"/>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0" fontId="97" fillId="0" borderId="93">
      <alignment horizontal="left" vertical="center"/>
    </xf>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10" fontId="96" fillId="41" borderId="92" applyNumberFormat="0" applyBorder="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4"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1" fillId="36" borderId="91"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2" fillId="36" borderId="97" applyNumberFormat="0" applyProtection="0">
      <alignment vertical="center"/>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4" fontId="101" fillId="36" borderId="91" applyNumberFormat="0" applyProtection="0">
      <alignment horizontal="left" vertical="center"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0" fontId="103" fillId="7" borderId="98" applyNumberFormat="0" applyProtection="0">
      <alignment horizontal="left" vertical="top" indent="1"/>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8"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43" borderId="97"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7" borderId="99"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10"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45"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9"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6"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7"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8" borderId="97" applyNumberFormat="0" applyProtection="0">
      <alignment horizontal="right" vertical="center"/>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96" fillId="49"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104" fillId="15" borderId="99" applyNumberFormat="0" applyProtection="0">
      <alignment horizontal="left" vertical="center" indent="1"/>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0" borderId="97" applyNumberFormat="0" applyProtection="0">
      <alignment horizontal="right" vertical="center"/>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1"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4" fontId="96" fillId="50" borderId="99"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52" borderId="97" applyNumberFormat="0" applyProtection="0">
      <alignment horizontal="left" vertical="center"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15" borderId="98" applyNumberFormat="0" applyProtection="0">
      <alignment horizontal="left" vertical="top"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3" borderId="97" applyNumberFormat="0" applyProtection="0">
      <alignment horizontal="left" vertical="center"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50" borderId="98" applyNumberFormat="0" applyProtection="0">
      <alignment horizontal="left" vertical="top"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7" applyNumberFormat="0" applyProtection="0">
      <alignment horizontal="left" vertical="center"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2" borderId="98" applyNumberFormat="0" applyProtection="0">
      <alignment horizontal="left" vertical="top"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7" applyNumberFormat="0" applyProtection="0">
      <alignment horizontal="left" vertical="center"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96" fillId="51" borderId="98" applyNumberFormat="0" applyProtection="0">
      <alignment horizontal="left" vertical="top"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0" fontId="105" fillId="15" borderId="100" applyBorder="0"/>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6" fillId="4" borderId="98"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2" fillId="41" borderId="92" applyNumberFormat="0" applyProtection="0">
      <alignment vertical="center"/>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4" fontId="106" fillId="52" borderId="98" applyNumberFormat="0" applyProtection="0">
      <alignment horizontal="left" vertical="center"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0" fontId="106" fillId="4" borderId="98" applyNumberFormat="0" applyProtection="0">
      <alignment horizontal="left" vertical="top" indent="1"/>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96" fillId="0" borderId="97"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1"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4" fontId="107" fillId="55" borderId="91" applyNumberFormat="0" applyProtection="0">
      <alignment horizontal="right" vertical="center"/>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14" fillId="54" borderId="91" applyNumberFormat="0" applyProtection="0">
      <alignment horizontal="left" vertical="center" indent="1"/>
    </xf>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0" fontId="96" fillId="56" borderId="92"/>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4" fontId="109" fillId="13" borderId="97" applyNumberFormat="0" applyProtection="0">
      <alignment horizontal="right" vertical="center"/>
    </xf>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31" fillId="5"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114" fillId="52" borderId="90"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33" fillId="52" borderId="91" applyNumberFormat="0" applyAlignment="0" applyProtection="0"/>
    <xf numFmtId="0" fontId="14" fillId="61" borderId="91" applyNumberFormat="0" applyProtection="0">
      <alignment horizontal="left" vertical="center" indent="1"/>
    </xf>
    <xf numFmtId="0" fontId="14" fillId="62" borderId="91" applyNumberFormat="0" applyProtection="0">
      <alignment horizontal="left" vertical="center" indent="1"/>
    </xf>
    <xf numFmtId="4" fontId="102" fillId="36" borderId="110" applyNumberFormat="0" applyProtection="0">
      <alignment vertical="center"/>
    </xf>
    <xf numFmtId="1" fontId="78" fillId="0" borderId="106">
      <alignment horizontal="left"/>
      <protection hidden="1"/>
    </xf>
    <xf numFmtId="0" fontId="15" fillId="4" borderId="102" applyNumberFormat="0" applyFont="0" applyAlignment="0" applyProtection="0"/>
    <xf numFmtId="0" fontId="96" fillId="51" borderId="111" applyNumberFormat="0" applyProtection="0">
      <alignment horizontal="left" vertical="top" indent="1"/>
    </xf>
    <xf numFmtId="4" fontId="107" fillId="55" borderId="104" applyNumberFormat="0" applyProtection="0">
      <alignment horizontal="right" vertical="center"/>
    </xf>
    <xf numFmtId="0" fontId="96" fillId="2" borderId="111" applyNumberFormat="0" applyProtection="0">
      <alignment horizontal="left" vertical="top" indent="1"/>
    </xf>
    <xf numFmtId="0" fontId="18" fillId="0" borderId="88" applyNumberFormat="0" applyFill="0" applyAlignment="0" applyProtection="0"/>
    <xf numFmtId="4" fontId="96" fillId="47" borderId="110" applyNumberFormat="0" applyProtection="0">
      <alignment horizontal="right" vertical="center"/>
    </xf>
    <xf numFmtId="0" fontId="103" fillId="7" borderId="111" applyNumberFormat="0" applyProtection="0">
      <alignment horizontal="left" vertical="top" indent="1"/>
    </xf>
    <xf numFmtId="4" fontId="107" fillId="55" borderId="104" applyNumberFormat="0" applyProtection="0">
      <alignment horizontal="right" vertical="center"/>
    </xf>
    <xf numFmtId="0" fontId="97" fillId="0" borderId="106">
      <alignment horizontal="left" vertical="center"/>
    </xf>
    <xf numFmtId="0" fontId="18" fillId="0" borderId="88" applyNumberFormat="0" applyFill="0" applyAlignment="0" applyProtection="0"/>
    <xf numFmtId="4" fontId="101" fillId="55" borderId="104" applyNumberFormat="0" applyProtection="0">
      <alignment horizontal="right" vertical="center"/>
    </xf>
    <xf numFmtId="4" fontId="96" fillId="50" borderId="112" applyNumberFormat="0" applyProtection="0">
      <alignment horizontal="left" vertical="center" indent="1"/>
    </xf>
    <xf numFmtId="174" fontId="78" fillId="0" borderId="105">
      <alignment horizontal="right"/>
      <protection hidden="1"/>
    </xf>
    <xf numFmtId="176" fontId="77" fillId="0" borderId="105">
      <alignment horizontal="right"/>
      <protection hidden="1"/>
    </xf>
    <xf numFmtId="0" fontId="18" fillId="0" borderId="88" applyNumberFormat="0" applyFill="0" applyAlignment="0" applyProtection="0"/>
    <xf numFmtId="4" fontId="102" fillId="41" borderId="105" applyNumberFormat="0" applyProtection="0">
      <alignment vertical="center"/>
    </xf>
    <xf numFmtId="176" fontId="77" fillId="0" borderId="105">
      <alignment horizontal="right"/>
      <protection hidden="1"/>
    </xf>
    <xf numFmtId="0" fontId="97" fillId="0" borderId="106">
      <alignment horizontal="left" vertical="center"/>
    </xf>
    <xf numFmtId="0" fontId="96" fillId="15" borderId="111" applyNumberFormat="0" applyProtection="0">
      <alignment horizontal="left" vertical="top" indent="1"/>
    </xf>
    <xf numFmtId="0" fontId="96" fillId="15" borderId="111" applyNumberFormat="0" applyProtection="0">
      <alignment horizontal="left" vertical="top" indent="1"/>
    </xf>
    <xf numFmtId="4" fontId="101" fillId="36" borderId="104" applyNumberFormat="0" applyProtection="0">
      <alignment horizontal="left" vertical="center" indent="1"/>
    </xf>
    <xf numFmtId="4" fontId="96" fillId="43" borderId="110" applyNumberFormat="0" applyProtection="0">
      <alignment horizontal="right" vertical="center"/>
    </xf>
    <xf numFmtId="176" fontId="78" fillId="0" borderId="105">
      <alignment horizontal="right"/>
      <protection hidden="1"/>
    </xf>
    <xf numFmtId="176" fontId="78" fillId="0" borderId="105">
      <alignment horizontal="right"/>
      <protection hidden="1"/>
    </xf>
    <xf numFmtId="4" fontId="96" fillId="17" borderId="112" applyNumberFormat="0" applyProtection="0">
      <alignment horizontal="right" vertical="center"/>
    </xf>
    <xf numFmtId="0" fontId="96" fillId="53" borderId="110" applyNumberFormat="0" applyProtection="0">
      <alignment horizontal="left" vertical="center" indent="1"/>
    </xf>
    <xf numFmtId="4" fontId="96" fillId="45" borderId="110" applyNumberFormat="0" applyProtection="0">
      <alignment horizontal="right" vertical="center"/>
    </xf>
    <xf numFmtId="174" fontId="77" fillId="19" borderId="105">
      <alignment horizontal="right"/>
      <protection locked="0"/>
    </xf>
    <xf numFmtId="0" fontId="31" fillId="7" borderId="103" applyNumberFormat="0" applyAlignment="0" applyProtection="0"/>
    <xf numFmtId="0" fontId="103" fillId="7" borderId="111" applyNumberFormat="0" applyProtection="0">
      <alignment horizontal="left" vertical="top" indent="1"/>
    </xf>
    <xf numFmtId="4" fontId="96" fillId="47" borderId="110" applyNumberFormat="0" applyProtection="0">
      <alignment horizontal="right" vertical="center"/>
    </xf>
    <xf numFmtId="4" fontId="96" fillId="51" borderId="112" applyNumberFormat="0" applyProtection="0">
      <alignment horizontal="left" vertical="center" indent="1"/>
    </xf>
    <xf numFmtId="0" fontId="96" fillId="53" borderId="110" applyNumberFormat="0" applyProtection="0">
      <alignment horizontal="left" vertical="center" indent="1"/>
    </xf>
    <xf numFmtId="0" fontId="96" fillId="2" borderId="111" applyNumberFormat="0" applyProtection="0">
      <alignment horizontal="left" vertical="top" indent="1"/>
    </xf>
    <xf numFmtId="0" fontId="84" fillId="35" borderId="107" applyNumberFormat="0" applyFont="0" applyFill="0" applyBorder="0" applyAlignment="0">
      <alignment vertical="center"/>
    </xf>
    <xf numFmtId="0" fontId="14" fillId="54" borderId="104" applyNumberFormat="0" applyProtection="0">
      <alignment horizontal="left" vertical="center" indent="1"/>
    </xf>
    <xf numFmtId="174" fontId="78" fillId="0" borderId="105">
      <alignment horizontal="right"/>
      <protection hidden="1"/>
    </xf>
    <xf numFmtId="4" fontId="101" fillId="36" borderId="104" applyNumberFormat="0" applyProtection="0">
      <alignment horizontal="left" vertical="center" indent="1"/>
    </xf>
    <xf numFmtId="4" fontId="102" fillId="41" borderId="105" applyNumberFormat="0" applyProtection="0">
      <alignment vertical="center"/>
    </xf>
    <xf numFmtId="4" fontId="96" fillId="47" borderId="110" applyNumberFormat="0" applyProtection="0">
      <alignment horizontal="right" vertical="center"/>
    </xf>
    <xf numFmtId="0" fontId="96" fillId="2" borderId="111" applyNumberFormat="0" applyProtection="0">
      <alignment horizontal="left" vertical="top" indent="1"/>
    </xf>
    <xf numFmtId="0" fontId="96" fillId="52" borderId="110" applyNumberFormat="0" applyProtection="0">
      <alignment horizontal="left" vertical="center" indent="1"/>
    </xf>
    <xf numFmtId="0" fontId="14" fillId="54" borderId="104" applyNumberFormat="0" applyProtection="0">
      <alignment horizontal="left" vertical="center" indent="1"/>
    </xf>
    <xf numFmtId="175" fontId="77" fillId="0" borderId="105">
      <alignment horizontal="right"/>
      <protection hidden="1"/>
    </xf>
    <xf numFmtId="4" fontId="96" fillId="10" borderId="110" applyNumberFormat="0" applyProtection="0">
      <alignment horizontal="right" vertical="center"/>
    </xf>
    <xf numFmtId="174" fontId="78" fillId="0" borderId="105">
      <alignment horizontal="right"/>
      <protection hidden="1"/>
    </xf>
    <xf numFmtId="4" fontId="96" fillId="45" borderId="110" applyNumberFormat="0" applyProtection="0">
      <alignment horizontal="right" vertical="center"/>
    </xf>
    <xf numFmtId="4" fontId="96" fillId="10" borderId="110" applyNumberFormat="0" applyProtection="0">
      <alignment horizontal="right" vertical="center"/>
    </xf>
    <xf numFmtId="176" fontId="78" fillId="0" borderId="105">
      <alignment horizontal="right"/>
      <protection hidden="1"/>
    </xf>
    <xf numFmtId="4" fontId="96" fillId="49" borderId="112" applyNumberFormat="0" applyProtection="0">
      <alignment horizontal="left" vertical="center" indent="1"/>
    </xf>
    <xf numFmtId="4" fontId="102" fillId="41" borderId="105" applyNumberFormat="0" applyProtection="0">
      <alignment vertical="center"/>
    </xf>
    <xf numFmtId="4" fontId="96" fillId="46" borderId="110" applyNumberFormat="0" applyProtection="0">
      <alignment horizontal="right" vertical="center"/>
    </xf>
    <xf numFmtId="0" fontId="14" fillId="54" borderId="104" applyNumberFormat="0" applyProtection="0">
      <alignment horizontal="left" vertical="center" indent="1"/>
    </xf>
    <xf numFmtId="1" fontId="78" fillId="0" borderId="106">
      <alignment horizontal="left"/>
      <protection hidden="1"/>
    </xf>
    <xf numFmtId="0" fontId="96" fillId="51" borderId="111" applyNumberFormat="0" applyProtection="0">
      <alignment horizontal="left" vertical="top" indent="1"/>
    </xf>
    <xf numFmtId="0" fontId="105" fillId="15" borderId="113" applyBorder="0"/>
    <xf numFmtId="4" fontId="101" fillId="36" borderId="104" applyNumberFormat="0" applyProtection="0">
      <alignment vertical="center"/>
    </xf>
    <xf numFmtId="4" fontId="101" fillId="55" borderId="104" applyNumberFormat="0" applyProtection="0">
      <alignment horizontal="right" vertical="center"/>
    </xf>
    <xf numFmtId="0" fontId="14" fillId="54" borderId="104" applyNumberFormat="0" applyProtection="0">
      <alignment horizontal="left" vertical="center" indent="1"/>
    </xf>
    <xf numFmtId="0" fontId="96" fillId="53" borderId="110" applyNumberFormat="0" applyProtection="0">
      <alignment horizontal="left" vertical="center" indent="1"/>
    </xf>
    <xf numFmtId="176" fontId="77" fillId="0" borderId="105">
      <alignment horizontal="right"/>
      <protection hidden="1"/>
    </xf>
    <xf numFmtId="4" fontId="96" fillId="46" borderId="110" applyNumberFormat="0" applyProtection="0">
      <alignment horizontal="right" vertical="center"/>
    </xf>
    <xf numFmtId="0" fontId="15" fillId="4" borderId="102" applyNumberFormat="0" applyFont="0" applyAlignment="0" applyProtection="0"/>
    <xf numFmtId="4" fontId="104" fillId="15" borderId="112" applyNumberFormat="0" applyProtection="0">
      <alignment horizontal="left" vertical="center" indent="1"/>
    </xf>
    <xf numFmtId="4" fontId="104" fillId="15" borderId="112" applyNumberFormat="0" applyProtection="0">
      <alignment horizontal="left" vertical="center" indent="1"/>
    </xf>
    <xf numFmtId="0" fontId="96" fillId="15" borderId="111" applyNumberFormat="0" applyProtection="0">
      <alignment horizontal="left" vertical="top" indent="1"/>
    </xf>
    <xf numFmtId="0" fontId="105" fillId="15" borderId="113" applyBorder="0"/>
    <xf numFmtId="0" fontId="103" fillId="7" borderId="111" applyNumberFormat="0" applyProtection="0">
      <alignment horizontal="left" vertical="top" indent="1"/>
    </xf>
    <xf numFmtId="0" fontId="14" fillId="54" borderId="104" applyNumberFormat="0" applyProtection="0">
      <alignment horizontal="left" vertical="center" indent="1"/>
    </xf>
    <xf numFmtId="0" fontId="87" fillId="0" borderId="109" applyNumberFormat="0" applyFill="0" applyAlignment="0" applyProtection="0"/>
    <xf numFmtId="4" fontId="101" fillId="55" borderId="104" applyNumberFormat="0" applyProtection="0">
      <alignment horizontal="right" vertical="center"/>
    </xf>
    <xf numFmtId="0" fontId="106" fillId="4" borderId="111" applyNumberFormat="0" applyProtection="0">
      <alignment horizontal="left" vertical="top" indent="1"/>
    </xf>
    <xf numFmtId="4" fontId="101" fillId="55" borderId="104" applyNumberFormat="0" applyProtection="0">
      <alignment horizontal="right" vertical="center"/>
    </xf>
    <xf numFmtId="0" fontId="14" fillId="54" borderId="104" applyNumberFormat="0" applyProtection="0">
      <alignment horizontal="left" vertical="center" indent="1"/>
    </xf>
    <xf numFmtId="0" fontId="96" fillId="2" borderId="110" applyNumberFormat="0" applyProtection="0">
      <alignment horizontal="left" vertical="center" indent="1"/>
    </xf>
    <xf numFmtId="0" fontId="84" fillId="35" borderId="107" applyNumberFormat="0" applyFont="0" applyFill="0" applyBorder="0" applyAlignment="0">
      <alignment vertical="center"/>
    </xf>
    <xf numFmtId="4" fontId="106" fillId="4" borderId="111" applyNumberFormat="0" applyProtection="0">
      <alignment vertical="center"/>
    </xf>
    <xf numFmtId="4" fontId="96" fillId="46" borderId="110" applyNumberFormat="0" applyProtection="0">
      <alignment horizontal="right" vertical="center"/>
    </xf>
    <xf numFmtId="0" fontId="106" fillId="4" borderId="111" applyNumberFormat="0" applyProtection="0">
      <alignment horizontal="left" vertical="top" indent="1"/>
    </xf>
    <xf numFmtId="0" fontId="96" fillId="51" borderId="111" applyNumberFormat="0" applyProtection="0">
      <alignment horizontal="left" vertical="top" indent="1"/>
    </xf>
    <xf numFmtId="4" fontId="104" fillId="15" borderId="112" applyNumberFormat="0" applyProtection="0">
      <alignment horizontal="left" vertical="center" indent="1"/>
    </xf>
    <xf numFmtId="4" fontId="96" fillId="51" borderId="112" applyNumberFormat="0" applyProtection="0">
      <alignment horizontal="left" vertical="center" indent="1"/>
    </xf>
    <xf numFmtId="4" fontId="96" fillId="48" borderId="110" applyNumberFormat="0" applyProtection="0">
      <alignment horizontal="right" vertical="center"/>
    </xf>
    <xf numFmtId="4" fontId="106" fillId="4" borderId="111" applyNumberFormat="0" applyProtection="0">
      <alignment vertical="center"/>
    </xf>
    <xf numFmtId="4" fontId="96" fillId="9" borderId="110" applyNumberFormat="0" applyProtection="0">
      <alignment horizontal="right" vertical="center"/>
    </xf>
    <xf numFmtId="174" fontId="77" fillId="0" borderId="105">
      <alignment horizontal="right"/>
      <protection hidden="1"/>
    </xf>
    <xf numFmtId="174" fontId="78" fillId="0" borderId="105">
      <alignment horizontal="right"/>
      <protection hidden="1"/>
    </xf>
    <xf numFmtId="175" fontId="77" fillId="0" borderId="105">
      <alignment horizontal="right"/>
      <protection hidden="1"/>
    </xf>
    <xf numFmtId="4" fontId="102" fillId="41" borderId="105" applyNumberFormat="0" applyProtection="0">
      <alignment vertical="center"/>
    </xf>
    <xf numFmtId="1" fontId="78" fillId="0" borderId="106">
      <alignment horizontal="left"/>
      <protection hidden="1"/>
    </xf>
    <xf numFmtId="178" fontId="86" fillId="36" borderId="108" applyNumberFormat="0" applyFont="0" applyFill="0" applyBorder="0" applyAlignment="0">
      <alignment horizontal="center"/>
    </xf>
    <xf numFmtId="0" fontId="14" fillId="4" borderId="102" applyNumberFormat="0" applyFont="0" applyAlignment="0" applyProtection="0"/>
    <xf numFmtId="4" fontId="101" fillId="36" borderId="104" applyNumberFormat="0" applyProtection="0">
      <alignment vertical="center"/>
    </xf>
    <xf numFmtId="0" fontId="103" fillId="7" borderId="111" applyNumberFormat="0" applyProtection="0">
      <alignment horizontal="left" vertical="top" indent="1"/>
    </xf>
    <xf numFmtId="4" fontId="96" fillId="43" borderId="110" applyNumberFormat="0" applyProtection="0">
      <alignment horizontal="right" vertical="center"/>
    </xf>
    <xf numFmtId="4" fontId="96" fillId="10" borderId="110" applyNumberFormat="0" applyProtection="0">
      <alignment horizontal="right" vertical="center"/>
    </xf>
    <xf numFmtId="4" fontId="96" fillId="46" borderId="110" applyNumberFormat="0" applyProtection="0">
      <alignment horizontal="right" vertical="center"/>
    </xf>
    <xf numFmtId="4" fontId="96" fillId="50" borderId="110" applyNumberFormat="0" applyProtection="0">
      <alignment horizontal="right" vertical="center"/>
    </xf>
    <xf numFmtId="0" fontId="105" fillId="15" borderId="113" applyBorder="0"/>
    <xf numFmtId="4" fontId="96" fillId="48" borderId="110" applyNumberFormat="0" applyProtection="0">
      <alignment horizontal="right" vertical="center"/>
    </xf>
    <xf numFmtId="4" fontId="96" fillId="47" borderId="110" applyNumberFormat="0" applyProtection="0">
      <alignment horizontal="right" vertical="center"/>
    </xf>
    <xf numFmtId="0" fontId="96" fillId="51" borderId="111" applyNumberFormat="0" applyProtection="0">
      <alignment horizontal="left" vertical="top" indent="1"/>
    </xf>
    <xf numFmtId="0" fontId="106" fillId="4" borderId="111" applyNumberFormat="0" applyProtection="0">
      <alignment horizontal="left" vertical="top" indent="1"/>
    </xf>
    <xf numFmtId="4" fontId="106" fillId="52" borderId="111" applyNumberFormat="0" applyProtection="0">
      <alignment horizontal="left" vertical="center" indent="1"/>
    </xf>
    <xf numFmtId="0" fontId="96" fillId="53" borderId="110" applyNumberFormat="0" applyProtection="0">
      <alignment horizontal="left" vertical="center" indent="1"/>
    </xf>
    <xf numFmtId="4" fontId="107" fillId="55" borderId="104" applyNumberFormat="0" applyProtection="0">
      <alignment horizontal="right" vertical="center"/>
    </xf>
    <xf numFmtId="4" fontId="96" fillId="50" borderId="112" applyNumberFormat="0" applyProtection="0">
      <alignment horizontal="left" vertical="center" indent="1"/>
    </xf>
    <xf numFmtId="174" fontId="78" fillId="0" borderId="105">
      <alignment horizontal="right"/>
      <protection hidden="1"/>
    </xf>
    <xf numFmtId="175" fontId="77" fillId="0" borderId="105">
      <alignment horizontal="right"/>
      <protection hidden="1"/>
    </xf>
    <xf numFmtId="4" fontId="96" fillId="43" borderId="110" applyNumberFormat="0" applyProtection="0">
      <alignment horizontal="right" vertical="center"/>
    </xf>
    <xf numFmtId="174" fontId="78" fillId="0" borderId="105">
      <alignment horizontal="right"/>
      <protection hidden="1"/>
    </xf>
    <xf numFmtId="0" fontId="15" fillId="4" borderId="102" applyNumberFormat="0" applyFont="0" applyAlignment="0" applyProtection="0"/>
    <xf numFmtId="0" fontId="105" fillId="15" borderId="113" applyBorder="0"/>
    <xf numFmtId="176" fontId="78" fillId="0" borderId="105">
      <alignment horizontal="right"/>
      <protection hidden="1"/>
    </xf>
    <xf numFmtId="0" fontId="14" fillId="54" borderId="104" applyNumberFormat="0" applyProtection="0">
      <alignment horizontal="left" vertical="center" indent="1"/>
    </xf>
    <xf numFmtId="175" fontId="77" fillId="0" borderId="105">
      <alignment horizontal="right"/>
      <protection hidden="1"/>
    </xf>
    <xf numFmtId="4" fontId="106" fillId="4" borderId="111" applyNumberFormat="0" applyProtection="0">
      <alignment vertical="center"/>
    </xf>
    <xf numFmtId="0" fontId="105" fillId="15" borderId="113" applyBorder="0"/>
    <xf numFmtId="0" fontId="96" fillId="15" borderId="111" applyNumberFormat="0" applyProtection="0">
      <alignment horizontal="left" vertical="top" indent="1"/>
    </xf>
    <xf numFmtId="4" fontId="101" fillId="36" borderId="104" applyNumberFormat="0" applyProtection="0">
      <alignment horizontal="left" vertical="center" indent="1"/>
    </xf>
    <xf numFmtId="0" fontId="18" fillId="0" borderId="88" applyNumberFormat="0" applyFill="0" applyAlignment="0" applyProtection="0"/>
    <xf numFmtId="0" fontId="105" fillId="15" borderId="113" applyBorder="0"/>
    <xf numFmtId="176" fontId="77" fillId="0" borderId="105">
      <alignment horizontal="right"/>
      <protection hidden="1"/>
    </xf>
    <xf numFmtId="0" fontId="14" fillId="54" borderId="104" applyNumberFormat="0" applyProtection="0">
      <alignment horizontal="left" vertical="center" indent="1"/>
    </xf>
    <xf numFmtId="4" fontId="107" fillId="55" borderId="104" applyNumberFormat="0" applyProtection="0">
      <alignment horizontal="right" vertical="center"/>
    </xf>
    <xf numFmtId="174" fontId="77" fillId="0" borderId="105">
      <alignment horizontal="right"/>
      <protection hidden="1"/>
    </xf>
    <xf numFmtId="4" fontId="106" fillId="4" borderId="111" applyNumberFormat="0" applyProtection="0">
      <alignment vertical="center"/>
    </xf>
    <xf numFmtId="4" fontId="96" fillId="43" borderId="110" applyNumberFormat="0" applyProtection="0">
      <alignment horizontal="right" vertical="center"/>
    </xf>
    <xf numFmtId="0" fontId="103" fillId="7" borderId="111" applyNumberFormat="0" applyProtection="0">
      <alignment horizontal="left" vertical="top" indent="1"/>
    </xf>
    <xf numFmtId="0" fontId="103" fillId="7" borderId="111" applyNumberFormat="0" applyProtection="0">
      <alignment horizontal="left" vertical="top" indent="1"/>
    </xf>
    <xf numFmtId="0" fontId="96" fillId="15" borderId="111" applyNumberFormat="0" applyProtection="0">
      <alignment horizontal="left" vertical="top" indent="1"/>
    </xf>
    <xf numFmtId="4" fontId="96" fillId="17" borderId="112" applyNumberFormat="0" applyProtection="0">
      <alignment horizontal="right" vertical="center"/>
    </xf>
    <xf numFmtId="175" fontId="77" fillId="0" borderId="105">
      <alignment horizontal="right"/>
      <protection hidden="1"/>
    </xf>
    <xf numFmtId="0" fontId="96" fillId="53" borderId="110" applyNumberFormat="0" applyProtection="0">
      <alignment horizontal="left" vertical="center" indent="1"/>
    </xf>
    <xf numFmtId="0" fontId="96" fillId="53" borderId="110" applyNumberFormat="0" applyProtection="0">
      <alignment horizontal="left" vertical="center" indent="1"/>
    </xf>
    <xf numFmtId="0" fontId="96" fillId="53" borderId="110" applyNumberFormat="0" applyProtection="0">
      <alignment horizontal="left" vertical="center" indent="1"/>
    </xf>
    <xf numFmtId="4" fontId="96" fillId="51" borderId="112" applyNumberFormat="0" applyProtection="0">
      <alignment horizontal="left" vertical="center" indent="1"/>
    </xf>
    <xf numFmtId="4" fontId="96" fillId="46" borderId="110" applyNumberFormat="0" applyProtection="0">
      <alignment horizontal="right" vertical="center"/>
    </xf>
    <xf numFmtId="0" fontId="87" fillId="0" borderId="109" applyNumberFormat="0" applyFill="0" applyAlignment="0" applyProtection="0"/>
    <xf numFmtId="4" fontId="104" fillId="15" borderId="112" applyNumberFormat="0" applyProtection="0">
      <alignment horizontal="left" vertical="center" indent="1"/>
    </xf>
    <xf numFmtId="4" fontId="96" fillId="9" borderId="110" applyNumberFormat="0" applyProtection="0">
      <alignment horizontal="right" vertical="center"/>
    </xf>
    <xf numFmtId="4" fontId="96" fillId="51" borderId="112" applyNumberFormat="0" applyProtection="0">
      <alignment horizontal="left" vertical="center" indent="1"/>
    </xf>
    <xf numFmtId="174" fontId="77" fillId="0" borderId="105">
      <alignment horizontal="right"/>
      <protection hidden="1"/>
    </xf>
    <xf numFmtId="0" fontId="87" fillId="0" borderId="109" applyNumberFormat="0" applyFill="0" applyAlignment="0" applyProtection="0"/>
    <xf numFmtId="176" fontId="77" fillId="0" borderId="105">
      <alignment horizontal="right"/>
      <protection hidden="1"/>
    </xf>
    <xf numFmtId="174" fontId="78" fillId="0" borderId="105">
      <alignment horizontal="right"/>
      <protection hidden="1"/>
    </xf>
    <xf numFmtId="0" fontId="15" fillId="4" borderId="102" applyNumberFormat="0" applyFont="0" applyAlignment="0" applyProtection="0"/>
    <xf numFmtId="4" fontId="96" fillId="51" borderId="112" applyNumberFormat="0" applyProtection="0">
      <alignment horizontal="left" vertical="center" indent="1"/>
    </xf>
    <xf numFmtId="4" fontId="104" fillId="15" borderId="112" applyNumberFormat="0" applyProtection="0">
      <alignment horizontal="left" vertical="center" indent="1"/>
    </xf>
    <xf numFmtId="0" fontId="96" fillId="51" borderId="110" applyNumberFormat="0" applyProtection="0">
      <alignment horizontal="left" vertical="center" indent="1"/>
    </xf>
    <xf numFmtId="4" fontId="96" fillId="49" borderId="112" applyNumberFormat="0" applyProtection="0">
      <alignment horizontal="left" vertical="center" indent="1"/>
    </xf>
    <xf numFmtId="4" fontId="96" fillId="9" borderId="110" applyNumberFormat="0" applyProtection="0">
      <alignment horizontal="right" vertical="center"/>
    </xf>
    <xf numFmtId="4" fontId="101" fillId="55" borderId="104" applyNumberFormat="0" applyProtection="0">
      <alignment horizontal="right" vertical="center"/>
    </xf>
    <xf numFmtId="4" fontId="101" fillId="55" borderId="104" applyNumberFormat="0" applyProtection="0">
      <alignment horizontal="right" vertical="center"/>
    </xf>
    <xf numFmtId="4" fontId="107" fillId="55" borderId="104" applyNumberFormat="0" applyProtection="0">
      <alignment horizontal="right" vertical="center"/>
    </xf>
    <xf numFmtId="0" fontId="18" fillId="0" borderId="88" applyNumberFormat="0" applyFill="0" applyAlignment="0" applyProtection="0"/>
    <xf numFmtId="174" fontId="78" fillId="0" borderId="105">
      <alignment horizontal="right"/>
      <protection hidden="1"/>
    </xf>
    <xf numFmtId="4" fontId="104" fillId="15" borderId="112" applyNumberFormat="0" applyProtection="0">
      <alignment horizontal="left" vertical="center" indent="1"/>
    </xf>
    <xf numFmtId="0" fontId="15" fillId="4" borderId="102" applyNumberFormat="0" applyFont="0" applyAlignment="0" applyProtection="0"/>
    <xf numFmtId="0" fontId="14" fillId="54" borderId="104" applyNumberFormat="0" applyProtection="0">
      <alignment horizontal="left" vertical="center" indent="1"/>
    </xf>
    <xf numFmtId="174" fontId="77" fillId="19" borderId="105">
      <alignment horizontal="right"/>
      <protection locked="0"/>
    </xf>
    <xf numFmtId="176" fontId="78" fillId="0" borderId="105">
      <alignment horizontal="right"/>
      <protection hidden="1"/>
    </xf>
    <xf numFmtId="4" fontId="102" fillId="36" borderId="110" applyNumberFormat="0" applyProtection="0">
      <alignment vertical="center"/>
    </xf>
    <xf numFmtId="4" fontId="96" fillId="8" borderId="110" applyNumberFormat="0" applyProtection="0">
      <alignment horizontal="right" vertical="center"/>
    </xf>
    <xf numFmtId="4" fontId="96" fillId="45" borderId="110" applyNumberFormat="0" applyProtection="0">
      <alignment horizontal="right" vertical="center"/>
    </xf>
    <xf numFmtId="0" fontId="14" fillId="54" borderId="104" applyNumberFormat="0" applyProtection="0">
      <alignment horizontal="left" vertical="center" indent="1"/>
    </xf>
    <xf numFmtId="175" fontId="77" fillId="0" borderId="105">
      <alignment horizontal="right"/>
      <protection hidden="1"/>
    </xf>
    <xf numFmtId="4" fontId="107" fillId="55" borderId="104" applyNumberFormat="0" applyProtection="0">
      <alignment horizontal="right" vertical="center"/>
    </xf>
    <xf numFmtId="176" fontId="77" fillId="0" borderId="105">
      <alignment horizontal="right"/>
      <protection hidden="1"/>
    </xf>
    <xf numFmtId="176" fontId="78" fillId="0" borderId="105">
      <alignment horizontal="right"/>
      <protection hidden="1"/>
    </xf>
    <xf numFmtId="0" fontId="96" fillId="53" borderId="110" applyNumberFormat="0" applyProtection="0">
      <alignment horizontal="left" vertical="center" indent="1"/>
    </xf>
    <xf numFmtId="175" fontId="77" fillId="0" borderId="105">
      <alignment horizontal="right"/>
      <protection hidden="1"/>
    </xf>
    <xf numFmtId="174" fontId="77" fillId="19" borderId="105">
      <alignment horizontal="right"/>
      <protection locked="0"/>
    </xf>
    <xf numFmtId="174" fontId="78" fillId="0" borderId="105">
      <alignment horizontal="right"/>
      <protection hidden="1"/>
    </xf>
    <xf numFmtId="176" fontId="78" fillId="0" borderId="105">
      <alignment horizontal="right"/>
      <protection hidden="1"/>
    </xf>
    <xf numFmtId="176" fontId="77" fillId="0" borderId="105">
      <alignment horizontal="right"/>
      <protection hidden="1"/>
    </xf>
    <xf numFmtId="174" fontId="78" fillId="0" borderId="105">
      <alignment horizontal="right"/>
      <protection hidden="1"/>
    </xf>
    <xf numFmtId="0" fontId="15" fillId="4" borderId="102" applyNumberFormat="0" applyFont="0" applyAlignment="0" applyProtection="0"/>
    <xf numFmtId="0" fontId="106" fillId="4" borderId="111" applyNumberFormat="0" applyProtection="0">
      <alignment horizontal="left" vertical="top" indent="1"/>
    </xf>
    <xf numFmtId="4" fontId="106" fillId="4" borderId="111" applyNumberFormat="0" applyProtection="0">
      <alignment vertical="center"/>
    </xf>
    <xf numFmtId="0" fontId="105" fillId="15" borderId="113" applyBorder="0"/>
    <xf numFmtId="176" fontId="77" fillId="20" borderId="105" applyBorder="0">
      <alignment horizontal="right"/>
      <protection locked="0"/>
    </xf>
    <xf numFmtId="4" fontId="101" fillId="36" borderId="104" applyNumberFormat="0" applyProtection="0">
      <alignment horizontal="left" vertical="center" indent="1"/>
    </xf>
    <xf numFmtId="176" fontId="78" fillId="0" borderId="105">
      <alignment horizontal="right"/>
      <protection hidden="1"/>
    </xf>
    <xf numFmtId="0" fontId="96" fillId="51" borderId="111" applyNumberFormat="0" applyProtection="0">
      <alignment horizontal="left" vertical="top" indent="1"/>
    </xf>
    <xf numFmtId="0" fontId="14" fillId="54" borderId="104" applyNumberFormat="0" applyProtection="0">
      <alignment horizontal="left" vertical="center" indent="1"/>
    </xf>
    <xf numFmtId="176" fontId="78" fillId="0" borderId="105">
      <alignment horizontal="right"/>
      <protection hidden="1"/>
    </xf>
    <xf numFmtId="4" fontId="106" fillId="52" borderId="111" applyNumberFormat="0" applyProtection="0">
      <alignment horizontal="left" vertical="center" indent="1"/>
    </xf>
    <xf numFmtId="0" fontId="96" fillId="51" borderId="110" applyNumberFormat="0" applyProtection="0">
      <alignment horizontal="left" vertical="center" indent="1"/>
    </xf>
    <xf numFmtId="0" fontId="96" fillId="51" borderId="110" applyNumberFormat="0" applyProtection="0">
      <alignment horizontal="left" vertical="center" indent="1"/>
    </xf>
    <xf numFmtId="0" fontId="96" fillId="52" borderId="110" applyNumberFormat="0" applyProtection="0">
      <alignment horizontal="left" vertical="center" indent="1"/>
    </xf>
    <xf numFmtId="4" fontId="104" fillId="15" borderId="112" applyNumberFormat="0" applyProtection="0">
      <alignment horizontal="left" vertical="center" indent="1"/>
    </xf>
    <xf numFmtId="4" fontId="96" fillId="51" borderId="112" applyNumberFormat="0" applyProtection="0">
      <alignment horizontal="left" vertical="center" indent="1"/>
    </xf>
    <xf numFmtId="176" fontId="78" fillId="0" borderId="105">
      <alignment horizontal="right"/>
      <protection hidden="1"/>
    </xf>
    <xf numFmtId="176" fontId="77" fillId="0" borderId="105">
      <alignment horizontal="right"/>
      <protection hidden="1"/>
    </xf>
    <xf numFmtId="0" fontId="97" fillId="0" borderId="106">
      <alignment horizontal="left" vertical="center"/>
    </xf>
    <xf numFmtId="0" fontId="14" fillId="54" borderId="104" applyNumberFormat="0" applyProtection="0">
      <alignment horizontal="left" vertical="center" indent="1"/>
    </xf>
    <xf numFmtId="0" fontId="14" fillId="54" borderId="104" applyNumberFormat="0" applyProtection="0">
      <alignment horizontal="left" vertical="center" indent="1"/>
    </xf>
    <xf numFmtId="4" fontId="102" fillId="36" borderId="110" applyNumberFormat="0" applyProtection="0">
      <alignment vertical="center"/>
    </xf>
    <xf numFmtId="0" fontId="14" fillId="54" borderId="104" applyNumberFormat="0" applyProtection="0">
      <alignment horizontal="left" vertical="center" indent="1"/>
    </xf>
    <xf numFmtId="4" fontId="106" fillId="4" borderId="111" applyNumberFormat="0" applyProtection="0">
      <alignment vertical="center"/>
    </xf>
    <xf numFmtId="175" fontId="77" fillId="0" borderId="105">
      <alignment horizontal="right"/>
      <protection hidden="1"/>
    </xf>
    <xf numFmtId="4" fontId="104" fillId="15" borderId="112" applyNumberFormat="0" applyProtection="0">
      <alignment horizontal="left" vertical="center" indent="1"/>
    </xf>
    <xf numFmtId="0" fontId="96" fillId="52" borderId="110" applyNumberFormat="0" applyProtection="0">
      <alignment horizontal="left" vertical="center" indent="1"/>
    </xf>
    <xf numFmtId="4" fontId="106" fillId="4" borderId="111" applyNumberFormat="0" applyProtection="0">
      <alignment vertical="center"/>
    </xf>
    <xf numFmtId="4" fontId="96" fillId="8" borderId="110" applyNumberFormat="0" applyProtection="0">
      <alignment horizontal="right" vertical="center"/>
    </xf>
    <xf numFmtId="4" fontId="107" fillId="55" borderId="104" applyNumberFormat="0" applyProtection="0">
      <alignment horizontal="right" vertical="center"/>
    </xf>
    <xf numFmtId="0" fontId="18" fillId="0" borderId="101" applyNumberFormat="0" applyFill="0" applyAlignment="0" applyProtection="0"/>
    <xf numFmtId="4" fontId="96" fillId="51" borderId="112" applyNumberFormat="0" applyProtection="0">
      <alignment horizontal="left" vertical="center" indent="1"/>
    </xf>
    <xf numFmtId="0" fontId="96" fillId="52" borderId="110" applyNumberFormat="0" applyProtection="0">
      <alignment horizontal="left" vertical="center" indent="1"/>
    </xf>
    <xf numFmtId="176" fontId="77" fillId="20" borderId="105" applyBorder="0">
      <alignment horizontal="right"/>
      <protection locked="0"/>
    </xf>
    <xf numFmtId="174" fontId="78" fillId="0" borderId="105">
      <alignment horizontal="right"/>
      <protection hidden="1"/>
    </xf>
    <xf numFmtId="176" fontId="77" fillId="20" borderId="105" applyBorder="0">
      <alignment horizontal="right"/>
      <protection locked="0"/>
    </xf>
    <xf numFmtId="0" fontId="84" fillId="35" borderId="107" applyNumberFormat="0" applyFont="0" applyFill="0" applyBorder="0" applyAlignment="0">
      <alignment vertical="center"/>
    </xf>
    <xf numFmtId="0" fontId="87" fillId="0" borderId="109" applyNumberFormat="0" applyFill="0" applyAlignment="0" applyProtection="0"/>
    <xf numFmtId="0" fontId="97" fillId="0" borderId="106">
      <alignment horizontal="left" vertical="center"/>
    </xf>
    <xf numFmtId="0" fontId="14" fillId="4" borderId="102" applyNumberFormat="0" applyFont="0" applyAlignment="0" applyProtection="0"/>
    <xf numFmtId="4" fontId="101" fillId="36" borderId="104" applyNumberFormat="0" applyProtection="0">
      <alignment vertical="center"/>
    </xf>
    <xf numFmtId="4" fontId="101" fillId="36" borderId="104" applyNumberFormat="0" applyProtection="0">
      <alignment horizontal="left" vertical="center" indent="1"/>
    </xf>
    <xf numFmtId="4" fontId="96" fillId="43" borderId="110" applyNumberFormat="0" applyProtection="0">
      <alignment horizontal="right" vertical="center"/>
    </xf>
    <xf numFmtId="4" fontId="96" fillId="10" borderId="110" applyNumberFormat="0" applyProtection="0">
      <alignment horizontal="right" vertical="center"/>
    </xf>
    <xf numFmtId="4" fontId="96" fillId="9" borderId="110" applyNumberFormat="0" applyProtection="0">
      <alignment horizontal="right" vertical="center"/>
    </xf>
    <xf numFmtId="4" fontId="96" fillId="47" borderId="110" applyNumberFormat="0" applyProtection="0">
      <alignment horizontal="right" vertical="center"/>
    </xf>
    <xf numFmtId="0" fontId="96" fillId="15" borderId="111" applyNumberFormat="0" applyProtection="0">
      <alignment horizontal="left" vertical="top" indent="1"/>
    </xf>
    <xf numFmtId="4" fontId="106" fillId="52" borderId="111" applyNumberFormat="0" applyProtection="0">
      <alignment horizontal="left" vertical="center" indent="1"/>
    </xf>
    <xf numFmtId="0" fontId="96" fillId="51" borderId="111" applyNumberFormat="0" applyProtection="0">
      <alignment horizontal="left" vertical="top" indent="1"/>
    </xf>
    <xf numFmtId="4" fontId="101" fillId="55" borderId="104" applyNumberFormat="0" applyProtection="0">
      <alignment horizontal="right" vertical="center"/>
    </xf>
    <xf numFmtId="0" fontId="14" fillId="54" borderId="104" applyNumberFormat="0" applyProtection="0">
      <alignment horizontal="left" vertical="center" indent="1"/>
    </xf>
    <xf numFmtId="4" fontId="101" fillId="55" borderId="104" applyNumberFormat="0" applyProtection="0">
      <alignment horizontal="right" vertical="center"/>
    </xf>
    <xf numFmtId="0" fontId="103" fillId="7" borderId="111" applyNumberFormat="0" applyProtection="0">
      <alignment horizontal="left" vertical="top" indent="1"/>
    </xf>
    <xf numFmtId="1" fontId="78" fillId="0" borderId="106">
      <alignment horizontal="left"/>
      <protection hidden="1"/>
    </xf>
    <xf numFmtId="175" fontId="77" fillId="0" borderId="105">
      <alignment horizontal="right"/>
      <protection hidden="1"/>
    </xf>
    <xf numFmtId="4" fontId="107" fillId="55" borderId="104" applyNumberFormat="0" applyProtection="0">
      <alignment horizontal="right" vertical="center"/>
    </xf>
    <xf numFmtId="0" fontId="15" fillId="4" borderId="102" applyNumberFormat="0" applyFont="0" applyAlignment="0" applyProtection="0"/>
    <xf numFmtId="176" fontId="77" fillId="0" borderId="105">
      <alignment horizontal="right"/>
      <protection hidden="1"/>
    </xf>
    <xf numFmtId="0" fontId="14" fillId="54" borderId="104" applyNumberFormat="0" applyProtection="0">
      <alignment horizontal="left" vertical="center" indent="1"/>
    </xf>
    <xf numFmtId="0" fontId="96" fillId="50" borderId="111" applyNumberFormat="0" applyProtection="0">
      <alignment horizontal="left" vertical="top" indent="1"/>
    </xf>
    <xf numFmtId="0" fontId="96" fillId="15" borderId="111" applyNumberFormat="0" applyProtection="0">
      <alignment horizontal="left" vertical="top" indent="1"/>
    </xf>
    <xf numFmtId="4" fontId="101" fillId="36" borderId="104" applyNumberFormat="0" applyProtection="0">
      <alignment horizontal="left" vertical="center" indent="1"/>
    </xf>
    <xf numFmtId="4" fontId="96" fillId="9" borderId="110" applyNumberFormat="0" applyProtection="0">
      <alignment horizontal="right" vertical="center"/>
    </xf>
    <xf numFmtId="4" fontId="96" fillId="10" borderId="110" applyNumberFormat="0" applyProtection="0">
      <alignment horizontal="right" vertical="center"/>
    </xf>
    <xf numFmtId="10" fontId="96" fillId="41" borderId="105" applyNumberFormat="0" applyBorder="0" applyAlignment="0" applyProtection="0"/>
    <xf numFmtId="0" fontId="96" fillId="50" borderId="111" applyNumberFormat="0" applyProtection="0">
      <alignment horizontal="left" vertical="top" indent="1"/>
    </xf>
    <xf numFmtId="0" fontId="96" fillId="52" borderId="110" applyNumberFormat="0" applyProtection="0">
      <alignment horizontal="left" vertical="center" indent="1"/>
    </xf>
    <xf numFmtId="176" fontId="78" fillId="0" borderId="105">
      <alignment horizontal="right"/>
      <protection hidden="1"/>
    </xf>
    <xf numFmtId="174" fontId="78" fillId="0" borderId="105">
      <alignment horizontal="right"/>
      <protection hidden="1"/>
    </xf>
    <xf numFmtId="174" fontId="78" fillId="0" borderId="105">
      <alignment horizontal="right"/>
      <protection hidden="1"/>
    </xf>
    <xf numFmtId="4" fontId="101" fillId="36" borderId="104" applyNumberFormat="0" applyProtection="0">
      <alignment vertical="center"/>
    </xf>
    <xf numFmtId="0" fontId="96" fillId="51" borderId="111" applyNumberFormat="0" applyProtection="0">
      <alignment horizontal="left" vertical="top" indent="1"/>
    </xf>
    <xf numFmtId="4" fontId="104" fillId="15" borderId="112" applyNumberFormat="0" applyProtection="0">
      <alignment horizontal="left" vertical="center" indent="1"/>
    </xf>
    <xf numFmtId="176" fontId="77" fillId="0" borderId="105">
      <alignment horizontal="right"/>
      <protection hidden="1"/>
    </xf>
    <xf numFmtId="4" fontId="96" fillId="10" borderId="110" applyNumberFormat="0" applyProtection="0">
      <alignment horizontal="right" vertical="center"/>
    </xf>
    <xf numFmtId="0" fontId="96" fillId="2" borderId="111" applyNumberFormat="0" applyProtection="0">
      <alignment horizontal="left" vertical="top" indent="1"/>
    </xf>
    <xf numFmtId="0" fontId="97" fillId="0" borderId="106">
      <alignment horizontal="left" vertical="center"/>
    </xf>
    <xf numFmtId="0" fontId="105" fillId="15" borderId="113" applyBorder="0"/>
    <xf numFmtId="4" fontId="96" fillId="51" borderId="112" applyNumberFormat="0" applyProtection="0">
      <alignment horizontal="left" vertical="center" indent="1"/>
    </xf>
    <xf numFmtId="0" fontId="84" fillId="35" borderId="107" applyNumberFormat="0" applyFont="0" applyFill="0" applyBorder="0" applyAlignment="0">
      <alignment vertical="center"/>
    </xf>
    <xf numFmtId="0" fontId="97" fillId="0" borderId="106">
      <alignment horizontal="left" vertical="center"/>
    </xf>
    <xf numFmtId="4" fontId="96" fillId="10" borderId="110" applyNumberFormat="0" applyProtection="0">
      <alignment horizontal="right" vertical="center"/>
    </xf>
    <xf numFmtId="4" fontId="96" fillId="47" borderId="110" applyNumberFormat="0" applyProtection="0">
      <alignment horizontal="right" vertical="center"/>
    </xf>
    <xf numFmtId="174" fontId="77" fillId="0" borderId="105">
      <alignment horizontal="right"/>
      <protection hidden="1"/>
    </xf>
    <xf numFmtId="0" fontId="18" fillId="0" borderId="101" applyNumberFormat="0" applyFill="0" applyAlignment="0" applyProtection="0"/>
    <xf numFmtId="0" fontId="14" fillId="54" borderId="104" applyNumberFormat="0" applyProtection="0">
      <alignment horizontal="left" vertical="center" indent="1"/>
    </xf>
    <xf numFmtId="0" fontId="96" fillId="2" borderId="111" applyNumberFormat="0" applyProtection="0">
      <alignment horizontal="left" vertical="top" indent="1"/>
    </xf>
    <xf numFmtId="0" fontId="96" fillId="50" borderId="111" applyNumberFormat="0" applyProtection="0">
      <alignment horizontal="left" vertical="top" indent="1"/>
    </xf>
    <xf numFmtId="4" fontId="101" fillId="36" borderId="104" applyNumberFormat="0" applyProtection="0">
      <alignment horizontal="left" vertical="center" indent="1"/>
    </xf>
    <xf numFmtId="0" fontId="96" fillId="51" borderId="111" applyNumberFormat="0" applyProtection="0">
      <alignment horizontal="left" vertical="top" indent="1"/>
    </xf>
    <xf numFmtId="4" fontId="96" fillId="43" borderId="110" applyNumberFormat="0" applyProtection="0">
      <alignment horizontal="right" vertical="center"/>
    </xf>
    <xf numFmtId="4" fontId="107" fillId="55" borderId="104" applyNumberFormat="0" applyProtection="0">
      <alignment horizontal="right" vertical="center"/>
    </xf>
    <xf numFmtId="4" fontId="102" fillId="36" borderId="110" applyNumberFormat="0" applyProtection="0">
      <alignment vertical="center"/>
    </xf>
    <xf numFmtId="0" fontId="96" fillId="2" borderId="110" applyNumberFormat="0" applyProtection="0">
      <alignment horizontal="left" vertical="center" indent="1"/>
    </xf>
    <xf numFmtId="10" fontId="96" fillId="41" borderId="105" applyNumberFormat="0" applyBorder="0" applyAlignment="0" applyProtection="0"/>
    <xf numFmtId="0" fontId="96" fillId="50" borderId="111" applyNumberFormat="0" applyProtection="0">
      <alignment horizontal="left" vertical="top" indent="1"/>
    </xf>
    <xf numFmtId="176" fontId="78" fillId="0" borderId="105">
      <alignment horizontal="right"/>
      <protection hidden="1"/>
    </xf>
    <xf numFmtId="4" fontId="96" fillId="17" borderId="112" applyNumberFormat="0" applyProtection="0">
      <alignment horizontal="right" vertical="center"/>
    </xf>
    <xf numFmtId="0" fontId="14" fillId="54" borderId="104" applyNumberFormat="0" applyProtection="0">
      <alignment horizontal="left" vertical="center" indent="1"/>
    </xf>
    <xf numFmtId="4" fontId="96" fillId="43" borderId="110" applyNumberFormat="0" applyProtection="0">
      <alignment horizontal="right" vertical="center"/>
    </xf>
    <xf numFmtId="0" fontId="14" fillId="54" borderId="104" applyNumberFormat="0" applyProtection="0">
      <alignment horizontal="left" vertical="center" indent="1"/>
    </xf>
    <xf numFmtId="176" fontId="77" fillId="0" borderId="105">
      <alignment horizontal="right"/>
      <protection hidden="1"/>
    </xf>
    <xf numFmtId="4" fontId="96" fillId="50" borderId="112" applyNumberFormat="0" applyProtection="0">
      <alignment horizontal="left" vertical="center" indent="1"/>
    </xf>
    <xf numFmtId="0" fontId="18" fillId="0" borderId="101" applyNumberFormat="0" applyFill="0" applyAlignment="0" applyProtection="0"/>
    <xf numFmtId="0" fontId="97" fillId="0" borderId="106">
      <alignment horizontal="left" vertical="center"/>
    </xf>
    <xf numFmtId="0" fontId="96" fillId="51" borderId="111" applyNumberFormat="0" applyProtection="0">
      <alignment horizontal="left" vertical="top" indent="1"/>
    </xf>
    <xf numFmtId="4" fontId="96" fillId="48" borderId="110" applyNumberFormat="0" applyProtection="0">
      <alignment horizontal="right" vertical="center"/>
    </xf>
    <xf numFmtId="0" fontId="96" fillId="15" borderId="111" applyNumberFormat="0" applyProtection="0">
      <alignment horizontal="left" vertical="top" indent="1"/>
    </xf>
    <xf numFmtId="4" fontId="107" fillId="55" borderId="104" applyNumberFormat="0" applyProtection="0">
      <alignment horizontal="right" vertical="center"/>
    </xf>
    <xf numFmtId="4" fontId="96" fillId="46" borderId="110" applyNumberFormat="0" applyProtection="0">
      <alignment horizontal="right" vertical="center"/>
    </xf>
    <xf numFmtId="0" fontId="14" fillId="54" borderId="104" applyNumberFormat="0" applyProtection="0">
      <alignment horizontal="left" vertical="center" indent="1"/>
    </xf>
    <xf numFmtId="176" fontId="77" fillId="0" borderId="105">
      <alignment horizontal="right"/>
      <protection hidden="1"/>
    </xf>
    <xf numFmtId="176" fontId="78" fillId="0" borderId="105">
      <alignment horizontal="right"/>
      <protection hidden="1"/>
    </xf>
    <xf numFmtId="4" fontId="96" fillId="51" borderId="112" applyNumberFormat="0" applyProtection="0">
      <alignment horizontal="left" vertical="center" indent="1"/>
    </xf>
    <xf numFmtId="174" fontId="77" fillId="0" borderId="105">
      <alignment horizontal="right"/>
      <protection hidden="1"/>
    </xf>
    <xf numFmtId="0" fontId="106" fillId="4" borderId="111" applyNumberFormat="0" applyProtection="0">
      <alignment horizontal="left" vertical="top" indent="1"/>
    </xf>
    <xf numFmtId="0" fontId="106" fillId="4" borderId="111" applyNumberFormat="0" applyProtection="0">
      <alignment horizontal="left" vertical="top" indent="1"/>
    </xf>
    <xf numFmtId="4" fontId="102" fillId="41" borderId="105" applyNumberFormat="0" applyProtection="0">
      <alignment vertical="center"/>
    </xf>
    <xf numFmtId="4" fontId="96" fillId="51" borderId="112" applyNumberFormat="0" applyProtection="0">
      <alignment horizontal="left" vertical="center" indent="1"/>
    </xf>
    <xf numFmtId="174" fontId="78" fillId="0" borderId="105">
      <alignment horizontal="right"/>
      <protection hidden="1"/>
    </xf>
    <xf numFmtId="0" fontId="18" fillId="0" borderId="88" applyNumberFormat="0" applyFill="0" applyAlignment="0" applyProtection="0"/>
    <xf numFmtId="4" fontId="96" fillId="48" borderId="110" applyNumberFormat="0" applyProtection="0">
      <alignment horizontal="right" vertical="center"/>
    </xf>
    <xf numFmtId="4" fontId="96" fillId="8" borderId="110" applyNumberFormat="0" applyProtection="0">
      <alignment horizontal="right" vertical="center"/>
    </xf>
    <xf numFmtId="4" fontId="96" fillId="9" borderId="110" applyNumberFormat="0" applyProtection="0">
      <alignment horizontal="right" vertical="center"/>
    </xf>
    <xf numFmtId="174" fontId="78" fillId="0" borderId="105">
      <alignment horizontal="right"/>
      <protection hidden="1"/>
    </xf>
    <xf numFmtId="175" fontId="77" fillId="0" borderId="105">
      <alignment horizontal="right"/>
      <protection hidden="1"/>
    </xf>
    <xf numFmtId="0" fontId="96" fillId="51" borderId="111" applyNumberFormat="0" applyProtection="0">
      <alignment horizontal="left" vertical="top" indent="1"/>
    </xf>
    <xf numFmtId="176" fontId="77" fillId="0" borderId="105">
      <alignment horizontal="right"/>
      <protection hidden="1"/>
    </xf>
    <xf numFmtId="176" fontId="77" fillId="0" borderId="105">
      <alignment horizontal="right"/>
      <protection hidden="1"/>
    </xf>
    <xf numFmtId="1" fontId="78" fillId="0" borderId="106">
      <alignment horizontal="left"/>
      <protection hidden="1"/>
    </xf>
    <xf numFmtId="4" fontId="101" fillId="36" borderId="104" applyNumberFormat="0" applyProtection="0">
      <alignment horizontal="left" vertical="center" indent="1"/>
    </xf>
    <xf numFmtId="4" fontId="96" fillId="17" borderId="112" applyNumberFormat="0" applyProtection="0">
      <alignment horizontal="right" vertical="center"/>
    </xf>
    <xf numFmtId="4" fontId="96" fillId="50" borderId="112" applyNumberFormat="0" applyProtection="0">
      <alignment horizontal="left" vertical="center" indent="1"/>
    </xf>
    <xf numFmtId="4" fontId="96" fillId="50" borderId="112" applyNumberFormat="0" applyProtection="0">
      <alignment horizontal="left" vertical="center" indent="1"/>
    </xf>
    <xf numFmtId="4" fontId="104" fillId="15" borderId="112" applyNumberFormat="0" applyProtection="0">
      <alignment horizontal="left" vertical="center" indent="1"/>
    </xf>
    <xf numFmtId="0" fontId="15" fillId="4" borderId="102" applyNumberFormat="0" applyFont="0" applyAlignment="0" applyProtection="0"/>
    <xf numFmtId="4" fontId="96" fillId="8" borderId="110" applyNumberFormat="0" applyProtection="0">
      <alignment horizontal="right" vertical="center"/>
    </xf>
    <xf numFmtId="4" fontId="96" fillId="46" borderId="110" applyNumberFormat="0" applyProtection="0">
      <alignment horizontal="right" vertical="center"/>
    </xf>
    <xf numFmtId="4" fontId="104" fillId="15" borderId="112" applyNumberFormat="0" applyProtection="0">
      <alignment horizontal="left" vertical="center" indent="1"/>
    </xf>
    <xf numFmtId="174" fontId="77" fillId="19" borderId="105">
      <alignment horizontal="right"/>
      <protection locked="0"/>
    </xf>
    <xf numFmtId="0" fontId="32" fillId="13" borderId="103" applyNumberFormat="0" applyAlignment="0" applyProtection="0"/>
    <xf numFmtId="174" fontId="78" fillId="0" borderId="105">
      <alignment horizontal="right"/>
      <protection hidden="1"/>
    </xf>
    <xf numFmtId="4" fontId="102" fillId="41" borderId="105" applyNumberFormat="0" applyProtection="0">
      <alignment vertical="center"/>
    </xf>
    <xf numFmtId="0" fontId="106" fillId="4" borderId="111" applyNumberFormat="0" applyProtection="0">
      <alignment horizontal="left" vertical="top" indent="1"/>
    </xf>
    <xf numFmtId="0" fontId="96" fillId="51" borderId="111" applyNumberFormat="0" applyProtection="0">
      <alignment horizontal="left" vertical="top" indent="1"/>
    </xf>
    <xf numFmtId="0" fontId="105" fillId="15" borderId="113" applyBorder="0"/>
    <xf numFmtId="0" fontId="106" fillId="4" borderId="111" applyNumberFormat="0" applyProtection="0">
      <alignment horizontal="left" vertical="top" indent="1"/>
    </xf>
    <xf numFmtId="0" fontId="96" fillId="51" borderId="111" applyNumberFormat="0" applyProtection="0">
      <alignment horizontal="left" vertical="top" indent="1"/>
    </xf>
    <xf numFmtId="0" fontId="18" fillId="0" borderId="101" applyNumberFormat="0" applyFill="0" applyAlignment="0" applyProtection="0"/>
    <xf numFmtId="4" fontId="101" fillId="36" borderId="104" applyNumberFormat="0" applyProtection="0">
      <alignment vertical="center"/>
    </xf>
    <xf numFmtId="4" fontId="104" fillId="15" borderId="112" applyNumberFormat="0" applyProtection="0">
      <alignment horizontal="left" vertical="center" indent="1"/>
    </xf>
    <xf numFmtId="4" fontId="96" fillId="49" borderId="112" applyNumberFormat="0" applyProtection="0">
      <alignment horizontal="left" vertical="center" indent="1"/>
    </xf>
    <xf numFmtId="10" fontId="96" fillId="41" borderId="105" applyNumberFormat="0" applyBorder="0" applyAlignment="0" applyProtection="0"/>
    <xf numFmtId="174" fontId="78" fillId="0" borderId="105">
      <alignment horizontal="right"/>
      <protection hidden="1"/>
    </xf>
    <xf numFmtId="176" fontId="78" fillId="0" borderId="105">
      <alignment horizontal="right"/>
      <protection hidden="1"/>
    </xf>
    <xf numFmtId="4" fontId="96" fillId="0" borderId="110" applyNumberFormat="0" applyProtection="0">
      <alignment horizontal="right" vertical="center"/>
    </xf>
    <xf numFmtId="4" fontId="104" fillId="15" borderId="112" applyNumberFormat="0" applyProtection="0">
      <alignment horizontal="left" vertical="center" indent="1"/>
    </xf>
    <xf numFmtId="176" fontId="78" fillId="0" borderId="105">
      <alignment horizontal="right"/>
      <protection hidden="1"/>
    </xf>
    <xf numFmtId="176" fontId="77" fillId="0" borderId="105">
      <alignment horizontal="right"/>
      <protection hidden="1"/>
    </xf>
    <xf numFmtId="1" fontId="78" fillId="0" borderId="106">
      <alignment horizontal="left"/>
      <protection hidden="1"/>
    </xf>
    <xf numFmtId="4" fontId="106" fillId="4" borderId="111" applyNumberFormat="0" applyProtection="0">
      <alignment vertical="center"/>
    </xf>
    <xf numFmtId="0" fontId="18" fillId="0" borderId="88" applyNumberFormat="0" applyFill="0" applyAlignment="0" applyProtection="0"/>
    <xf numFmtId="174" fontId="78" fillId="0" borderId="105">
      <alignment horizontal="right"/>
      <protection hidden="1"/>
    </xf>
    <xf numFmtId="176" fontId="78" fillId="0" borderId="105">
      <alignment horizontal="right"/>
      <protection hidden="1"/>
    </xf>
    <xf numFmtId="0" fontId="14" fillId="54" borderId="104" applyNumberFormat="0" applyProtection="0">
      <alignment horizontal="left" vertical="center" indent="1"/>
    </xf>
    <xf numFmtId="174" fontId="77" fillId="0" borderId="105">
      <alignment horizontal="right"/>
      <protection hidden="1"/>
    </xf>
    <xf numFmtId="0" fontId="96" fillId="50" borderId="111" applyNumberFormat="0" applyProtection="0">
      <alignment horizontal="left" vertical="top" indent="1"/>
    </xf>
    <xf numFmtId="0" fontId="96" fillId="52" borderId="110" applyNumberFormat="0" applyProtection="0">
      <alignment horizontal="left" vertical="center" indent="1"/>
    </xf>
    <xf numFmtId="0" fontId="15" fillId="4" borderId="102" applyNumberFormat="0" applyFont="0" applyAlignment="0" applyProtection="0"/>
    <xf numFmtId="4" fontId="102" fillId="36" borderId="110" applyNumberFormat="0" applyProtection="0">
      <alignment vertical="center"/>
    </xf>
    <xf numFmtId="4" fontId="101" fillId="55" borderId="104" applyNumberFormat="0" applyProtection="0">
      <alignment horizontal="right" vertical="center"/>
    </xf>
    <xf numFmtId="4" fontId="96" fillId="0" borderId="110" applyNumberFormat="0" applyProtection="0">
      <alignment horizontal="right" vertical="center"/>
    </xf>
    <xf numFmtId="0" fontId="96" fillId="2" borderId="110" applyNumberFormat="0" applyProtection="0">
      <alignment horizontal="left" vertical="center" indent="1"/>
    </xf>
    <xf numFmtId="4" fontId="107" fillId="55" borderId="104" applyNumberFormat="0" applyProtection="0">
      <alignment horizontal="right" vertical="center"/>
    </xf>
    <xf numFmtId="4" fontId="96" fillId="45" borderId="110" applyNumberFormat="0" applyProtection="0">
      <alignment horizontal="right" vertical="center"/>
    </xf>
    <xf numFmtId="4" fontId="104" fillId="15" borderId="112" applyNumberFormat="0" applyProtection="0">
      <alignment horizontal="left" vertical="center" indent="1"/>
    </xf>
    <xf numFmtId="0" fontId="96" fillId="15" borderId="111" applyNumberFormat="0" applyProtection="0">
      <alignment horizontal="left" vertical="top" indent="1"/>
    </xf>
    <xf numFmtId="176" fontId="77" fillId="0" borderId="105">
      <alignment horizontal="right"/>
      <protection hidden="1"/>
    </xf>
    <xf numFmtId="174" fontId="77" fillId="0" borderId="105">
      <alignment horizontal="right"/>
      <protection hidden="1"/>
    </xf>
    <xf numFmtId="1" fontId="78" fillId="0" borderId="106">
      <alignment horizontal="left"/>
      <protection hidden="1"/>
    </xf>
    <xf numFmtId="4" fontId="106" fillId="4" borderId="111" applyNumberFormat="0" applyProtection="0">
      <alignment vertical="center"/>
    </xf>
    <xf numFmtId="175" fontId="77" fillId="0" borderId="105">
      <alignment horizontal="right"/>
      <protection hidden="1"/>
    </xf>
    <xf numFmtId="176" fontId="78" fillId="0" borderId="105">
      <alignment horizontal="right"/>
      <protection hidden="1"/>
    </xf>
    <xf numFmtId="174" fontId="78" fillId="0" borderId="105">
      <alignment horizontal="right"/>
      <protection hidden="1"/>
    </xf>
    <xf numFmtId="4" fontId="104" fillId="15" borderId="112" applyNumberFormat="0" applyProtection="0">
      <alignment horizontal="left" vertical="center" indent="1"/>
    </xf>
    <xf numFmtId="4" fontId="96" fillId="49" borderId="112" applyNumberFormat="0" applyProtection="0">
      <alignment horizontal="left" vertical="center" indent="1"/>
    </xf>
    <xf numFmtId="0" fontId="18" fillId="0" borderId="101" applyNumberFormat="0" applyFill="0" applyAlignment="0" applyProtection="0"/>
    <xf numFmtId="174" fontId="78" fillId="0" borderId="105">
      <alignment horizontal="right"/>
      <protection hidden="1"/>
    </xf>
    <xf numFmtId="0" fontId="14" fillId="54" borderId="104" applyNumberFormat="0" applyProtection="0">
      <alignment horizontal="left" vertical="center" indent="1"/>
    </xf>
    <xf numFmtId="0" fontId="96" fillId="51" borderId="111" applyNumberFormat="0" applyProtection="0">
      <alignment horizontal="left" vertical="top"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174" fontId="77" fillId="0" borderId="105">
      <alignment horizontal="right"/>
      <protection hidden="1"/>
    </xf>
    <xf numFmtId="176" fontId="78" fillId="0" borderId="105">
      <alignment horizontal="right"/>
      <protection hidden="1"/>
    </xf>
    <xf numFmtId="174" fontId="77" fillId="19" borderId="105">
      <alignment horizontal="right"/>
      <protection locked="0"/>
    </xf>
    <xf numFmtId="175" fontId="77" fillId="0" borderId="105">
      <alignment horizontal="right"/>
      <protection hidden="1"/>
    </xf>
    <xf numFmtId="175" fontId="77" fillId="0" borderId="105">
      <alignment horizontal="right"/>
      <protection hidden="1"/>
    </xf>
    <xf numFmtId="176" fontId="77" fillId="0" borderId="105">
      <alignment horizontal="right"/>
      <protection hidden="1"/>
    </xf>
    <xf numFmtId="0" fontId="14" fillId="54" borderId="104" applyNumberFormat="0" applyProtection="0">
      <alignment horizontal="left" vertical="center" indent="1"/>
    </xf>
    <xf numFmtId="4" fontId="106" fillId="52" borderId="111" applyNumberFormat="0" applyProtection="0">
      <alignment horizontal="left" vertical="center" indent="1"/>
    </xf>
    <xf numFmtId="176" fontId="78" fillId="0" borderId="105">
      <alignment horizontal="right"/>
      <protection hidden="1"/>
    </xf>
    <xf numFmtId="1" fontId="78" fillId="0" borderId="106">
      <alignment horizontal="left"/>
      <protection hidden="1"/>
    </xf>
    <xf numFmtId="176" fontId="77" fillId="20" borderId="105" applyBorder="0">
      <alignment horizontal="right"/>
      <protection locked="0"/>
    </xf>
    <xf numFmtId="4" fontId="104" fillId="15" borderId="112" applyNumberFormat="0" applyProtection="0">
      <alignment horizontal="left" vertical="center" indent="1"/>
    </xf>
    <xf numFmtId="0" fontId="18" fillId="0" borderId="88" applyNumberFormat="0" applyFill="0" applyAlignment="0" applyProtection="0"/>
    <xf numFmtId="0" fontId="33" fillId="13" borderId="104" applyNumberFormat="0" applyAlignment="0" applyProtection="0"/>
    <xf numFmtId="174" fontId="77" fillId="0" borderId="105">
      <alignment horizontal="right"/>
      <protection hidden="1"/>
    </xf>
    <xf numFmtId="174" fontId="77" fillId="0" borderId="105">
      <alignment horizontal="right"/>
      <protection hidden="1"/>
    </xf>
    <xf numFmtId="176" fontId="78" fillId="0" borderId="105">
      <alignment horizontal="right"/>
      <protection hidden="1"/>
    </xf>
    <xf numFmtId="1" fontId="78" fillId="0" borderId="106">
      <alignment horizontal="left"/>
      <protection hidden="1"/>
    </xf>
    <xf numFmtId="0" fontId="96" fillId="52" borderId="110" applyNumberFormat="0" applyProtection="0">
      <alignment horizontal="left" vertical="center" indent="1"/>
    </xf>
    <xf numFmtId="0" fontId="96" fillId="50" borderId="111" applyNumberFormat="0" applyProtection="0">
      <alignment horizontal="left" vertical="top" indent="1"/>
    </xf>
    <xf numFmtId="175" fontId="77" fillId="0" borderId="105">
      <alignment horizontal="right"/>
      <protection hidden="1"/>
    </xf>
    <xf numFmtId="1" fontId="78" fillId="0" borderId="106">
      <alignment horizontal="lef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6" fontId="78" fillId="0" borderId="105">
      <alignment horizontal="right"/>
      <protection hidden="1"/>
    </xf>
    <xf numFmtId="176" fontId="78" fillId="0" borderId="105">
      <alignment horizontal="right"/>
      <protection hidden="1"/>
    </xf>
    <xf numFmtId="174" fontId="77" fillId="19" borderId="105">
      <alignment horizontal="right"/>
      <protection locked="0"/>
    </xf>
    <xf numFmtId="174" fontId="77" fillId="19" borderId="105">
      <alignment horizontal="right"/>
      <protection locked="0"/>
    </xf>
    <xf numFmtId="174" fontId="77" fillId="19" borderId="105">
      <alignment horizontal="right"/>
      <protection locked="0"/>
    </xf>
    <xf numFmtId="176" fontId="78" fillId="0" borderId="105">
      <alignment horizontal="right"/>
      <protection hidden="1"/>
    </xf>
    <xf numFmtId="4" fontId="96" fillId="49" borderId="112" applyNumberFormat="0" applyProtection="0">
      <alignment horizontal="left" vertical="center" indent="1"/>
    </xf>
    <xf numFmtId="4" fontId="96" fillId="49" borderId="112" applyNumberFormat="0" applyProtection="0">
      <alignment horizontal="left" vertical="center" indent="1"/>
    </xf>
    <xf numFmtId="176" fontId="78" fillId="0" borderId="105">
      <alignment horizontal="right"/>
      <protection hidden="1"/>
    </xf>
    <xf numFmtId="0" fontId="84" fillId="35" borderId="107" applyNumberFormat="0" applyFont="0" applyFill="0" applyBorder="0" applyAlignment="0">
      <alignment vertical="center"/>
    </xf>
    <xf numFmtId="0" fontId="18" fillId="0" borderId="101" applyNumberFormat="0" applyFill="0" applyAlignment="0" applyProtection="0"/>
    <xf numFmtId="0" fontId="18" fillId="0" borderId="101" applyNumberFormat="0" applyFill="0" applyAlignment="0" applyProtection="0"/>
    <xf numFmtId="0" fontId="31" fillId="7" borderId="103" applyNumberFormat="0" applyAlignment="0" applyProtection="0"/>
    <xf numFmtId="174" fontId="77" fillId="0" borderId="105">
      <alignment horizontal="right"/>
      <protection hidden="1"/>
    </xf>
    <xf numFmtId="174" fontId="77" fillId="0" borderId="105">
      <alignment horizontal="right"/>
      <protection hidden="1"/>
    </xf>
    <xf numFmtId="174" fontId="77" fillId="0" borderId="105">
      <alignment horizontal="right"/>
      <protection hidden="1"/>
    </xf>
    <xf numFmtId="174" fontId="77" fillId="0" borderId="105">
      <alignment horizontal="right"/>
      <protection hidden="1"/>
    </xf>
    <xf numFmtId="176" fontId="77" fillId="0" borderId="105">
      <alignment horizontal="righ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6" fontId="78" fillId="0" borderId="105">
      <alignment horizontal="right"/>
      <protection hidden="1"/>
    </xf>
    <xf numFmtId="176" fontId="78" fillId="0" borderId="105">
      <alignment horizontal="right"/>
      <protection hidden="1"/>
    </xf>
    <xf numFmtId="176" fontId="78" fillId="0" borderId="105">
      <alignment horizontal="right"/>
      <protection hidden="1"/>
    </xf>
    <xf numFmtId="176" fontId="78" fillId="0" borderId="105">
      <alignment horizontal="righ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 fontId="78" fillId="0" borderId="106">
      <alignment horizontal="left"/>
      <protection hidden="1"/>
    </xf>
    <xf numFmtId="174" fontId="77" fillId="19" borderId="105">
      <alignment horizontal="right"/>
      <protection locked="0"/>
    </xf>
    <xf numFmtId="174" fontId="77" fillId="19" borderId="105">
      <alignment horizontal="right"/>
      <protection locked="0"/>
    </xf>
    <xf numFmtId="174" fontId="77" fillId="19" borderId="105">
      <alignment horizontal="right"/>
      <protection locked="0"/>
    </xf>
    <xf numFmtId="174" fontId="77" fillId="19" borderId="105">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176" fontId="77" fillId="20" borderId="105" applyBorder="0">
      <alignment horizontal="right"/>
      <protection locked="0"/>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0" fontId="84" fillId="35" borderId="107" applyNumberFormat="0" applyFont="0" applyFill="0" applyBorder="0" applyAlignment="0">
      <alignment vertical="center"/>
    </xf>
    <xf numFmtId="178" fontId="86" fillId="36" borderId="108" applyNumberFormat="0" applyFont="0" applyFill="0" applyBorder="0" applyAlignment="0">
      <alignment horizontal="center"/>
    </xf>
    <xf numFmtId="0" fontId="87" fillId="0" borderId="109" applyNumberFormat="0" applyFill="0" applyAlignment="0" applyProtection="0"/>
    <xf numFmtId="0" fontId="87" fillId="0" borderId="109" applyNumberFormat="0" applyFill="0" applyAlignment="0" applyProtection="0"/>
    <xf numFmtId="0" fontId="87" fillId="0" borderId="109" applyNumberFormat="0" applyFill="0" applyAlignment="0" applyProtection="0"/>
    <xf numFmtId="0" fontId="87" fillId="0" borderId="109" applyNumberFormat="0" applyFill="0" applyAlignment="0" applyProtection="0"/>
    <xf numFmtId="0" fontId="87" fillId="0" borderId="109" applyNumberFormat="0" applyFill="0" applyAlignment="0" applyProtection="0"/>
    <xf numFmtId="0" fontId="97" fillId="0" borderId="106">
      <alignment horizontal="left" vertical="center"/>
    </xf>
    <xf numFmtId="0" fontId="97" fillId="0" borderId="106">
      <alignment horizontal="left" vertical="center"/>
    </xf>
    <xf numFmtId="0" fontId="97" fillId="0" borderId="106">
      <alignment horizontal="left" vertical="center"/>
    </xf>
    <xf numFmtId="0" fontId="97" fillId="0" borderId="106">
      <alignment horizontal="left" vertical="center"/>
    </xf>
    <xf numFmtId="0" fontId="97" fillId="0" borderId="106">
      <alignment horizontal="left" vertical="center"/>
    </xf>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10" fontId="96" fillId="41" borderId="105" applyNumberFormat="0" applyBorder="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4" fillId="4" borderId="102" applyNumberFormat="0" applyFont="0" applyAlignment="0" applyProtection="0"/>
    <xf numFmtId="0" fontId="14" fillId="4" borderId="102" applyNumberFormat="0" applyFont="0" applyAlignment="0" applyProtection="0"/>
    <xf numFmtId="0" fontId="14" fillId="4" borderId="102" applyNumberFormat="0" applyFont="0" applyAlignment="0" applyProtection="0"/>
    <xf numFmtId="0" fontId="14" fillId="4" borderId="102" applyNumberFormat="0" applyFont="0" applyAlignment="0" applyProtection="0"/>
    <xf numFmtId="0" fontId="14" fillId="4" borderId="102" applyNumberFormat="0" applyFont="0" applyAlignment="0" applyProtection="0"/>
    <xf numFmtId="0" fontId="14" fillId="4" borderId="102" applyNumberFormat="0" applyFont="0" applyAlignment="0" applyProtection="0"/>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1" fillId="36" borderId="104"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2" fillId="36" borderId="110" applyNumberFormat="0" applyProtection="0">
      <alignment vertical="center"/>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4" fontId="101" fillId="36" borderId="104" applyNumberFormat="0" applyProtection="0">
      <alignment horizontal="left" vertical="center"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0" fontId="103" fillId="7" borderId="111" applyNumberFormat="0" applyProtection="0">
      <alignment horizontal="left" vertical="top" indent="1"/>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8"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43" borderId="110"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7" borderId="112"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10"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45"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9" borderId="110" applyNumberFormat="0" applyProtection="0">
      <alignment horizontal="right" vertical="center"/>
    </xf>
    <xf numFmtId="4" fontId="96" fillId="46" borderId="110" applyNumberFormat="0" applyProtection="0">
      <alignment horizontal="right" vertical="center"/>
    </xf>
    <xf numFmtId="4" fontId="96" fillId="46" borderId="110" applyNumberFormat="0" applyProtection="0">
      <alignment horizontal="right" vertical="center"/>
    </xf>
    <xf numFmtId="4" fontId="96" fillId="46" borderId="110" applyNumberFormat="0" applyProtection="0">
      <alignment horizontal="right" vertical="center"/>
    </xf>
    <xf numFmtId="4" fontId="96" fillId="46"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7" borderId="110" applyNumberFormat="0" applyProtection="0">
      <alignment horizontal="right" vertical="center"/>
    </xf>
    <xf numFmtId="4" fontId="96" fillId="48" borderId="110" applyNumberFormat="0" applyProtection="0">
      <alignment horizontal="right" vertical="center"/>
    </xf>
    <xf numFmtId="4" fontId="96" fillId="49" borderId="112" applyNumberFormat="0" applyProtection="0">
      <alignment horizontal="left" vertical="center" indent="1"/>
    </xf>
    <xf numFmtId="4" fontId="96" fillId="49" borderId="112" applyNumberFormat="0" applyProtection="0">
      <alignment horizontal="left" vertical="center" indent="1"/>
    </xf>
    <xf numFmtId="4" fontId="96" fillId="49" borderId="112" applyNumberFormat="0" applyProtection="0">
      <alignment horizontal="left" vertical="center" indent="1"/>
    </xf>
    <xf numFmtId="4" fontId="104" fillId="15" borderId="112" applyNumberFormat="0" applyProtection="0">
      <alignment horizontal="left" vertical="center" indent="1"/>
    </xf>
    <xf numFmtId="4" fontId="104" fillId="15" borderId="112" applyNumberFormat="0" applyProtection="0">
      <alignment horizontal="left" vertical="center" indent="1"/>
    </xf>
    <xf numFmtId="4" fontId="104" fillId="15" borderId="112" applyNumberFormat="0" applyProtection="0">
      <alignment horizontal="left" vertical="center" indent="1"/>
    </xf>
    <xf numFmtId="4" fontId="104" fillId="15" borderId="112" applyNumberFormat="0" applyProtection="0">
      <alignment horizontal="left" vertical="center" indent="1"/>
    </xf>
    <xf numFmtId="4" fontId="96" fillId="50" borderId="110" applyNumberFormat="0" applyProtection="0">
      <alignment horizontal="right" vertical="center"/>
    </xf>
    <xf numFmtId="4" fontId="96" fillId="50" borderId="110" applyNumberFormat="0" applyProtection="0">
      <alignment horizontal="right" vertical="center"/>
    </xf>
    <xf numFmtId="4" fontId="96" fillId="50" borderId="110" applyNumberFormat="0" applyProtection="0">
      <alignment horizontal="right" vertical="center"/>
    </xf>
    <xf numFmtId="4" fontId="96" fillId="50" borderId="112" applyNumberFormat="0" applyProtection="0">
      <alignment horizontal="left" vertical="center" indent="1"/>
    </xf>
    <xf numFmtId="0" fontId="96" fillId="52" borderId="110" applyNumberFormat="0" applyProtection="0">
      <alignment horizontal="left" vertical="center" indent="1"/>
    </xf>
    <xf numFmtId="0" fontId="96" fillId="52" borderId="110" applyNumberFormat="0" applyProtection="0">
      <alignment horizontal="left" vertical="center" indent="1"/>
    </xf>
    <xf numFmtId="0" fontId="96" fillId="52" borderId="110" applyNumberFormat="0" applyProtection="0">
      <alignment horizontal="left" vertical="center" indent="1"/>
    </xf>
    <xf numFmtId="0" fontId="96" fillId="15" borderId="111" applyNumberFormat="0" applyProtection="0">
      <alignment horizontal="left" vertical="top" indent="1"/>
    </xf>
    <xf numFmtId="0" fontId="96" fillId="15" borderId="111" applyNumberFormat="0" applyProtection="0">
      <alignment horizontal="left" vertical="top" indent="1"/>
    </xf>
    <xf numFmtId="0" fontId="96" fillId="15" borderId="111" applyNumberFormat="0" applyProtection="0">
      <alignment horizontal="left" vertical="top" indent="1"/>
    </xf>
    <xf numFmtId="0" fontId="96" fillId="2" borderId="110" applyNumberFormat="0" applyProtection="0">
      <alignment horizontal="left" vertical="center" indent="1"/>
    </xf>
    <xf numFmtId="0" fontId="96" fillId="2" borderId="110" applyNumberFormat="0" applyProtection="0">
      <alignment horizontal="left" vertical="center" indent="1"/>
    </xf>
    <xf numFmtId="0" fontId="96" fillId="2" borderId="110" applyNumberFormat="0" applyProtection="0">
      <alignment horizontal="left" vertical="center" indent="1"/>
    </xf>
    <xf numFmtId="0" fontId="96" fillId="2" borderId="110" applyNumberFormat="0" applyProtection="0">
      <alignment horizontal="left" vertical="center" indent="1"/>
    </xf>
    <xf numFmtId="0" fontId="96" fillId="2" borderId="110" applyNumberFormat="0" applyProtection="0">
      <alignment horizontal="left" vertical="center" indent="1"/>
    </xf>
    <xf numFmtId="0" fontId="96" fillId="51" borderId="110"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05" fillId="15" borderId="113" applyBorder="0"/>
    <xf numFmtId="0" fontId="105" fillId="15" borderId="113" applyBorder="0"/>
    <xf numFmtId="4" fontId="106" fillId="4" borderId="111" applyNumberFormat="0" applyProtection="0">
      <alignment vertical="center"/>
    </xf>
    <xf numFmtId="4" fontId="106" fillId="52" borderId="111" applyNumberFormat="0" applyProtection="0">
      <alignment horizontal="left" vertical="center" indent="1"/>
    </xf>
    <xf numFmtId="4" fontId="106" fillId="52" borderId="111" applyNumberFormat="0" applyProtection="0">
      <alignment horizontal="left" vertical="center" indent="1"/>
    </xf>
    <xf numFmtId="4" fontId="106" fillId="52" borderId="111" applyNumberFormat="0" applyProtection="0">
      <alignment horizontal="left" vertical="center" indent="1"/>
    </xf>
    <xf numFmtId="4" fontId="106" fillId="52" borderId="111" applyNumberFormat="0" applyProtection="0">
      <alignment horizontal="left" vertical="center" indent="1"/>
    </xf>
    <xf numFmtId="4" fontId="106" fillId="52" borderId="111" applyNumberFormat="0" applyProtection="0">
      <alignment horizontal="left" vertical="center" indent="1"/>
    </xf>
    <xf numFmtId="4" fontId="96" fillId="0" borderId="110" applyNumberFormat="0" applyProtection="0">
      <alignment horizontal="right" vertical="center"/>
    </xf>
    <xf numFmtId="4" fontId="101" fillId="55" borderId="104" applyNumberFormat="0" applyProtection="0">
      <alignment horizontal="right" vertical="center"/>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4" fontId="104" fillId="15" borderId="112" applyNumberFormat="0" applyProtection="0">
      <alignment horizontal="left" vertical="center" indent="1"/>
    </xf>
    <xf numFmtId="4" fontId="96" fillId="46" borderId="110" applyNumberFormat="0" applyProtection="0">
      <alignment horizontal="right" vertical="center"/>
    </xf>
    <xf numFmtId="4" fontId="96" fillId="46" borderId="110" applyNumberFormat="0" applyProtection="0">
      <alignment horizontal="right" vertical="center"/>
    </xf>
    <xf numFmtId="4" fontId="96" fillId="48" borderId="110" applyNumberFormat="0" applyProtection="0">
      <alignment horizontal="right" vertical="center"/>
    </xf>
    <xf numFmtId="4" fontId="96" fillId="49" borderId="112" applyNumberFormat="0" applyProtection="0">
      <alignment horizontal="left" vertical="center" indent="1"/>
    </xf>
    <xf numFmtId="4" fontId="104" fillId="15" borderId="112" applyNumberFormat="0" applyProtection="0">
      <alignment horizontal="left" vertical="center" indent="1"/>
    </xf>
    <xf numFmtId="4" fontId="96" fillId="50" borderId="110" applyNumberFormat="0" applyProtection="0">
      <alignment horizontal="right" vertical="center"/>
    </xf>
    <xf numFmtId="0" fontId="96" fillId="2" borderId="110" applyNumberFormat="0" applyProtection="0">
      <alignment horizontal="left" vertical="center" indent="1"/>
    </xf>
    <xf numFmtId="4" fontId="96" fillId="45" borderId="110" applyNumberFormat="0" applyProtection="0">
      <alignment horizontal="right" vertical="center"/>
    </xf>
    <xf numFmtId="4" fontId="96" fillId="47" borderId="110" applyNumberFormat="0" applyProtection="0">
      <alignment horizontal="right" vertical="center"/>
    </xf>
    <xf numFmtId="4" fontId="96" fillId="50" borderId="112" applyNumberFormat="0" applyProtection="0">
      <alignment horizontal="left" vertical="center" indent="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174" fontId="78" fillId="0" borderId="105">
      <alignment horizontal="right"/>
      <protection hidden="1"/>
    </xf>
    <xf numFmtId="0" fontId="96" fillId="53" borderId="110" applyNumberFormat="0" applyProtection="0">
      <alignment horizontal="left" vertical="center" indent="1"/>
    </xf>
    <xf numFmtId="4" fontId="96" fillId="48" borderId="110" applyNumberFormat="0" applyProtection="0">
      <alignment horizontal="right" vertical="center"/>
    </xf>
    <xf numFmtId="4" fontId="96" fillId="48" borderId="110" applyNumberFormat="0" applyProtection="0">
      <alignment horizontal="right" vertical="center"/>
    </xf>
    <xf numFmtId="4" fontId="96" fillId="50" borderId="112" applyNumberFormat="0" applyProtection="0">
      <alignment horizontal="left" vertical="center" indent="1"/>
    </xf>
    <xf numFmtId="4" fontId="96" fillId="50" borderId="112" applyNumberFormat="0" applyProtection="0">
      <alignment horizontal="left" vertical="center" indent="1"/>
    </xf>
    <xf numFmtId="0" fontId="96" fillId="15" borderId="111" applyNumberFormat="0" applyProtection="0">
      <alignment horizontal="left" vertical="top" indent="1"/>
    </xf>
    <xf numFmtId="0" fontId="96" fillId="50" borderId="111" applyNumberFormat="0" applyProtection="0">
      <alignment horizontal="left" vertical="top" indent="1"/>
    </xf>
    <xf numFmtId="4" fontId="106" fillId="52" borderId="111" applyNumberFormat="0" applyProtection="0">
      <alignment horizontal="left" vertical="center" indent="1"/>
    </xf>
    <xf numFmtId="4" fontId="101" fillId="55" borderId="104" applyNumberFormat="0" applyProtection="0">
      <alignment horizontal="right" vertical="center"/>
    </xf>
    <xf numFmtId="4" fontId="96" fillId="49" borderId="112" applyNumberFormat="0" applyProtection="0">
      <alignment horizontal="left" vertical="center" indent="1"/>
    </xf>
    <xf numFmtId="4" fontId="96" fillId="51" borderId="112" applyNumberFormat="0" applyProtection="0">
      <alignment horizontal="left" vertical="center" indent="1"/>
    </xf>
    <xf numFmtId="0" fontId="96" fillId="51" borderId="110" applyNumberFormat="0" applyProtection="0">
      <alignment horizontal="left" vertical="center" indent="1"/>
    </xf>
    <xf numFmtId="174" fontId="77" fillId="0" borderId="105">
      <alignment horizontal="right"/>
      <protection hidden="1"/>
    </xf>
    <xf numFmtId="0" fontId="105" fillId="15" borderId="113" applyBorder="0"/>
    <xf numFmtId="4" fontId="96" fillId="50" borderId="110" applyNumberFormat="0" applyProtection="0">
      <alignment horizontal="right" vertical="center"/>
    </xf>
    <xf numFmtId="4" fontId="96" fillId="50" borderId="112" applyNumberFormat="0" applyProtection="0">
      <alignment horizontal="left" vertical="center" indent="1"/>
    </xf>
    <xf numFmtId="0" fontId="96" fillId="51" borderId="110"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96" fillId="52" borderId="110" applyNumberFormat="0" applyProtection="0">
      <alignment horizontal="left" vertical="center" indent="1"/>
    </xf>
    <xf numFmtId="0" fontId="18" fillId="0" borderId="88" applyNumberFormat="0" applyFill="0" applyAlignment="0" applyProtection="0"/>
    <xf numFmtId="176" fontId="78" fillId="0" borderId="105">
      <alignment horizontal="right"/>
      <protection hidden="1"/>
    </xf>
    <xf numFmtId="4" fontId="96" fillId="46" borderId="110" applyNumberFormat="0" applyProtection="0">
      <alignment horizontal="right" vertical="center"/>
    </xf>
    <xf numFmtId="4" fontId="96" fillId="49" borderId="112" applyNumberFormat="0" applyProtection="0">
      <alignment horizontal="left" vertical="center" indent="1"/>
    </xf>
    <xf numFmtId="0" fontId="96" fillId="52" borderId="110" applyNumberFormat="0" applyProtection="0">
      <alignment horizontal="left" vertical="center" indent="1"/>
    </xf>
    <xf numFmtId="0" fontId="96" fillId="2" borderId="111" applyNumberFormat="0" applyProtection="0">
      <alignment horizontal="left" vertical="top" indent="1"/>
    </xf>
    <xf numFmtId="4" fontId="96" fillId="50" borderId="112" applyNumberFormat="0" applyProtection="0">
      <alignment horizontal="left" vertical="center" indent="1"/>
    </xf>
    <xf numFmtId="0" fontId="96" fillId="51" borderId="111" applyNumberFormat="0" applyProtection="0">
      <alignment horizontal="left" vertical="top" indent="1"/>
    </xf>
    <xf numFmtId="4" fontId="104" fillId="15" borderId="112" applyNumberFormat="0" applyProtection="0">
      <alignment horizontal="left" vertical="center" indent="1"/>
    </xf>
    <xf numFmtId="4" fontId="96" fillId="46" borderId="110" applyNumberFormat="0" applyProtection="0">
      <alignment horizontal="right" vertical="center"/>
    </xf>
    <xf numFmtId="4" fontId="96" fillId="48" borderId="110" applyNumberFormat="0" applyProtection="0">
      <alignment horizontal="right" vertical="center"/>
    </xf>
    <xf numFmtId="4" fontId="96" fillId="51" borderId="112" applyNumberFormat="0" applyProtection="0">
      <alignment horizontal="left" vertical="center" indent="1"/>
    </xf>
    <xf numFmtId="4" fontId="104" fillId="15" borderId="112" applyNumberFormat="0" applyProtection="0">
      <alignment horizontal="left" vertical="center" indent="1"/>
    </xf>
    <xf numFmtId="0" fontId="96" fillId="51" borderId="111" applyNumberFormat="0" applyProtection="0">
      <alignment horizontal="left" vertical="top" indent="1"/>
    </xf>
    <xf numFmtId="0" fontId="14" fillId="54" borderId="104" applyNumberFormat="0" applyProtection="0">
      <alignment horizontal="left" vertical="center" indent="1"/>
    </xf>
    <xf numFmtId="0" fontId="18" fillId="0" borderId="88" applyNumberFormat="0" applyFill="0" applyAlignment="0" applyProtection="0"/>
    <xf numFmtId="0" fontId="96" fillId="50" borderId="111" applyNumberFormat="0" applyProtection="0">
      <alignment horizontal="left" vertical="top" indent="1"/>
    </xf>
    <xf numFmtId="4" fontId="101" fillId="55" borderId="104" applyNumberFormat="0" applyProtection="0">
      <alignment horizontal="right" vertical="center"/>
    </xf>
    <xf numFmtId="1" fontId="78" fillId="0" borderId="106">
      <alignment horizontal="left"/>
      <protection hidden="1"/>
    </xf>
    <xf numFmtId="174" fontId="77" fillId="0" borderId="105">
      <alignment horizontal="right"/>
      <protection hidden="1"/>
    </xf>
    <xf numFmtId="174" fontId="78" fillId="0" borderId="105">
      <alignment horizontal="right"/>
      <protection hidden="1"/>
    </xf>
    <xf numFmtId="0" fontId="33" fillId="13" borderId="104" applyNumberFormat="0" applyAlignment="0" applyProtection="0"/>
    <xf numFmtId="4" fontId="96" fillId="8" borderId="110" applyNumberFormat="0" applyProtection="0">
      <alignment horizontal="right" vertical="center"/>
    </xf>
    <xf numFmtId="4" fontId="96" fillId="10" borderId="110" applyNumberFormat="0" applyProtection="0">
      <alignment horizontal="right" vertical="center"/>
    </xf>
    <xf numFmtId="4" fontId="101" fillId="55" borderId="104" applyNumberFormat="0" applyProtection="0">
      <alignment horizontal="right" vertical="center"/>
    </xf>
    <xf numFmtId="4" fontId="107" fillId="55" borderId="104" applyNumberFormat="0" applyProtection="0">
      <alignment horizontal="right" vertical="center"/>
    </xf>
    <xf numFmtId="0" fontId="14" fillId="54" borderId="104" applyNumberFormat="0" applyProtection="0">
      <alignment horizontal="left" vertical="center" indent="1"/>
    </xf>
    <xf numFmtId="0" fontId="96" fillId="15" borderId="111" applyNumberFormat="0" applyProtection="0">
      <alignment horizontal="left" vertical="top" indent="1"/>
    </xf>
    <xf numFmtId="0" fontId="96" fillId="50" borderId="111" applyNumberFormat="0" applyProtection="0">
      <alignment horizontal="left" vertical="top" indent="1"/>
    </xf>
    <xf numFmtId="4" fontId="96" fillId="0" borderId="110" applyNumberFormat="0" applyProtection="0">
      <alignment horizontal="right" vertical="center"/>
    </xf>
    <xf numFmtId="4" fontId="96" fillId="0" borderId="110" applyNumberFormat="0" applyProtection="0">
      <alignment horizontal="right" vertical="center"/>
    </xf>
    <xf numFmtId="0" fontId="96" fillId="53" borderId="110" applyNumberFormat="0" applyProtection="0">
      <alignment horizontal="left" vertical="center" indent="1"/>
    </xf>
    <xf numFmtId="0" fontId="14" fillId="54" borderId="104" applyNumberFormat="0" applyProtection="0">
      <alignment horizontal="left" vertical="center" indent="1"/>
    </xf>
    <xf numFmtId="0" fontId="96" fillId="53" borderId="110" applyNumberFormat="0" applyProtection="0">
      <alignment horizontal="left" vertical="center" indent="1"/>
    </xf>
    <xf numFmtId="0" fontId="96" fillId="53" borderId="110" applyNumberFormat="0" applyProtection="0">
      <alignment horizontal="left" vertical="center" indent="1"/>
    </xf>
    <xf numFmtId="0" fontId="14" fillId="54" borderId="104" applyNumberFormat="0" applyProtection="0">
      <alignment horizontal="left" vertical="center" indent="1"/>
    </xf>
    <xf numFmtId="4" fontId="96" fillId="48" borderId="110" applyNumberFormat="0" applyProtection="0">
      <alignment horizontal="right" vertical="center"/>
    </xf>
    <xf numFmtId="0" fontId="96" fillId="2" borderId="110" applyNumberFormat="0" applyProtection="0">
      <alignment horizontal="left" vertical="center" indent="1"/>
    </xf>
    <xf numFmtId="0" fontId="96" fillId="2" borderId="111" applyNumberFormat="0" applyProtection="0">
      <alignment horizontal="left" vertical="top" indent="1"/>
    </xf>
    <xf numFmtId="0" fontId="96" fillId="50" borderId="111" applyNumberFormat="0" applyProtection="0">
      <alignment horizontal="left" vertical="top" indent="1"/>
    </xf>
    <xf numFmtId="4" fontId="107" fillId="55" borderId="104" applyNumberFormat="0" applyProtection="0">
      <alignment horizontal="right" vertical="center"/>
    </xf>
    <xf numFmtId="0" fontId="14" fillId="54" borderId="104" applyNumberFormat="0" applyProtection="0">
      <alignment horizontal="left" vertical="center" indent="1"/>
    </xf>
    <xf numFmtId="0" fontId="18" fillId="0" borderId="88" applyNumberFormat="0" applyFill="0" applyAlignment="0" applyProtection="0"/>
    <xf numFmtId="0" fontId="14" fillId="54" borderId="104" applyNumberFormat="0" applyProtection="0">
      <alignment horizontal="left" vertical="center" indent="1"/>
    </xf>
    <xf numFmtId="4" fontId="107" fillId="55" borderId="104" applyNumberFormat="0" applyProtection="0">
      <alignment horizontal="right" vertical="center"/>
    </xf>
    <xf numFmtId="4" fontId="104" fillId="15" borderId="112" applyNumberFormat="0" applyProtection="0">
      <alignment horizontal="left" vertical="center" indent="1"/>
    </xf>
    <xf numFmtId="4" fontId="96" fillId="43" borderId="110" applyNumberFormat="0" applyProtection="0">
      <alignment horizontal="right" vertical="center"/>
    </xf>
    <xf numFmtId="4" fontId="96" fillId="45" borderId="110" applyNumberFormat="0" applyProtection="0">
      <alignment horizontal="right" vertical="center"/>
    </xf>
    <xf numFmtId="176" fontId="78" fillId="0" borderId="105">
      <alignment horizontal="right"/>
      <protection hidden="1"/>
    </xf>
    <xf numFmtId="174" fontId="78" fillId="0" borderId="105">
      <alignment horizontal="right"/>
      <protection hidden="1"/>
    </xf>
    <xf numFmtId="4" fontId="96" fillId="8" borderId="110" applyNumberFormat="0" applyProtection="0">
      <alignment horizontal="right" vertical="center"/>
    </xf>
    <xf numFmtId="4" fontId="96" fillId="17" borderId="112" applyNumberFormat="0" applyProtection="0">
      <alignment horizontal="right" vertical="center"/>
    </xf>
    <xf numFmtId="0" fontId="105" fillId="15" borderId="113" applyBorder="0"/>
    <xf numFmtId="4" fontId="96" fillId="51" borderId="112" applyNumberFormat="0" applyProtection="0">
      <alignment horizontal="left" vertical="center" indent="1"/>
    </xf>
    <xf numFmtId="4" fontId="106" fillId="4" borderId="111" applyNumberFormat="0" applyProtection="0">
      <alignment vertical="center"/>
    </xf>
    <xf numFmtId="0" fontId="14" fillId="54" borderId="104" applyNumberFormat="0" applyProtection="0">
      <alignment horizontal="left" vertical="center" indent="1"/>
    </xf>
    <xf numFmtId="176" fontId="78" fillId="0" borderId="105">
      <alignment horizontal="right"/>
      <protection hidden="1"/>
    </xf>
    <xf numFmtId="4" fontId="107" fillId="55" borderId="104" applyNumberFormat="0" applyProtection="0">
      <alignment horizontal="right" vertical="center"/>
    </xf>
    <xf numFmtId="4" fontId="96" fillId="48" borderId="110" applyNumberFormat="0" applyProtection="0">
      <alignment horizontal="right" vertical="center"/>
    </xf>
    <xf numFmtId="0" fontId="96" fillId="51" borderId="110" applyNumberFormat="0" applyProtection="0">
      <alignment horizontal="left" vertical="center" indent="1"/>
    </xf>
    <xf numFmtId="4" fontId="106" fillId="4" borderId="111" applyNumberFormat="0" applyProtection="0">
      <alignment vertical="center"/>
    </xf>
    <xf numFmtId="4" fontId="106" fillId="4" borderId="111" applyNumberFormat="0" applyProtection="0">
      <alignment vertical="center"/>
    </xf>
    <xf numFmtId="0" fontId="14" fillId="54" borderId="104" applyNumberFormat="0" applyProtection="0">
      <alignment horizontal="left" vertical="center" indent="1"/>
    </xf>
    <xf numFmtId="4" fontId="102" fillId="41" borderId="105" applyNumberFormat="0" applyProtection="0">
      <alignment vertical="center"/>
    </xf>
    <xf numFmtId="4" fontId="104" fillId="15" borderId="112" applyNumberFormat="0" applyProtection="0">
      <alignment horizontal="left" vertical="center" indent="1"/>
    </xf>
    <xf numFmtId="4" fontId="96" fillId="50" borderId="110" applyNumberFormat="0" applyProtection="0">
      <alignment horizontal="right" vertical="center"/>
    </xf>
    <xf numFmtId="0" fontId="96" fillId="51" borderId="110" applyNumberFormat="0" applyProtection="0">
      <alignment horizontal="left" vertical="center" indent="1"/>
    </xf>
    <xf numFmtId="0" fontId="106" fillId="4" borderId="111" applyNumberFormat="0" applyProtection="0">
      <alignment horizontal="left" vertical="top" indent="1"/>
    </xf>
    <xf numFmtId="0" fontId="106" fillId="4" borderId="111" applyNumberFormat="0" applyProtection="0">
      <alignment horizontal="left" vertical="top" indent="1"/>
    </xf>
    <xf numFmtId="4" fontId="102" fillId="41" borderId="105" applyNumberFormat="0" applyProtection="0">
      <alignment vertical="center"/>
    </xf>
    <xf numFmtId="4" fontId="102" fillId="36" borderId="110" applyNumberFormat="0" applyProtection="0">
      <alignment vertical="center"/>
    </xf>
    <xf numFmtId="0" fontId="103" fillId="7" borderId="111" applyNumberFormat="0" applyProtection="0">
      <alignment horizontal="left" vertical="top" indent="1"/>
    </xf>
    <xf numFmtId="4" fontId="96" fillId="43" borderId="110" applyNumberFormat="0" applyProtection="0">
      <alignment horizontal="right" vertical="center"/>
    </xf>
    <xf numFmtId="4" fontId="96" fillId="17" borderId="112" applyNumberFormat="0" applyProtection="0">
      <alignment horizontal="right" vertical="center"/>
    </xf>
    <xf numFmtId="4" fontId="96" fillId="45" borderId="110" applyNumberFormat="0" applyProtection="0">
      <alignment horizontal="right" vertical="center"/>
    </xf>
    <xf numFmtId="4" fontId="96" fillId="47" borderId="110" applyNumberFormat="0" applyProtection="0">
      <alignment horizontal="right" vertical="center"/>
    </xf>
    <xf numFmtId="4" fontId="104" fillId="15" borderId="112" applyNumberFormat="0" applyProtection="0">
      <alignment horizontal="left" vertical="center" indent="1"/>
    </xf>
    <xf numFmtId="0" fontId="96" fillId="2" borderId="110" applyNumberFormat="0" applyProtection="0">
      <alignment horizontal="left" vertical="center" indent="1"/>
    </xf>
    <xf numFmtId="0" fontId="14" fillId="54" borderId="104" applyNumberFormat="0" applyProtection="0">
      <alignment horizontal="left" vertical="center" indent="1"/>
    </xf>
    <xf numFmtId="4" fontId="96" fillId="9" borderId="110" applyNumberFormat="0" applyProtection="0">
      <alignment horizontal="right" vertical="center"/>
    </xf>
    <xf numFmtId="0" fontId="106" fillId="4" borderId="111" applyNumberFormat="0" applyProtection="0">
      <alignment horizontal="left" vertical="top" indent="1"/>
    </xf>
    <xf numFmtId="4" fontId="96" fillId="0" borderId="110" applyNumberFormat="0" applyProtection="0">
      <alignment horizontal="right" vertical="center"/>
    </xf>
    <xf numFmtId="0" fontId="106" fillId="4" borderId="111" applyNumberFormat="0" applyProtection="0">
      <alignment horizontal="left" vertical="top" indent="1"/>
    </xf>
    <xf numFmtId="0" fontId="14" fillId="54" borderId="104" applyNumberFormat="0" applyProtection="0">
      <alignment horizontal="left" vertical="center" indent="1"/>
    </xf>
    <xf numFmtId="174" fontId="77" fillId="19" borderId="105">
      <alignment horizontal="right"/>
      <protection locked="0"/>
    </xf>
    <xf numFmtId="4" fontId="102" fillId="36" borderId="110" applyNumberFormat="0" applyProtection="0">
      <alignment vertical="center"/>
    </xf>
    <xf numFmtId="4" fontId="96" fillId="50" borderId="112" applyNumberFormat="0" applyProtection="0">
      <alignment horizontal="left" vertical="center" indent="1"/>
    </xf>
    <xf numFmtId="4" fontId="102" fillId="36" borderId="110" applyNumberFormat="0" applyProtection="0">
      <alignment vertical="center"/>
    </xf>
    <xf numFmtId="4" fontId="96" fillId="17" borderId="112" applyNumberFormat="0" applyProtection="0">
      <alignment horizontal="right" vertical="center"/>
    </xf>
    <xf numFmtId="0" fontId="96" fillId="15" borderId="111" applyNumberFormat="0" applyProtection="0">
      <alignment horizontal="left" vertical="top" indent="1"/>
    </xf>
    <xf numFmtId="4" fontId="106" fillId="4" borderId="111" applyNumberFormat="0" applyProtection="0">
      <alignment vertical="center"/>
    </xf>
    <xf numFmtId="0" fontId="96" fillId="52" borderId="110" applyNumberFormat="0" applyProtection="0">
      <alignment horizontal="left" vertical="center" indent="1"/>
    </xf>
    <xf numFmtId="1" fontId="78" fillId="0" borderId="106">
      <alignment horizontal="left"/>
      <protection hidden="1"/>
    </xf>
    <xf numFmtId="176" fontId="77" fillId="0" borderId="105">
      <alignment horizontal="right"/>
      <protection hidden="1"/>
    </xf>
    <xf numFmtId="174" fontId="78" fillId="0" borderId="105">
      <alignment horizontal="right"/>
      <protection hidden="1"/>
    </xf>
    <xf numFmtId="176" fontId="78" fillId="0" borderId="105">
      <alignment horizontal="right"/>
      <protection hidden="1"/>
    </xf>
    <xf numFmtId="4" fontId="106" fillId="52" borderId="111" applyNumberFormat="0" applyProtection="0">
      <alignment horizontal="left" vertical="center" indent="1"/>
    </xf>
    <xf numFmtId="0" fontId="103" fillId="7" borderId="111" applyNumberFormat="0" applyProtection="0">
      <alignment horizontal="left" vertical="top" indent="1"/>
    </xf>
    <xf numFmtId="4" fontId="96" fillId="46" borderId="110" applyNumberFormat="0" applyProtection="0">
      <alignment horizontal="right" vertical="center"/>
    </xf>
    <xf numFmtId="176" fontId="78" fillId="0" borderId="105">
      <alignment horizontal="right"/>
      <protection hidden="1"/>
    </xf>
    <xf numFmtId="4" fontId="104" fillId="15" borderId="112" applyNumberFormat="0" applyProtection="0">
      <alignment horizontal="left" vertical="center" indent="1"/>
    </xf>
    <xf numFmtId="176" fontId="77" fillId="20" borderId="105" applyBorder="0">
      <alignment horizontal="right"/>
      <protection locked="0"/>
    </xf>
    <xf numFmtId="0" fontId="97" fillId="0" borderId="106">
      <alignment horizontal="left" vertical="center"/>
    </xf>
    <xf numFmtId="0" fontId="96" fillId="2" borderId="110" applyNumberFormat="0" applyProtection="0">
      <alignment horizontal="left" vertical="center" indent="1"/>
    </xf>
    <xf numFmtId="0" fontId="105" fillId="15" borderId="113" applyBorder="0"/>
    <xf numFmtId="175" fontId="77" fillId="0" borderId="105">
      <alignment horizontal="right"/>
      <protection hidden="1"/>
    </xf>
    <xf numFmtId="0" fontId="96" fillId="51" borderId="110" applyNumberFormat="0" applyProtection="0">
      <alignment horizontal="left" vertical="center" indent="1"/>
    </xf>
    <xf numFmtId="0" fontId="96" fillId="15" borderId="111" applyNumberFormat="0" applyProtection="0">
      <alignment horizontal="left" vertical="top" indent="1"/>
    </xf>
    <xf numFmtId="0" fontId="96" fillId="50" borderId="111" applyNumberFormat="0" applyProtection="0">
      <alignment horizontal="left" vertical="top" indent="1"/>
    </xf>
    <xf numFmtId="176" fontId="77" fillId="20" borderId="105" applyBorder="0">
      <alignment horizontal="right"/>
      <protection locked="0"/>
    </xf>
    <xf numFmtId="0" fontId="15" fillId="4" borderId="102" applyNumberFormat="0" applyFont="0" applyAlignment="0" applyProtection="0"/>
    <xf numFmtId="4" fontId="102" fillId="36" borderId="110" applyNumberFormat="0" applyProtection="0">
      <alignment vertical="center"/>
    </xf>
    <xf numFmtId="4" fontId="96" fillId="8" borderId="110" applyNumberFormat="0" applyProtection="0">
      <alignment horizontal="right" vertical="center"/>
    </xf>
    <xf numFmtId="4" fontId="96" fillId="10" borderId="110" applyNumberFormat="0" applyProtection="0">
      <alignment horizontal="right" vertical="center"/>
    </xf>
    <xf numFmtId="4" fontId="101" fillId="36" borderId="104" applyNumberFormat="0" applyProtection="0">
      <alignment horizontal="left" vertical="center" indent="1"/>
    </xf>
    <xf numFmtId="4" fontId="96" fillId="8" borderId="110" applyNumberFormat="0" applyProtection="0">
      <alignment horizontal="right" vertical="center"/>
    </xf>
    <xf numFmtId="4" fontId="96" fillId="17" borderId="112" applyNumberFormat="0" applyProtection="0">
      <alignment horizontal="right" vertical="center"/>
    </xf>
    <xf numFmtId="0" fontId="96" fillId="2" borderId="110" applyNumberFormat="0" applyProtection="0">
      <alignment horizontal="left" vertical="center" indent="1"/>
    </xf>
    <xf numFmtId="0" fontId="14" fillId="54" borderId="104" applyNumberFormat="0" applyProtection="0">
      <alignment horizontal="left" vertical="center" indent="1"/>
    </xf>
    <xf numFmtId="4" fontId="96" fillId="0" borderId="110" applyNumberFormat="0" applyProtection="0">
      <alignment horizontal="right" vertical="center"/>
    </xf>
    <xf numFmtId="4" fontId="96" fillId="50" borderId="110" applyNumberFormat="0" applyProtection="0">
      <alignment horizontal="right" vertical="center"/>
    </xf>
    <xf numFmtId="0" fontId="14" fillId="54" borderId="104" applyNumberFormat="0" applyProtection="0">
      <alignment horizontal="left" vertical="center" indent="1"/>
    </xf>
    <xf numFmtId="0" fontId="96" fillId="15" borderId="111" applyNumberFormat="0" applyProtection="0">
      <alignment horizontal="left" vertical="top" indent="1"/>
    </xf>
    <xf numFmtId="0" fontId="96" fillId="2" borderId="111" applyNumberFormat="0" applyProtection="0">
      <alignment horizontal="left" vertical="top" indent="1"/>
    </xf>
    <xf numFmtId="0" fontId="84" fillId="35" borderId="107" applyNumberFormat="0" applyFont="0" applyFill="0" applyBorder="0" applyAlignment="0">
      <alignment vertical="center"/>
    </xf>
    <xf numFmtId="0" fontId="96" fillId="51" borderId="110" applyNumberFormat="0" applyProtection="0">
      <alignment horizontal="left" vertical="center" indent="1"/>
    </xf>
    <xf numFmtId="4" fontId="104" fillId="15" borderId="112"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4" fontId="96" fillId="45" borderId="110" applyNumberFormat="0" applyProtection="0">
      <alignment horizontal="right" vertical="center"/>
    </xf>
    <xf numFmtId="4" fontId="96" fillId="48" borderId="110" applyNumberFormat="0" applyProtection="0">
      <alignment horizontal="right" vertical="center"/>
    </xf>
    <xf numFmtId="174" fontId="78" fillId="0" borderId="105">
      <alignment horizontal="right"/>
      <protection hidden="1"/>
    </xf>
    <xf numFmtId="174" fontId="78" fillId="0" borderId="105">
      <alignment horizontal="right"/>
      <protection hidden="1"/>
    </xf>
    <xf numFmtId="4" fontId="107" fillId="55" borderId="104" applyNumberFormat="0" applyProtection="0">
      <alignment horizontal="right" vertical="center"/>
    </xf>
    <xf numFmtId="0" fontId="87" fillId="0" borderId="109" applyNumberFormat="0" applyFill="0" applyAlignment="0" applyProtection="0"/>
    <xf numFmtId="176" fontId="77" fillId="20" borderId="105" applyBorder="0">
      <alignment horizontal="right"/>
      <protection locked="0"/>
    </xf>
    <xf numFmtId="0" fontId="97" fillId="0" borderId="106">
      <alignment horizontal="left" vertical="center"/>
    </xf>
    <xf numFmtId="4" fontId="101" fillId="36" borderId="104" applyNumberFormat="0" applyProtection="0">
      <alignment vertical="center"/>
    </xf>
    <xf numFmtId="176" fontId="78" fillId="0" borderId="105">
      <alignment horizontal="right"/>
      <protection hidden="1"/>
    </xf>
    <xf numFmtId="174" fontId="77" fillId="0" borderId="105">
      <alignment horizontal="right"/>
      <protection hidden="1"/>
    </xf>
    <xf numFmtId="174" fontId="77" fillId="0" borderId="105">
      <alignment horizontal="right"/>
      <protection hidden="1"/>
    </xf>
    <xf numFmtId="0" fontId="87" fillId="0" borderId="109" applyNumberFormat="0" applyFill="0" applyAlignment="0" applyProtection="0"/>
    <xf numFmtId="4" fontId="96" fillId="50" borderId="110" applyNumberFormat="0" applyProtection="0">
      <alignment horizontal="right" vertical="center"/>
    </xf>
    <xf numFmtId="4" fontId="96" fillId="49" borderId="112" applyNumberFormat="0" applyProtection="0">
      <alignment horizontal="left" vertical="center" indent="1"/>
    </xf>
    <xf numFmtId="0" fontId="96" fillId="2" borderId="110" applyNumberFormat="0" applyProtection="0">
      <alignment horizontal="left" vertical="center" indent="1"/>
    </xf>
    <xf numFmtId="0" fontId="96" fillId="2" borderId="111" applyNumberFormat="0" applyProtection="0">
      <alignment horizontal="left" vertical="top" indent="1"/>
    </xf>
    <xf numFmtId="4" fontId="101" fillId="55" borderId="104" applyNumberFormat="0" applyProtection="0">
      <alignment horizontal="right" vertical="center"/>
    </xf>
    <xf numFmtId="4" fontId="96" fillId="0" borderId="110" applyNumberFormat="0" applyProtection="0">
      <alignment horizontal="right" vertical="center"/>
    </xf>
    <xf numFmtId="0" fontId="14" fillId="54" borderId="104" applyNumberFormat="0" applyProtection="0">
      <alignment horizontal="left" vertical="center" indent="1"/>
    </xf>
    <xf numFmtId="4" fontId="96" fillId="0" borderId="110" applyNumberFormat="0" applyProtection="0">
      <alignment horizontal="right" vertical="center"/>
    </xf>
    <xf numFmtId="0" fontId="96" fillId="51" borderId="110" applyNumberFormat="0" applyProtection="0">
      <alignment horizontal="left" vertical="center" indent="1"/>
    </xf>
    <xf numFmtId="4" fontId="101" fillId="36" borderId="104" applyNumberFormat="0" applyProtection="0">
      <alignment vertical="center"/>
    </xf>
    <xf numFmtId="0" fontId="96" fillId="15" borderId="111" applyNumberFormat="0" applyProtection="0">
      <alignment horizontal="left" vertical="top" indent="1"/>
    </xf>
    <xf numFmtId="0" fontId="96" fillId="51" borderId="110" applyNumberFormat="0" applyProtection="0">
      <alignment horizontal="left" vertical="center" indent="1"/>
    </xf>
    <xf numFmtId="4" fontId="96" fillId="50" borderId="110" applyNumberFormat="0" applyProtection="0">
      <alignment horizontal="right" vertical="center"/>
    </xf>
    <xf numFmtId="4" fontId="102" fillId="36" borderId="110" applyNumberFormat="0" applyProtection="0">
      <alignment vertical="center"/>
    </xf>
    <xf numFmtId="0" fontId="103" fillId="7" borderId="111" applyNumberFormat="0" applyProtection="0">
      <alignment horizontal="left" vertical="top" indent="1"/>
    </xf>
    <xf numFmtId="4" fontId="96" fillId="43" borderId="110" applyNumberFormat="0" applyProtection="0">
      <alignment horizontal="right" vertical="center"/>
    </xf>
    <xf numFmtId="4" fontId="96" fillId="10" borderId="110" applyNumberFormat="0" applyProtection="0">
      <alignment horizontal="right" vertical="center"/>
    </xf>
    <xf numFmtId="4" fontId="96" fillId="9" borderId="110" applyNumberFormat="0" applyProtection="0">
      <alignment horizontal="right" vertical="center"/>
    </xf>
    <xf numFmtId="0" fontId="96" fillId="53" borderId="110" applyNumberFormat="0" applyProtection="0">
      <alignment horizontal="left" vertical="center" indent="1"/>
    </xf>
    <xf numFmtId="4" fontId="106" fillId="52" borderId="111" applyNumberFormat="0" applyProtection="0">
      <alignment horizontal="left" vertical="center" indent="1"/>
    </xf>
    <xf numFmtId="4" fontId="96" fillId="48" borderId="110" applyNumberFormat="0" applyProtection="0">
      <alignment horizontal="right" vertical="center"/>
    </xf>
    <xf numFmtId="4" fontId="96" fillId="9" borderId="110" applyNumberFormat="0" applyProtection="0">
      <alignment horizontal="right" vertical="center"/>
    </xf>
    <xf numFmtId="0" fontId="96" fillId="51" borderId="110" applyNumberFormat="0" applyProtection="0">
      <alignment horizontal="left" vertical="center" indent="1"/>
    </xf>
    <xf numFmtId="0" fontId="96" fillId="51" borderId="110" applyNumberFormat="0" applyProtection="0">
      <alignment horizontal="left" vertical="center" indent="1"/>
    </xf>
    <xf numFmtId="4" fontId="96" fillId="50" borderId="112" applyNumberFormat="0" applyProtection="0">
      <alignment horizontal="left" vertical="center" indent="1"/>
    </xf>
    <xf numFmtId="0" fontId="96" fillId="53" borderId="110" applyNumberFormat="0" applyProtection="0">
      <alignment horizontal="left" vertical="center" indent="1"/>
    </xf>
    <xf numFmtId="4" fontId="104" fillId="15" borderId="112" applyNumberFormat="0" applyProtection="0">
      <alignment horizontal="left" vertical="center" indent="1"/>
    </xf>
    <xf numFmtId="4" fontId="104" fillId="15" borderId="112" applyNumberFormat="0" applyProtection="0">
      <alignment horizontal="left" vertical="center" indent="1"/>
    </xf>
    <xf numFmtId="4" fontId="107" fillId="55" borderId="104" applyNumberFormat="0" applyProtection="0">
      <alignment horizontal="right" vertical="center"/>
    </xf>
    <xf numFmtId="0" fontId="96" fillId="52" borderId="110" applyNumberFormat="0" applyProtection="0">
      <alignment horizontal="left" vertical="center" indent="1"/>
    </xf>
    <xf numFmtId="176" fontId="77" fillId="20" borderId="105" applyBorder="0">
      <alignment horizontal="right"/>
      <protection locked="0"/>
    </xf>
    <xf numFmtId="0" fontId="96" fillId="52" borderId="110" applyNumberFormat="0" applyProtection="0">
      <alignment horizontal="left" vertical="center" indent="1"/>
    </xf>
    <xf numFmtId="4" fontId="101" fillId="55" borderId="104" applyNumberFormat="0" applyProtection="0">
      <alignment horizontal="right" vertical="center"/>
    </xf>
    <xf numFmtId="0" fontId="96" fillId="52" borderId="110" applyNumberFormat="0" applyProtection="0">
      <alignment horizontal="left" vertical="center" indent="1"/>
    </xf>
    <xf numFmtId="175" fontId="77" fillId="0" borderId="105">
      <alignment horizontal="right"/>
      <protection hidden="1"/>
    </xf>
    <xf numFmtId="4" fontId="96" fillId="8" borderId="110" applyNumberFormat="0" applyProtection="0">
      <alignment horizontal="right" vertical="center"/>
    </xf>
    <xf numFmtId="0" fontId="105" fillId="15" borderId="113" applyBorder="0"/>
    <xf numFmtId="4" fontId="96" fillId="50" borderId="110" applyNumberFormat="0" applyProtection="0">
      <alignment horizontal="right" vertical="center"/>
    </xf>
    <xf numFmtId="4" fontId="104" fillId="15" borderId="112" applyNumberFormat="0" applyProtection="0">
      <alignment horizontal="left" vertical="center" indent="1"/>
    </xf>
    <xf numFmtId="4" fontId="96" fillId="47" borderId="110" applyNumberFormat="0" applyProtection="0">
      <alignment horizontal="right" vertical="center"/>
    </xf>
    <xf numFmtId="4" fontId="106" fillId="52" borderId="111" applyNumberFormat="0" applyProtection="0">
      <alignment horizontal="left" vertical="center" indent="1"/>
    </xf>
    <xf numFmtId="4" fontId="96" fillId="50" borderId="110" applyNumberFormat="0" applyProtection="0">
      <alignment horizontal="right" vertical="center"/>
    </xf>
    <xf numFmtId="176" fontId="77" fillId="20" borderId="105" applyBorder="0">
      <alignment horizontal="right"/>
      <protection locked="0"/>
    </xf>
    <xf numFmtId="10" fontId="96" fillId="41" borderId="105" applyNumberFormat="0" applyBorder="0" applyAlignment="0" applyProtection="0"/>
    <xf numFmtId="4" fontId="101" fillId="36" borderId="104" applyNumberFormat="0" applyProtection="0">
      <alignment horizontal="left" vertical="center" indent="1"/>
    </xf>
    <xf numFmtId="0" fontId="14" fillId="54" borderId="104" applyNumberFormat="0" applyProtection="0">
      <alignment horizontal="left" vertical="center" indent="1"/>
    </xf>
    <xf numFmtId="0" fontId="15" fillId="4" borderId="102" applyNumberFormat="0" applyFont="0" applyAlignment="0" applyProtection="0"/>
    <xf numFmtId="4" fontId="96" fillId="45" borderId="110" applyNumberFormat="0" applyProtection="0">
      <alignment horizontal="right" vertical="center"/>
    </xf>
    <xf numFmtId="0" fontId="14" fillId="54" borderId="104" applyNumberFormat="0" applyProtection="0">
      <alignment horizontal="left" vertical="center" indent="1"/>
    </xf>
    <xf numFmtId="4" fontId="96" fillId="50" borderId="112" applyNumberFormat="0" applyProtection="0">
      <alignment horizontal="left" vertical="center" indent="1"/>
    </xf>
    <xf numFmtId="4" fontId="96" fillId="0" borderId="110" applyNumberFormat="0" applyProtection="0">
      <alignment horizontal="right" vertical="center"/>
    </xf>
    <xf numFmtId="174" fontId="78" fillId="0" borderId="105">
      <alignment horizontal="right"/>
      <protection hidden="1"/>
    </xf>
    <xf numFmtId="0" fontId="96" fillId="52" borderId="110" applyNumberFormat="0" applyProtection="0">
      <alignment horizontal="left" vertical="center" indent="1"/>
    </xf>
    <xf numFmtId="4" fontId="107" fillId="55" borderId="104" applyNumberFormat="0" applyProtection="0">
      <alignment horizontal="right" vertical="center"/>
    </xf>
    <xf numFmtId="0" fontId="84" fillId="35" borderId="107" applyNumberFormat="0" applyFont="0" applyFill="0" applyBorder="0" applyAlignment="0">
      <alignment vertical="center"/>
    </xf>
    <xf numFmtId="4" fontId="101" fillId="36" borderId="104" applyNumberFormat="0" applyProtection="0">
      <alignment vertical="center"/>
    </xf>
    <xf numFmtId="174" fontId="77" fillId="19" borderId="105">
      <alignment horizontal="right"/>
      <protection locked="0"/>
    </xf>
    <xf numFmtId="0" fontId="96" fillId="50" borderId="111" applyNumberFormat="0" applyProtection="0">
      <alignment horizontal="left" vertical="top" indent="1"/>
    </xf>
    <xf numFmtId="4" fontId="96" fillId="0" borderId="110" applyNumberFormat="0" applyProtection="0">
      <alignment horizontal="right" vertical="center"/>
    </xf>
    <xf numFmtId="4" fontId="104" fillId="15" borderId="112" applyNumberFormat="0" applyProtection="0">
      <alignment horizontal="left" vertical="center" indent="1"/>
    </xf>
    <xf numFmtId="0" fontId="14" fillId="54" borderId="104" applyNumberFormat="0" applyProtection="0">
      <alignment horizontal="left" vertical="center" indent="1"/>
    </xf>
    <xf numFmtId="4" fontId="96" fillId="49" borderId="112" applyNumberFormat="0" applyProtection="0">
      <alignment horizontal="left" vertical="center" indent="1"/>
    </xf>
    <xf numFmtId="4" fontId="96" fillId="49" borderId="112" applyNumberFormat="0" applyProtection="0">
      <alignment horizontal="left" vertical="center" indent="1"/>
    </xf>
    <xf numFmtId="4" fontId="104" fillId="15" borderId="112" applyNumberFormat="0" applyProtection="0">
      <alignment horizontal="left" vertical="center" indent="1"/>
    </xf>
    <xf numFmtId="0" fontId="105" fillId="15" borderId="113" applyBorder="0"/>
    <xf numFmtId="4" fontId="106" fillId="4" borderId="111" applyNumberFormat="0" applyProtection="0">
      <alignment vertical="center"/>
    </xf>
    <xf numFmtId="0" fontId="14" fillId="54" borderId="104" applyNumberFormat="0" applyProtection="0">
      <alignment horizontal="left" vertical="center" indent="1"/>
    </xf>
    <xf numFmtId="1" fontId="78" fillId="0" borderId="106">
      <alignment horizontal="left"/>
      <protection hidden="1"/>
    </xf>
    <xf numFmtId="0" fontId="84" fillId="35" borderId="107" applyNumberFormat="0" applyFont="0" applyFill="0" applyBorder="0" applyAlignment="0">
      <alignment vertical="center"/>
    </xf>
    <xf numFmtId="0" fontId="97" fillId="0" borderId="106">
      <alignment horizontal="left" vertical="center"/>
    </xf>
    <xf numFmtId="4" fontId="106" fillId="52" borderId="111" applyNumberFormat="0" applyProtection="0">
      <alignment horizontal="left" vertical="center" indent="1"/>
    </xf>
    <xf numFmtId="0" fontId="106" fillId="4" borderId="111" applyNumberFormat="0" applyProtection="0">
      <alignment horizontal="left" vertical="top" indent="1"/>
    </xf>
    <xf numFmtId="0" fontId="106" fillId="4" borderId="111" applyNumberFormat="0" applyProtection="0">
      <alignment horizontal="left" vertical="top" indent="1"/>
    </xf>
    <xf numFmtId="0" fontId="96" fillId="53" borderId="110" applyNumberFormat="0" applyProtection="0">
      <alignment horizontal="left" vertical="center" indent="1"/>
    </xf>
    <xf numFmtId="0" fontId="14" fillId="54" borderId="104" applyNumberFormat="0" applyProtection="0">
      <alignment horizontal="left" vertical="center" indent="1"/>
    </xf>
    <xf numFmtId="4" fontId="96" fillId="51" borderId="112" applyNumberFormat="0" applyProtection="0">
      <alignment horizontal="left" vertical="center" indent="1"/>
    </xf>
    <xf numFmtId="0" fontId="84" fillId="35" borderId="107" applyNumberFormat="0" applyFont="0" applyFill="0" applyBorder="0" applyAlignment="0">
      <alignment vertical="center"/>
    </xf>
    <xf numFmtId="0" fontId="96" fillId="2" borderId="110" applyNumberFormat="0" applyProtection="0">
      <alignment horizontal="left" vertical="center" indent="1"/>
    </xf>
    <xf numFmtId="4" fontId="96" fillId="0" borderId="110" applyNumberFormat="0" applyProtection="0">
      <alignment horizontal="right" vertical="center"/>
    </xf>
    <xf numFmtId="4" fontId="96" fillId="49" borderId="112" applyNumberFormat="0" applyProtection="0">
      <alignment horizontal="left" vertical="center" indent="1"/>
    </xf>
    <xf numFmtId="4" fontId="96" fillId="0" borderId="110" applyNumberFormat="0" applyProtection="0">
      <alignment horizontal="right" vertical="center"/>
    </xf>
    <xf numFmtId="4" fontId="106" fillId="52" borderId="111" applyNumberFormat="0" applyProtection="0">
      <alignment horizontal="left" vertical="center" indent="1"/>
    </xf>
    <xf numFmtId="0" fontId="15" fillId="4" borderId="102" applyNumberFormat="0" applyFont="0" applyAlignment="0" applyProtection="0"/>
    <xf numFmtId="0" fontId="96" fillId="2" borderId="111" applyNumberFormat="0" applyProtection="0">
      <alignment horizontal="left" vertical="top" indent="1"/>
    </xf>
    <xf numFmtId="4" fontId="96" fillId="51" borderId="112" applyNumberFormat="0" applyProtection="0">
      <alignment horizontal="left" vertical="center" indent="1"/>
    </xf>
    <xf numFmtId="4" fontId="102" fillId="41" borderId="105" applyNumberFormat="0" applyProtection="0">
      <alignment vertical="center"/>
    </xf>
    <xf numFmtId="176" fontId="78" fillId="0" borderId="105">
      <alignment horizontal="right"/>
      <protection hidden="1"/>
    </xf>
    <xf numFmtId="4" fontId="96" fillId="17" borderId="112" applyNumberFormat="0" applyProtection="0">
      <alignment horizontal="right" vertical="center"/>
    </xf>
    <xf numFmtId="4" fontId="96" fillId="50" borderId="112" applyNumberFormat="0" applyProtection="0">
      <alignment horizontal="left" vertical="center" indent="1"/>
    </xf>
    <xf numFmtId="4" fontId="96" fillId="10" borderId="110" applyNumberFormat="0" applyProtection="0">
      <alignment horizontal="right" vertical="center"/>
    </xf>
    <xf numFmtId="0" fontId="14" fillId="54" borderId="104" applyNumberFormat="0" applyProtection="0">
      <alignment horizontal="left" vertical="center" indent="1"/>
    </xf>
    <xf numFmtId="0" fontId="96" fillId="51" borderId="110" applyNumberFormat="0" applyProtection="0">
      <alignment horizontal="left" vertical="center" indent="1"/>
    </xf>
    <xf numFmtId="4" fontId="96" fillId="0" borderId="110" applyNumberFormat="0" applyProtection="0">
      <alignment horizontal="right" vertical="center"/>
    </xf>
    <xf numFmtId="4" fontId="96" fillId="0" borderId="110" applyNumberFormat="0" applyProtection="0">
      <alignment horizontal="right" vertical="center"/>
    </xf>
    <xf numFmtId="0" fontId="96" fillId="53" borderId="110" applyNumberFormat="0" applyProtection="0">
      <alignment horizontal="left" vertical="center" indent="1"/>
    </xf>
    <xf numFmtId="4" fontId="104" fillId="15" borderId="112" applyNumberFormat="0" applyProtection="0">
      <alignment horizontal="left" vertical="center" indent="1"/>
    </xf>
    <xf numFmtId="4" fontId="101" fillId="55" borderId="104" applyNumberFormat="0" applyProtection="0">
      <alignment horizontal="right" vertical="center"/>
    </xf>
    <xf numFmtId="4" fontId="96" fillId="47" borderId="110" applyNumberFormat="0" applyProtection="0">
      <alignment horizontal="right" vertical="center"/>
    </xf>
    <xf numFmtId="174" fontId="78" fillId="0" borderId="105">
      <alignment horizontal="right"/>
      <protection hidden="1"/>
    </xf>
    <xf numFmtId="4" fontId="106" fillId="52" borderId="111" applyNumberFormat="0" applyProtection="0">
      <alignment horizontal="left" vertical="center" indent="1"/>
    </xf>
    <xf numFmtId="0" fontId="96" fillId="15" borderId="111" applyNumberFormat="0" applyProtection="0">
      <alignment horizontal="left" vertical="top" indent="1"/>
    </xf>
    <xf numFmtId="0" fontId="105" fillId="15" borderId="113" applyBorder="0"/>
    <xf numFmtId="4" fontId="102" fillId="41" borderId="105" applyNumberFormat="0" applyProtection="0">
      <alignment vertical="center"/>
    </xf>
    <xf numFmtId="10" fontId="96" fillId="41" borderId="105" applyNumberFormat="0" applyBorder="0" applyAlignment="0" applyProtection="0"/>
    <xf numFmtId="0" fontId="105" fillId="15" borderId="113" applyBorder="0"/>
    <xf numFmtId="174" fontId="77" fillId="19" borderId="105">
      <alignment horizontal="right"/>
      <protection locked="0"/>
    </xf>
    <xf numFmtId="4" fontId="96" fillId="50" borderId="112" applyNumberFormat="0" applyProtection="0">
      <alignment horizontal="left" vertical="center" indent="1"/>
    </xf>
    <xf numFmtId="0" fontId="96" fillId="2" borderId="110" applyNumberFormat="0" applyProtection="0">
      <alignment horizontal="left" vertical="center" indent="1"/>
    </xf>
    <xf numFmtId="4" fontId="96" fillId="0" borderId="110" applyNumberFormat="0" applyProtection="0">
      <alignment horizontal="right" vertical="center"/>
    </xf>
    <xf numFmtId="0" fontId="87" fillId="0" borderId="109" applyNumberFormat="0" applyFill="0" applyAlignment="0" applyProtection="0"/>
    <xf numFmtId="0" fontId="18" fillId="0" borderId="88" applyNumberFormat="0" applyFill="0" applyAlignment="0" applyProtection="0"/>
    <xf numFmtId="4" fontId="96" fillId="50" borderId="110" applyNumberFormat="0" applyProtection="0">
      <alignment horizontal="right" vertical="center"/>
    </xf>
    <xf numFmtId="0" fontId="18" fillId="0" borderId="88" applyNumberFormat="0" applyFill="0" applyAlignment="0" applyProtection="0"/>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96" fillId="51" borderId="110" applyNumberFormat="0" applyProtection="0">
      <alignment horizontal="left" vertical="center" indent="1"/>
    </xf>
    <xf numFmtId="176" fontId="77" fillId="0" borderId="105">
      <alignment horizontal="right"/>
      <protection hidden="1"/>
    </xf>
    <xf numFmtId="0" fontId="14" fillId="54" borderId="104" applyNumberFormat="0" applyProtection="0">
      <alignment horizontal="left" vertical="center" indent="1"/>
    </xf>
    <xf numFmtId="175" fontId="77" fillId="0" borderId="105">
      <alignment horizontal="right"/>
      <protection hidden="1"/>
    </xf>
    <xf numFmtId="4" fontId="96" fillId="50" borderId="112" applyNumberFormat="0" applyProtection="0">
      <alignment horizontal="left" vertical="center" indent="1"/>
    </xf>
    <xf numFmtId="174" fontId="77" fillId="19" borderId="105">
      <alignment horizontal="right"/>
      <protection locked="0"/>
    </xf>
    <xf numFmtId="4" fontId="96" fillId="0" borderId="110" applyNumberFormat="0" applyProtection="0">
      <alignment horizontal="right" vertical="center"/>
    </xf>
    <xf numFmtId="0" fontId="96" fillId="2" borderId="110" applyNumberFormat="0" applyProtection="0">
      <alignment horizontal="left" vertical="center" indent="1"/>
    </xf>
    <xf numFmtId="0" fontId="96" fillId="53" borderId="110" applyNumberFormat="0" applyProtection="0">
      <alignment horizontal="left" vertical="center" indent="1"/>
    </xf>
    <xf numFmtId="4" fontId="106" fillId="52" borderId="111" applyNumberFormat="0" applyProtection="0">
      <alignment horizontal="left" vertical="center" indent="1"/>
    </xf>
    <xf numFmtId="4" fontId="101" fillId="55" borderId="104" applyNumberFormat="0" applyProtection="0">
      <alignment horizontal="right" vertical="center"/>
    </xf>
    <xf numFmtId="4" fontId="107" fillId="55" borderId="104" applyNumberFormat="0" applyProtection="0">
      <alignment horizontal="right" vertical="center"/>
    </xf>
    <xf numFmtId="0" fontId="14" fillId="54" borderId="104" applyNumberFormat="0" applyProtection="0">
      <alignment horizontal="left" vertical="center" indent="1"/>
    </xf>
    <xf numFmtId="176" fontId="78" fillId="0" borderId="105">
      <alignment horizontal="right"/>
      <protection hidden="1"/>
    </xf>
    <xf numFmtId="4" fontId="96" fillId="50" borderId="110" applyNumberFormat="0" applyProtection="0">
      <alignment horizontal="right" vertical="center"/>
    </xf>
    <xf numFmtId="176" fontId="78" fillId="0" borderId="105">
      <alignment horizontal="right"/>
      <protection hidden="1"/>
    </xf>
    <xf numFmtId="176" fontId="77" fillId="20" borderId="105" applyBorder="0">
      <alignment horizontal="right"/>
      <protection locked="0"/>
    </xf>
    <xf numFmtId="0" fontId="84" fillId="35" borderId="107" applyNumberFormat="0" applyFont="0" applyFill="0" applyBorder="0" applyAlignment="0">
      <alignment vertical="center"/>
    </xf>
    <xf numFmtId="0" fontId="87" fillId="0" borderId="109" applyNumberFormat="0" applyFill="0" applyAlignment="0" applyProtection="0"/>
    <xf numFmtId="10" fontId="96" fillId="41" borderId="105" applyNumberFormat="0" applyBorder="0" applyAlignment="0" applyProtection="0"/>
    <xf numFmtId="0" fontId="14" fillId="4" borderId="102" applyNumberFormat="0" applyFont="0" applyAlignment="0" applyProtection="0"/>
    <xf numFmtId="4" fontId="102" fillId="36" borderId="110" applyNumberFormat="0" applyProtection="0">
      <alignment vertical="center"/>
    </xf>
    <xf numFmtId="0" fontId="103" fillId="7" borderId="111" applyNumberFormat="0" applyProtection="0">
      <alignment horizontal="left" vertical="top" indent="1"/>
    </xf>
    <xf numFmtId="4" fontId="96" fillId="43" borderId="110" applyNumberFormat="0" applyProtection="0">
      <alignment horizontal="right" vertical="center"/>
    </xf>
    <xf numFmtId="4" fontId="96" fillId="45" borderId="110" applyNumberFormat="0" applyProtection="0">
      <alignment horizontal="right" vertical="center"/>
    </xf>
    <xf numFmtId="4" fontId="96" fillId="46" borderId="110" applyNumberFormat="0" applyProtection="0">
      <alignment horizontal="right" vertical="center"/>
    </xf>
    <xf numFmtId="4" fontId="96" fillId="50" borderId="110" applyNumberFormat="0" applyProtection="0">
      <alignment horizontal="right" vertical="center"/>
    </xf>
    <xf numFmtId="0" fontId="14" fillId="54" borderId="104" applyNumberFormat="0" applyProtection="0">
      <alignment horizontal="left" vertical="center" indent="1"/>
    </xf>
    <xf numFmtId="4" fontId="96" fillId="46" borderId="110" applyNumberFormat="0" applyProtection="0">
      <alignment horizontal="right" vertical="center"/>
    </xf>
    <xf numFmtId="0" fontId="18" fillId="0" borderId="88" applyNumberFormat="0" applyFill="0" applyAlignment="0" applyProtection="0"/>
    <xf numFmtId="0" fontId="106" fillId="4" borderId="111" applyNumberFormat="0" applyProtection="0">
      <alignment horizontal="left" vertical="top" indent="1"/>
    </xf>
    <xf numFmtId="0" fontId="96" fillId="50" borderId="111" applyNumberFormat="0" applyProtection="0">
      <alignment horizontal="left" vertical="top" indent="1"/>
    </xf>
    <xf numFmtId="4" fontId="96" fillId="49" borderId="112" applyNumberFormat="0" applyProtection="0">
      <alignment horizontal="left" vertical="center" indent="1"/>
    </xf>
    <xf numFmtId="4" fontId="96" fillId="49" borderId="112" applyNumberFormat="0" applyProtection="0">
      <alignment horizontal="left" vertical="center" indent="1"/>
    </xf>
    <xf numFmtId="4" fontId="96" fillId="51" borderId="112" applyNumberFormat="0" applyProtection="0">
      <alignment horizontal="left" vertical="center" indent="1"/>
    </xf>
    <xf numFmtId="174" fontId="78" fillId="0" borderId="105">
      <alignment horizontal="right"/>
      <protection hidden="1"/>
    </xf>
    <xf numFmtId="4" fontId="96" fillId="49" borderId="112" applyNumberFormat="0" applyProtection="0">
      <alignment horizontal="left" vertical="center" indent="1"/>
    </xf>
    <xf numFmtId="0" fontId="96" fillId="53" borderId="110" applyNumberFormat="0" applyProtection="0">
      <alignment horizontal="left" vertical="center" indent="1"/>
    </xf>
    <xf numFmtId="176" fontId="77" fillId="0" borderId="105">
      <alignment horizontal="right"/>
      <protection hidden="1"/>
    </xf>
    <xf numFmtId="0" fontId="96" fillId="51" borderId="110" applyNumberFormat="0" applyProtection="0">
      <alignment horizontal="left" vertical="center" indent="1"/>
    </xf>
    <xf numFmtId="0" fontId="32" fillId="13" borderId="103" applyNumberFormat="0" applyAlignment="0" applyProtection="0"/>
    <xf numFmtId="0" fontId="14" fillId="54" borderId="104" applyNumberFormat="0" applyProtection="0">
      <alignment horizontal="left" vertical="center" indent="1"/>
    </xf>
    <xf numFmtId="0" fontId="84" fillId="35" borderId="107" applyNumberFormat="0" applyFont="0" applyFill="0" applyBorder="0" applyAlignment="0">
      <alignment vertical="center"/>
    </xf>
    <xf numFmtId="4" fontId="96" fillId="10" borderId="110" applyNumberFormat="0" applyProtection="0">
      <alignment horizontal="right" vertical="center"/>
    </xf>
    <xf numFmtId="0" fontId="14" fillId="54" borderId="104" applyNumberFormat="0" applyProtection="0">
      <alignment horizontal="left" vertical="center" indent="1"/>
    </xf>
    <xf numFmtId="0" fontId="106" fillId="4" borderId="111" applyNumberFormat="0" applyProtection="0">
      <alignment horizontal="left" vertical="top" indent="1"/>
    </xf>
    <xf numFmtId="0" fontId="96" fillId="50" borderId="111" applyNumberFormat="0" applyProtection="0">
      <alignment horizontal="left" vertical="top" indent="1"/>
    </xf>
    <xf numFmtId="0" fontId="18" fillId="0" borderId="88" applyNumberFormat="0" applyFill="0" applyAlignment="0" applyProtection="0"/>
    <xf numFmtId="0" fontId="96" fillId="2" borderId="111" applyNumberFormat="0" applyProtection="0">
      <alignment horizontal="left" vertical="top" indent="1"/>
    </xf>
    <xf numFmtId="10" fontId="96" fillId="41" borderId="105" applyNumberFormat="0" applyBorder="0" applyAlignment="0" applyProtection="0"/>
    <xf numFmtId="0" fontId="14" fillId="4" borderId="102" applyNumberFormat="0" applyFont="0" applyAlignment="0" applyProtection="0"/>
    <xf numFmtId="4" fontId="96" fillId="17" borderId="112" applyNumberFormat="0" applyProtection="0">
      <alignment horizontal="right" vertical="center"/>
    </xf>
    <xf numFmtId="0" fontId="96" fillId="51" borderId="110" applyNumberFormat="0" applyProtection="0">
      <alignment horizontal="left" vertical="center" indent="1"/>
    </xf>
    <xf numFmtId="4" fontId="96" fillId="48" borderId="110" applyNumberFormat="0" applyProtection="0">
      <alignment horizontal="right" vertical="center"/>
    </xf>
    <xf numFmtId="4" fontId="106" fillId="4" borderId="111" applyNumberFormat="0" applyProtection="0">
      <alignment vertical="center"/>
    </xf>
    <xf numFmtId="0" fontId="96" fillId="50" borderId="111" applyNumberFormat="0" applyProtection="0">
      <alignment horizontal="left" vertical="top" indent="1"/>
    </xf>
    <xf numFmtId="4" fontId="102" fillId="41" borderId="105" applyNumberFormat="0" applyProtection="0">
      <alignment vertical="center"/>
    </xf>
    <xf numFmtId="0" fontId="96" fillId="51" borderId="110" applyNumberFormat="0" applyProtection="0">
      <alignment horizontal="left" vertical="center" indent="1"/>
    </xf>
    <xf numFmtId="0" fontId="96" fillId="52" borderId="110"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8" fillId="0" borderId="88" applyNumberFormat="0" applyFill="0" applyAlignment="0" applyProtection="0"/>
    <xf numFmtId="10" fontId="96" fillId="41" borderId="105" applyNumberFormat="0" applyBorder="0" applyAlignment="0" applyProtection="0"/>
    <xf numFmtId="0" fontId="14" fillId="54" borderId="104" applyNumberFormat="0" applyProtection="0">
      <alignment horizontal="left" vertical="center" indent="1"/>
    </xf>
    <xf numFmtId="4" fontId="102" fillId="41" borderId="105" applyNumberFormat="0" applyProtection="0">
      <alignment vertical="center"/>
    </xf>
    <xf numFmtId="4" fontId="104" fillId="15" borderId="112" applyNumberFormat="0" applyProtection="0">
      <alignment horizontal="left" vertical="center" indent="1"/>
    </xf>
    <xf numFmtId="0" fontId="14" fillId="54" borderId="104" applyNumberFormat="0" applyProtection="0">
      <alignment horizontal="left" vertical="center" indent="1"/>
    </xf>
    <xf numFmtId="0" fontId="96" fillId="2" borderId="111" applyNumberFormat="0" applyProtection="0">
      <alignment horizontal="left" vertical="top" indent="1"/>
    </xf>
    <xf numFmtId="176" fontId="77" fillId="20" borderId="105" applyBorder="0">
      <alignment horizontal="right"/>
      <protection locked="0"/>
    </xf>
    <xf numFmtId="0" fontId="18" fillId="0" borderId="88" applyNumberFormat="0" applyFill="0" applyAlignment="0" applyProtection="0"/>
    <xf numFmtId="175" fontId="77" fillId="0" borderId="105">
      <alignment horizontal="right"/>
      <protection hidden="1"/>
    </xf>
    <xf numFmtId="0" fontId="96" fillId="2" borderId="111" applyNumberFormat="0" applyProtection="0">
      <alignment horizontal="left" vertical="top" indent="1"/>
    </xf>
    <xf numFmtId="4" fontId="96" fillId="50" borderId="110" applyNumberFormat="0" applyProtection="0">
      <alignment horizontal="right" vertical="center"/>
    </xf>
    <xf numFmtId="0" fontId="96" fillId="51" borderId="111" applyNumberFormat="0" applyProtection="0">
      <alignment horizontal="left" vertical="top" indent="1"/>
    </xf>
    <xf numFmtId="0" fontId="96" fillId="2" borderId="111" applyNumberFormat="0" applyProtection="0">
      <alignment horizontal="left" vertical="top" indent="1"/>
    </xf>
    <xf numFmtId="0" fontId="14" fillId="54" borderId="104" applyNumberFormat="0" applyProtection="0">
      <alignment horizontal="left" vertical="center" indent="1"/>
    </xf>
    <xf numFmtId="1" fontId="78" fillId="0" borderId="106">
      <alignment horizontal="left"/>
      <protection hidden="1"/>
    </xf>
    <xf numFmtId="10" fontId="96" fillId="41" borderId="105" applyNumberFormat="0" applyBorder="0" applyAlignment="0" applyProtection="0"/>
    <xf numFmtId="0" fontId="106" fillId="4" borderId="111" applyNumberFormat="0" applyProtection="0">
      <alignment horizontal="left" vertical="top" indent="1"/>
    </xf>
    <xf numFmtId="4" fontId="104" fillId="15" borderId="112" applyNumberFormat="0" applyProtection="0">
      <alignment horizontal="left" vertical="center" indent="1"/>
    </xf>
    <xf numFmtId="174" fontId="77" fillId="19" borderId="105">
      <alignment horizontal="right"/>
      <protection locked="0"/>
    </xf>
    <xf numFmtId="0" fontId="96" fillId="2" borderId="110" applyNumberFormat="0" applyProtection="0">
      <alignment horizontal="left" vertical="center" indent="1"/>
    </xf>
    <xf numFmtId="0" fontId="96" fillId="50" borderId="111" applyNumberFormat="0" applyProtection="0">
      <alignment horizontal="left" vertical="top" indent="1"/>
    </xf>
    <xf numFmtId="4" fontId="106" fillId="4" borderId="111" applyNumberFormat="0" applyProtection="0">
      <alignment vertical="center"/>
    </xf>
    <xf numFmtId="0" fontId="96" fillId="2" borderId="111" applyNumberFormat="0" applyProtection="0">
      <alignment horizontal="left" vertical="top" indent="1"/>
    </xf>
    <xf numFmtId="0" fontId="14" fillId="54" borderId="104" applyNumberFormat="0" applyProtection="0">
      <alignment horizontal="left" vertical="center" indent="1"/>
    </xf>
    <xf numFmtId="174" fontId="78" fillId="0" borderId="105">
      <alignment horizontal="right"/>
      <protection hidden="1"/>
    </xf>
    <xf numFmtId="0" fontId="87" fillId="0" borderId="109" applyNumberFormat="0" applyFill="0" applyAlignment="0" applyProtection="0"/>
    <xf numFmtId="0" fontId="96" fillId="15" borderId="111" applyNumberFormat="0" applyProtection="0">
      <alignment horizontal="left" vertical="top" indent="1"/>
    </xf>
    <xf numFmtId="0" fontId="96" fillId="53" borderId="110" applyNumberFormat="0" applyProtection="0">
      <alignment horizontal="left" vertical="center" indent="1"/>
    </xf>
    <xf numFmtId="4" fontId="96" fillId="51" borderId="112" applyNumberFormat="0" applyProtection="0">
      <alignment horizontal="left" vertical="center" indent="1"/>
    </xf>
    <xf numFmtId="4" fontId="96" fillId="50" borderId="112" applyNumberFormat="0" applyProtection="0">
      <alignment horizontal="left" vertical="center" indent="1"/>
    </xf>
    <xf numFmtId="0" fontId="96" fillId="2" borderId="111" applyNumberFormat="0" applyProtection="0">
      <alignment horizontal="left" vertical="top" indent="1"/>
    </xf>
    <xf numFmtId="176" fontId="78" fillId="0" borderId="105">
      <alignment horizontal="right"/>
      <protection hidden="1"/>
    </xf>
    <xf numFmtId="0" fontId="14" fillId="54" borderId="104" applyNumberFormat="0" applyProtection="0">
      <alignment horizontal="left" vertical="center" indent="1"/>
    </xf>
    <xf numFmtId="0" fontId="97" fillId="0" borderId="106">
      <alignment horizontal="left" vertical="center"/>
    </xf>
    <xf numFmtId="176" fontId="77" fillId="20" borderId="105" applyBorder="0">
      <alignment horizontal="right"/>
      <protection locked="0"/>
    </xf>
    <xf numFmtId="174" fontId="77" fillId="19" borderId="105">
      <alignment horizontal="right"/>
      <protection locked="0"/>
    </xf>
    <xf numFmtId="10" fontId="96" fillId="41" borderId="105" applyNumberFormat="0" applyBorder="0" applyAlignment="0" applyProtection="0"/>
    <xf numFmtId="0" fontId="103" fillId="7" borderId="111" applyNumberFormat="0" applyProtection="0">
      <alignment horizontal="left" vertical="top" indent="1"/>
    </xf>
    <xf numFmtId="4" fontId="96" fillId="10" borderId="110" applyNumberFormat="0" applyProtection="0">
      <alignment horizontal="right" vertical="center"/>
    </xf>
    <xf numFmtId="0" fontId="15" fillId="4" borderId="102" applyNumberFormat="0" applyFont="0" applyAlignment="0" applyProtection="0"/>
    <xf numFmtId="4" fontId="102" fillId="41" borderId="105" applyNumberFormat="0" applyProtection="0">
      <alignment vertical="center"/>
    </xf>
    <xf numFmtId="4" fontId="101" fillId="55" borderId="104" applyNumberFormat="0" applyProtection="0">
      <alignment horizontal="right" vertical="center"/>
    </xf>
    <xf numFmtId="4" fontId="96" fillId="49" borderId="112" applyNumberFormat="0" applyProtection="0">
      <alignment horizontal="left" vertical="center" indent="1"/>
    </xf>
    <xf numFmtId="0" fontId="96" fillId="51" borderId="110" applyNumberFormat="0" applyProtection="0">
      <alignment horizontal="left" vertical="center" indent="1"/>
    </xf>
    <xf numFmtId="4" fontId="96" fillId="0" borderId="110" applyNumberFormat="0" applyProtection="0">
      <alignment horizontal="right" vertical="center"/>
    </xf>
    <xf numFmtId="0" fontId="105" fillId="15" borderId="113" applyBorder="0"/>
    <xf numFmtId="4" fontId="106" fillId="52" borderId="111" applyNumberFormat="0" applyProtection="0">
      <alignment horizontal="left" vertical="center" indent="1"/>
    </xf>
    <xf numFmtId="4" fontId="96" fillId="47" borderId="110" applyNumberFormat="0" applyProtection="0">
      <alignment horizontal="right" vertical="center"/>
    </xf>
    <xf numFmtId="174" fontId="77" fillId="19" borderId="105">
      <alignment horizontal="right"/>
      <protection locked="0"/>
    </xf>
    <xf numFmtId="4" fontId="96" fillId="9" borderId="110" applyNumberFormat="0" applyProtection="0">
      <alignment horizontal="right" vertical="center"/>
    </xf>
    <xf numFmtId="4" fontId="102" fillId="41" borderId="105" applyNumberFormat="0" applyProtection="0">
      <alignment vertical="center"/>
    </xf>
    <xf numFmtId="4" fontId="104" fillId="15" borderId="112" applyNumberFormat="0" applyProtection="0">
      <alignment horizontal="left" vertical="center" indent="1"/>
    </xf>
    <xf numFmtId="4" fontId="106" fillId="4" borderId="111" applyNumberFormat="0" applyProtection="0">
      <alignment vertical="center"/>
    </xf>
    <xf numFmtId="0" fontId="105" fillId="15" borderId="113" applyBorder="0"/>
    <xf numFmtId="0" fontId="14" fillId="54" borderId="104" applyNumberFormat="0" applyProtection="0">
      <alignment horizontal="left" vertical="center" indent="1"/>
    </xf>
    <xf numFmtId="10" fontId="96" fillId="41" borderId="105" applyNumberFormat="0" applyBorder="0" applyAlignment="0" applyProtection="0"/>
    <xf numFmtId="4" fontId="101" fillId="36" borderId="104" applyNumberFormat="0" applyProtection="0">
      <alignment vertical="center"/>
    </xf>
    <xf numFmtId="176" fontId="78" fillId="0" borderId="105">
      <alignment horizontal="right"/>
      <protection hidden="1"/>
    </xf>
    <xf numFmtId="4" fontId="96" fillId="51" borderId="112" applyNumberFormat="0" applyProtection="0">
      <alignment horizontal="left" vertical="center" indent="1"/>
    </xf>
    <xf numFmtId="4" fontId="106" fillId="4" borderId="111" applyNumberFormat="0" applyProtection="0">
      <alignment vertical="center"/>
    </xf>
    <xf numFmtId="4" fontId="96" fillId="50" borderId="110" applyNumberFormat="0" applyProtection="0">
      <alignment horizontal="right" vertical="center"/>
    </xf>
    <xf numFmtId="0" fontId="106" fillId="4" borderId="111" applyNumberFormat="0" applyProtection="0">
      <alignment horizontal="left" vertical="top" indent="1"/>
    </xf>
    <xf numFmtId="0" fontId="18" fillId="0" borderId="88" applyNumberFormat="0" applyFill="0" applyAlignment="0" applyProtection="0"/>
    <xf numFmtId="0" fontId="96" fillId="2" borderId="111" applyNumberFormat="0" applyProtection="0">
      <alignment horizontal="left" vertical="top" indent="1"/>
    </xf>
    <xf numFmtId="4" fontId="106" fillId="4" borderId="111" applyNumberFormat="0" applyProtection="0">
      <alignment vertical="center"/>
    </xf>
    <xf numFmtId="0" fontId="96" fillId="2" borderId="111" applyNumberFormat="0" applyProtection="0">
      <alignment horizontal="left" vertical="top" indent="1"/>
    </xf>
    <xf numFmtId="0" fontId="96" fillId="50" borderId="111" applyNumberFormat="0" applyProtection="0">
      <alignment horizontal="left" vertical="top" indent="1"/>
    </xf>
    <xf numFmtId="176" fontId="77" fillId="20" borderId="105" applyBorder="0">
      <alignment horizontal="right"/>
      <protection locked="0"/>
    </xf>
    <xf numFmtId="0" fontId="96" fillId="51" borderId="111" applyNumberFormat="0" applyProtection="0">
      <alignment horizontal="left" vertical="top" indent="1"/>
    </xf>
    <xf numFmtId="4" fontId="101" fillId="55" borderId="104" applyNumberFormat="0" applyProtection="0">
      <alignment horizontal="right" vertical="center"/>
    </xf>
    <xf numFmtId="4" fontId="96" fillId="48" borderId="110" applyNumberFormat="0" applyProtection="0">
      <alignment horizontal="right" vertical="center"/>
    </xf>
    <xf numFmtId="0" fontId="106" fillId="4" borderId="111" applyNumberFormat="0" applyProtection="0">
      <alignment horizontal="left" vertical="top" indent="1"/>
    </xf>
    <xf numFmtId="0" fontId="96" fillId="52" borderId="110" applyNumberFormat="0" applyProtection="0">
      <alignment horizontal="left" vertical="center" indent="1"/>
    </xf>
    <xf numFmtId="4" fontId="96" fillId="48" borderId="110" applyNumberFormat="0" applyProtection="0">
      <alignment horizontal="right" vertical="center"/>
    </xf>
    <xf numFmtId="0" fontId="96" fillId="51" borderId="111" applyNumberFormat="0" applyProtection="0">
      <alignment horizontal="left" vertical="top" indent="1"/>
    </xf>
    <xf numFmtId="174" fontId="77" fillId="19" borderId="105">
      <alignment horizontal="right"/>
      <protection locked="0"/>
    </xf>
    <xf numFmtId="1" fontId="78" fillId="0" borderId="106">
      <alignment horizontal="left"/>
      <protection hidden="1"/>
    </xf>
    <xf numFmtId="0" fontId="87" fillId="0" borderId="109" applyNumberFormat="0" applyFill="0" applyAlignment="0" applyProtection="0"/>
    <xf numFmtId="0" fontId="97" fillId="0" borderId="106">
      <alignment horizontal="left" vertical="center"/>
    </xf>
    <xf numFmtId="4" fontId="102" fillId="36" borderId="110" applyNumberFormat="0" applyProtection="0">
      <alignment vertical="center"/>
    </xf>
    <xf numFmtId="4" fontId="96" fillId="8" borderId="110" applyNumberFormat="0" applyProtection="0">
      <alignment horizontal="right" vertical="center"/>
    </xf>
    <xf numFmtId="4" fontId="96" fillId="17" borderId="112" applyNumberFormat="0" applyProtection="0">
      <alignment horizontal="right" vertical="center"/>
    </xf>
    <xf numFmtId="4" fontId="96" fillId="45" borderId="110" applyNumberFormat="0" applyProtection="0">
      <alignment horizontal="right" vertical="center"/>
    </xf>
    <xf numFmtId="4" fontId="96" fillId="47" borderId="110" applyNumberFormat="0" applyProtection="0">
      <alignment horizontal="right" vertical="center"/>
    </xf>
    <xf numFmtId="0" fontId="96" fillId="2" borderId="110" applyNumberFormat="0" applyProtection="0">
      <alignment horizontal="left" vertical="center" indent="1"/>
    </xf>
    <xf numFmtId="0" fontId="14" fillId="54" borderId="104" applyNumberFormat="0" applyProtection="0">
      <alignment horizontal="left" vertical="center" indent="1"/>
    </xf>
    <xf numFmtId="4" fontId="96" fillId="48" borderId="110" applyNumberFormat="0" applyProtection="0">
      <alignment horizontal="right" vertical="center"/>
    </xf>
    <xf numFmtId="4" fontId="96" fillId="50" borderId="110" applyNumberFormat="0" applyProtection="0">
      <alignment horizontal="right" vertical="center"/>
    </xf>
    <xf numFmtId="176" fontId="78" fillId="0" borderId="105">
      <alignment horizontal="right"/>
      <protection hidden="1"/>
    </xf>
    <xf numFmtId="4" fontId="96" fillId="46" borderId="110" applyNumberFormat="0" applyProtection="0">
      <alignment horizontal="right" vertical="center"/>
    </xf>
    <xf numFmtId="0" fontId="106" fillId="4" borderId="111" applyNumberFormat="0" applyProtection="0">
      <alignment horizontal="left" vertical="top" indent="1"/>
    </xf>
    <xf numFmtId="1" fontId="78" fillId="0" borderId="106">
      <alignment horizontal="left"/>
      <protection hidden="1"/>
    </xf>
    <xf numFmtId="0" fontId="96" fillId="51" borderId="111" applyNumberFormat="0" applyProtection="0">
      <alignment horizontal="left" vertical="top" indent="1"/>
    </xf>
    <xf numFmtId="0" fontId="96" fillId="50" borderId="111" applyNumberFormat="0" applyProtection="0">
      <alignment horizontal="left" vertical="top" indent="1"/>
    </xf>
    <xf numFmtId="4" fontId="96" fillId="9" borderId="110" applyNumberFormat="0" applyProtection="0">
      <alignment horizontal="right" vertical="center"/>
    </xf>
    <xf numFmtId="0" fontId="15" fillId="4" borderId="102" applyNumberFormat="0" applyFont="0" applyAlignment="0" applyProtection="0"/>
    <xf numFmtId="4" fontId="96" fillId="43" borderId="110" applyNumberFormat="0" applyProtection="0">
      <alignment horizontal="right" vertical="center"/>
    </xf>
    <xf numFmtId="4" fontId="106" fillId="52" borderId="111" applyNumberFormat="0" applyProtection="0">
      <alignment horizontal="left" vertical="center" indent="1"/>
    </xf>
    <xf numFmtId="4" fontId="96" fillId="0" borderId="110" applyNumberFormat="0" applyProtection="0">
      <alignment horizontal="right" vertical="center"/>
    </xf>
    <xf numFmtId="4" fontId="104" fillId="15" borderId="112" applyNumberFormat="0" applyProtection="0">
      <alignment horizontal="left" vertical="center" indent="1"/>
    </xf>
    <xf numFmtId="0" fontId="15" fillId="4" borderId="102" applyNumberFormat="0" applyFont="0" applyAlignment="0" applyProtection="0"/>
    <xf numFmtId="0" fontId="96" fillId="52" borderId="110" applyNumberFormat="0" applyProtection="0">
      <alignment horizontal="left" vertical="center" indent="1"/>
    </xf>
    <xf numFmtId="4" fontId="106" fillId="52" borderId="111" applyNumberFormat="0" applyProtection="0">
      <alignment horizontal="left" vertical="center" indent="1"/>
    </xf>
    <xf numFmtId="0" fontId="96" fillId="51" borderId="111" applyNumberFormat="0" applyProtection="0">
      <alignment horizontal="left" vertical="top" indent="1"/>
    </xf>
    <xf numFmtId="175" fontId="77" fillId="0" borderId="105">
      <alignment horizontal="right"/>
      <protection hidden="1"/>
    </xf>
    <xf numFmtId="4" fontId="96" fillId="9" borderId="110" applyNumberFormat="0" applyProtection="0">
      <alignment horizontal="right" vertical="center"/>
    </xf>
    <xf numFmtId="0" fontId="14" fillId="54" borderId="104" applyNumberFormat="0" applyProtection="0">
      <alignment horizontal="left" vertical="center" indent="1"/>
    </xf>
    <xf numFmtId="4" fontId="107" fillId="55" borderId="104" applyNumberFormat="0" applyProtection="0">
      <alignment horizontal="right" vertical="center"/>
    </xf>
    <xf numFmtId="176" fontId="78" fillId="0" borderId="105">
      <alignment horizontal="right"/>
      <protection hidden="1"/>
    </xf>
    <xf numFmtId="4" fontId="96" fillId="8" borderId="110" applyNumberFormat="0" applyProtection="0">
      <alignment horizontal="right" vertical="center"/>
    </xf>
    <xf numFmtId="0" fontId="15" fillId="4" borderId="102" applyNumberFormat="0" applyFont="0" applyAlignment="0" applyProtection="0"/>
    <xf numFmtId="4" fontId="104" fillId="15" borderId="112" applyNumberFormat="0" applyProtection="0">
      <alignment horizontal="left" vertical="center" indent="1"/>
    </xf>
    <xf numFmtId="4" fontId="96" fillId="50" borderId="110" applyNumberFormat="0" applyProtection="0">
      <alignment horizontal="right" vertical="center"/>
    </xf>
    <xf numFmtId="0" fontId="96" fillId="50" borderId="111" applyNumberFormat="0" applyProtection="0">
      <alignment horizontal="left" vertical="top"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4" fontId="96" fillId="51" borderId="112" applyNumberFormat="0" applyProtection="0">
      <alignment horizontal="left" vertical="center" indent="1"/>
    </xf>
    <xf numFmtId="4" fontId="96" fillId="50" borderId="112" applyNumberFormat="0" applyProtection="0">
      <alignment horizontal="left" vertical="center" indent="1"/>
    </xf>
    <xf numFmtId="0" fontId="18" fillId="0" borderId="101" applyNumberFormat="0" applyFill="0" applyAlignment="0" applyProtection="0"/>
    <xf numFmtId="4" fontId="96" fillId="50" borderId="110" applyNumberFormat="0" applyProtection="0">
      <alignment horizontal="right" vertical="center"/>
    </xf>
    <xf numFmtId="0" fontId="96" fillId="2" borderId="111" applyNumberFormat="0" applyProtection="0">
      <alignment horizontal="left" vertical="top" indent="1"/>
    </xf>
    <xf numFmtId="4" fontId="96" fillId="0" borderId="110" applyNumberFormat="0" applyProtection="0">
      <alignment horizontal="right" vertical="center"/>
    </xf>
    <xf numFmtId="0" fontId="96" fillId="50" borderId="111" applyNumberFormat="0" applyProtection="0">
      <alignment horizontal="left" vertical="top" indent="1"/>
    </xf>
    <xf numFmtId="0" fontId="14" fillId="54" borderId="104" applyNumberFormat="0" applyProtection="0">
      <alignment horizontal="left" vertical="center" indent="1"/>
    </xf>
    <xf numFmtId="4" fontId="102" fillId="36" borderId="110" applyNumberFormat="0" applyProtection="0">
      <alignment vertical="center"/>
    </xf>
    <xf numFmtId="4" fontId="96" fillId="48" borderId="110" applyNumberFormat="0" applyProtection="0">
      <alignment horizontal="right" vertical="center"/>
    </xf>
    <xf numFmtId="0" fontId="14" fillId="54" borderId="104" applyNumberFormat="0" applyProtection="0">
      <alignment horizontal="left" vertical="center" indent="1"/>
    </xf>
    <xf numFmtId="174" fontId="78" fillId="0" borderId="105">
      <alignment horizontal="right"/>
      <protection hidden="1"/>
    </xf>
    <xf numFmtId="175" fontId="77" fillId="0" borderId="105">
      <alignment horizontal="right"/>
      <protection hidden="1"/>
    </xf>
    <xf numFmtId="0" fontId="14" fillId="54" borderId="104" applyNumberFormat="0" applyProtection="0">
      <alignment horizontal="left" vertical="center" indent="1"/>
    </xf>
    <xf numFmtId="0" fontId="14" fillId="54" borderId="104" applyNumberFormat="0" applyProtection="0">
      <alignment horizontal="left" vertical="center" indent="1"/>
    </xf>
    <xf numFmtId="174" fontId="77" fillId="0" borderId="105">
      <alignment horizontal="right"/>
      <protection hidden="1"/>
    </xf>
    <xf numFmtId="0" fontId="96" fillId="53" borderId="110" applyNumberFormat="0" applyProtection="0">
      <alignment horizontal="left" vertical="center" indent="1"/>
    </xf>
    <xf numFmtId="174" fontId="77" fillId="0" borderId="105">
      <alignment horizontal="right"/>
      <protection hidden="1"/>
    </xf>
    <xf numFmtId="0" fontId="14" fillId="54" borderId="104" applyNumberFormat="0" applyProtection="0">
      <alignment horizontal="left" vertical="center" indent="1"/>
    </xf>
    <xf numFmtId="0" fontId="96" fillId="2" borderId="110" applyNumberFormat="0" applyProtection="0">
      <alignment horizontal="left" vertical="center" indent="1"/>
    </xf>
    <xf numFmtId="174" fontId="77" fillId="0" borderId="105">
      <alignment horizontal="right"/>
      <protection hidden="1"/>
    </xf>
    <xf numFmtId="4" fontId="101" fillId="36" borderId="104" applyNumberFormat="0" applyProtection="0">
      <alignment horizontal="left" vertical="center" indent="1"/>
    </xf>
    <xf numFmtId="4" fontId="96" fillId="50" borderId="112" applyNumberFormat="0" applyProtection="0">
      <alignment horizontal="left" vertical="center" indent="1"/>
    </xf>
    <xf numFmtId="176" fontId="78" fillId="0" borderId="105">
      <alignment horizontal="right"/>
      <protection hidden="1"/>
    </xf>
    <xf numFmtId="4" fontId="96" fillId="48" borderId="110" applyNumberFormat="0" applyProtection="0">
      <alignment horizontal="right" vertical="center"/>
    </xf>
    <xf numFmtId="4" fontId="101" fillId="55" borderId="104" applyNumberFormat="0" applyProtection="0">
      <alignment horizontal="right" vertical="center"/>
    </xf>
    <xf numFmtId="0" fontId="96" fillId="2" borderId="111" applyNumberFormat="0" applyProtection="0">
      <alignment horizontal="left" vertical="top" indent="1"/>
    </xf>
    <xf numFmtId="175" fontId="77" fillId="0" borderId="105">
      <alignment horizontal="right"/>
      <protection hidden="1"/>
    </xf>
    <xf numFmtId="4" fontId="96" fillId="51" borderId="112" applyNumberFormat="0" applyProtection="0">
      <alignment horizontal="left" vertical="center" indent="1"/>
    </xf>
    <xf numFmtId="1" fontId="78" fillId="0" borderId="106">
      <alignment horizontal="left"/>
      <protection hidden="1"/>
    </xf>
    <xf numFmtId="4" fontId="96" fillId="48" borderId="110" applyNumberFormat="0" applyProtection="0">
      <alignment horizontal="right" vertical="center"/>
    </xf>
    <xf numFmtId="174" fontId="77" fillId="19" borderId="105">
      <alignment horizontal="right"/>
      <protection locked="0"/>
    </xf>
    <xf numFmtId="4" fontId="96" fillId="46" borderId="110" applyNumberFormat="0" applyProtection="0">
      <alignment horizontal="right" vertical="center"/>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14" fillId="54" borderId="104" applyNumberFormat="0" applyProtection="0">
      <alignment horizontal="left" vertical="center" indent="1"/>
    </xf>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0" fontId="96" fillId="56" borderId="105"/>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4" fontId="109" fillId="13" borderId="110" applyNumberFormat="0" applyProtection="0">
      <alignment horizontal="right" vertical="center"/>
    </xf>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31" fillId="5"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114" fillId="52" borderId="103"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33" fillId="52" borderId="104" applyNumberFormat="0" applyAlignment="0" applyProtection="0"/>
    <xf numFmtId="0" fontId="14" fillId="61" borderId="104" applyNumberFormat="0" applyProtection="0">
      <alignment horizontal="left" vertical="center" indent="1"/>
    </xf>
    <xf numFmtId="0" fontId="14" fillId="62" borderId="104" applyNumberFormat="0" applyProtection="0">
      <alignment horizontal="left" vertical="center" indent="1"/>
    </xf>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4" fillId="0" borderId="0"/>
    <xf numFmtId="0" fontId="4" fillId="0" borderId="0"/>
    <xf numFmtId="0" fontId="3" fillId="0" borderId="0"/>
    <xf numFmtId="0" fontId="2" fillId="0" borderId="0"/>
    <xf numFmtId="0" fontId="1" fillId="0" borderId="0"/>
  </cellStyleXfs>
  <cellXfs count="678">
    <xf numFmtId="0" fontId="0" fillId="0" borderId="0" xfId="0"/>
    <xf numFmtId="0" fontId="41" fillId="0" borderId="0" xfId="0" applyFont="1"/>
    <xf numFmtId="0" fontId="48" fillId="18" borderId="0" xfId="0" applyFont="1" applyFill="1" applyBorder="1" applyAlignment="1">
      <alignment horizontal="right" vertical="top"/>
    </xf>
    <xf numFmtId="0" fontId="43" fillId="0" borderId="0" xfId="0" applyFont="1"/>
    <xf numFmtId="164" fontId="45" fillId="0" borderId="0" xfId="0" applyNumberFormat="1" applyFont="1" applyFill="1" applyBorder="1"/>
    <xf numFmtId="0" fontId="43" fillId="0" borderId="0" xfId="0" applyFont="1" applyFill="1" applyBorder="1"/>
    <xf numFmtId="0" fontId="48" fillId="0" borderId="0" xfId="0" applyFont="1" applyAlignment="1">
      <alignment horizontal="right" vertical="top"/>
    </xf>
    <xf numFmtId="0" fontId="41" fillId="0" borderId="0" xfId="0" applyFont="1" applyFill="1" applyBorder="1"/>
    <xf numFmtId="49" fontId="45" fillId="0" borderId="0" xfId="0" applyNumberFormat="1" applyFont="1" applyFill="1" applyBorder="1" applyAlignment="1">
      <alignment horizontal="right"/>
    </xf>
    <xf numFmtId="0" fontId="48" fillId="0" borderId="0" xfId="0" applyFont="1" applyFill="1" applyBorder="1" applyAlignment="1">
      <alignment horizontal="right" vertical="top"/>
    </xf>
    <xf numFmtId="0" fontId="44" fillId="0" borderId="0" xfId="0" applyFont="1" applyFill="1" applyBorder="1"/>
    <xf numFmtId="0" fontId="49" fillId="0" borderId="0" xfId="0" applyFont="1" applyFill="1" applyBorder="1" applyAlignment="1">
      <alignment horizontal="right" vertical="top"/>
    </xf>
    <xf numFmtId="0" fontId="44" fillId="0" borderId="0" xfId="0" applyFont="1"/>
    <xf numFmtId="0" fontId="43" fillId="0" borderId="0" xfId="0" applyFont="1" applyFill="1" applyBorder="1" applyAlignment="1">
      <alignment vertical="center"/>
    </xf>
    <xf numFmtId="0" fontId="45" fillId="0" borderId="0" xfId="0" applyFont="1" applyFill="1" applyBorder="1" applyAlignment="1"/>
    <xf numFmtId="49" fontId="52" fillId="0" borderId="0" xfId="0" applyNumberFormat="1" applyFont="1" applyFill="1" applyBorder="1" applyAlignment="1">
      <alignment horizontal="right"/>
    </xf>
    <xf numFmtId="0" fontId="45" fillId="0" borderId="0" xfId="0" applyFont="1" applyFill="1" applyBorder="1" applyAlignment="1">
      <alignment vertical="center"/>
    </xf>
    <xf numFmtId="0" fontId="43" fillId="0" borderId="0" xfId="0" applyFont="1" applyFill="1" applyBorder="1" applyAlignment="1">
      <alignment horizontal="center"/>
    </xf>
    <xf numFmtId="0" fontId="43" fillId="0" borderId="0" xfId="41" applyFont="1" applyFill="1" applyBorder="1"/>
    <xf numFmtId="164" fontId="43" fillId="0" borderId="0" xfId="41" applyNumberFormat="1" applyFont="1" applyFill="1" applyBorder="1"/>
    <xf numFmtId="164" fontId="47" fillId="0" borderId="0" xfId="0" applyNumberFormat="1" applyFont="1" applyFill="1" applyBorder="1"/>
    <xf numFmtId="0" fontId="45" fillId="0" borderId="0" xfId="0" applyFont="1" applyFill="1" applyBorder="1" applyAlignment="1">
      <alignment horizontal="right"/>
    </xf>
    <xf numFmtId="0" fontId="47" fillId="0" borderId="0" xfId="0" applyFont="1" applyFill="1" applyBorder="1" applyAlignment="1">
      <alignment vertical="center"/>
    </xf>
    <xf numFmtId="0" fontId="47" fillId="0" borderId="0" xfId="0" applyFont="1" applyFill="1" applyBorder="1"/>
    <xf numFmtId="49" fontId="54" fillId="0" borderId="0" xfId="0" applyNumberFormat="1" applyFont="1" applyFill="1" applyBorder="1" applyAlignment="1">
      <alignment horizontal="center" vertical="center"/>
    </xf>
    <xf numFmtId="3" fontId="55" fillId="0" borderId="0" xfId="0" applyNumberFormat="1" applyFont="1" applyFill="1" applyBorder="1" applyAlignment="1">
      <alignment horizontal="center"/>
    </xf>
    <xf numFmtId="49" fontId="55" fillId="0" borderId="0" xfId="0" applyNumberFormat="1" applyFont="1" applyFill="1" applyBorder="1" applyAlignment="1">
      <alignment horizontal="center"/>
    </xf>
    <xf numFmtId="49" fontId="47" fillId="0" borderId="0" xfId="0" applyNumberFormat="1" applyFont="1" applyFill="1" applyBorder="1"/>
    <xf numFmtId="49" fontId="46" fillId="0" borderId="0" xfId="0" applyNumberFormat="1" applyFont="1" applyFill="1" applyBorder="1" applyAlignment="1">
      <alignment horizontal="right"/>
    </xf>
    <xf numFmtId="0" fontId="46" fillId="0" borderId="0" xfId="0" applyFont="1" applyFill="1" applyBorder="1"/>
    <xf numFmtId="167" fontId="47" fillId="0" borderId="0" xfId="40" applyNumberFormat="1" applyFont="1" applyFill="1" applyBorder="1" applyAlignment="1">
      <alignment horizontal="center"/>
    </xf>
    <xf numFmtId="0" fontId="56" fillId="0" borderId="0" xfId="0" applyFont="1" applyFill="1" applyBorder="1"/>
    <xf numFmtId="0" fontId="57" fillId="0" borderId="0" xfId="0" applyFont="1" applyFill="1" applyBorder="1" applyAlignment="1">
      <alignment horizontal="right" vertical="top"/>
    </xf>
    <xf numFmtId="9" fontId="47" fillId="0" borderId="0" xfId="59" applyFont="1" applyFill="1" applyBorder="1"/>
    <xf numFmtId="0" fontId="43" fillId="0" borderId="0" xfId="0" applyFont="1" applyBorder="1"/>
    <xf numFmtId="0" fontId="43" fillId="0" borderId="0" xfId="0" applyFont="1" applyAlignment="1"/>
    <xf numFmtId="0" fontId="64" fillId="0" borderId="0" xfId="0" applyFont="1" applyFill="1" applyBorder="1"/>
    <xf numFmtId="49" fontId="65" fillId="0" borderId="0" xfId="0" applyNumberFormat="1" applyFont="1" applyFill="1" applyBorder="1" applyAlignment="1">
      <alignment horizontal="right"/>
    </xf>
    <xf numFmtId="0" fontId="64" fillId="0" borderId="0" xfId="0" applyFont="1"/>
    <xf numFmtId="49" fontId="68" fillId="0" borderId="0" xfId="0" applyNumberFormat="1" applyFont="1" applyFill="1" applyBorder="1" applyAlignment="1">
      <alignment horizontal="right"/>
    </xf>
    <xf numFmtId="0" fontId="45" fillId="0" borderId="0" xfId="0" applyFont="1" applyFill="1" applyBorder="1"/>
    <xf numFmtId="3" fontId="45" fillId="0" borderId="0" xfId="0" applyNumberFormat="1" applyFont="1" applyFill="1" applyBorder="1"/>
    <xf numFmtId="0" fontId="47" fillId="0" borderId="0" xfId="0" applyFont="1"/>
    <xf numFmtId="3" fontId="47" fillId="0" borderId="0" xfId="0" applyNumberFormat="1" applyFont="1" applyFill="1" applyBorder="1"/>
    <xf numFmtId="0" fontId="43" fillId="0" borderId="0" xfId="0" applyFont="1" applyFill="1"/>
    <xf numFmtId="0" fontId="73" fillId="0" borderId="0" xfId="0" applyFont="1" applyFill="1" applyBorder="1"/>
    <xf numFmtId="0" fontId="61" fillId="0" borderId="0" xfId="0" applyFont="1" applyFill="1" applyBorder="1" applyAlignment="1"/>
    <xf numFmtId="0" fontId="43" fillId="0" borderId="0" xfId="0" applyFont="1" applyFill="1" applyAlignment="1">
      <alignment horizontal="right"/>
    </xf>
    <xf numFmtId="0" fontId="45" fillId="0" borderId="0" xfId="0" applyFont="1" applyFill="1" applyAlignment="1"/>
    <xf numFmtId="0" fontId="41" fillId="0" borderId="0" xfId="0" applyFont="1" applyFill="1"/>
    <xf numFmtId="0" fontId="41" fillId="0" borderId="0" xfId="0" applyFont="1" applyFill="1" applyAlignment="1">
      <alignment horizontal="right"/>
    </xf>
    <xf numFmtId="0" fontId="67" fillId="0" borderId="0" xfId="0" applyFont="1" applyFill="1"/>
    <xf numFmtId="0" fontId="66" fillId="0" borderId="0" xfId="0" applyFont="1" applyFill="1"/>
    <xf numFmtId="0" fontId="66" fillId="0" borderId="0" xfId="0" applyFont="1" applyFill="1" applyAlignment="1"/>
    <xf numFmtId="0" fontId="66" fillId="0" borderId="0" xfId="0" applyFont="1" applyFill="1" applyAlignment="1">
      <alignment vertical="top"/>
    </xf>
    <xf numFmtId="0" fontId="44" fillId="0" borderId="0" xfId="41" applyFont="1" applyFill="1" applyBorder="1"/>
    <xf numFmtId="0" fontId="39" fillId="0" borderId="0" xfId="0" applyFont="1" applyFill="1"/>
    <xf numFmtId="0" fontId="43" fillId="0" borderId="0" xfId="41" applyFont="1" applyFill="1" applyBorder="1" applyAlignment="1"/>
    <xf numFmtId="165" fontId="43" fillId="0" borderId="0" xfId="41" applyNumberFormat="1" applyFont="1" applyFill="1" applyBorder="1" applyAlignment="1">
      <alignment horizontal="right"/>
    </xf>
    <xf numFmtId="0" fontId="41" fillId="0" borderId="0" xfId="41" applyFont="1" applyFill="1" applyBorder="1"/>
    <xf numFmtId="0" fontId="60" fillId="0" borderId="0" xfId="41" applyFont="1" applyFill="1" applyBorder="1"/>
    <xf numFmtId="164" fontId="60" fillId="0" borderId="0" xfId="41" applyNumberFormat="1" applyFont="1" applyFill="1" applyBorder="1"/>
    <xf numFmtId="0" fontId="41" fillId="0" borderId="0" xfId="41" applyNumberFormat="1" applyFont="1" applyFill="1" applyBorder="1"/>
    <xf numFmtId="0" fontId="47" fillId="0" borderId="0" xfId="0" applyFont="1" applyFill="1"/>
    <xf numFmtId="0" fontId="46" fillId="0" borderId="0" xfId="0" applyFont="1" applyFill="1"/>
    <xf numFmtId="172" fontId="43" fillId="0" borderId="0" xfId="0" applyNumberFormat="1" applyFont="1" applyFill="1" applyBorder="1"/>
    <xf numFmtId="0" fontId="48" fillId="0" borderId="0" xfId="0" applyFont="1"/>
    <xf numFmtId="0" fontId="46" fillId="0" borderId="0" xfId="41" applyFont="1" applyFill="1" applyBorder="1" applyAlignment="1">
      <alignment horizontal="right"/>
    </xf>
    <xf numFmtId="0" fontId="47" fillId="0" borderId="0" xfId="0" applyFont="1" applyFill="1" applyBorder="1" applyAlignment="1">
      <alignment horizontal="left"/>
    </xf>
    <xf numFmtId="0" fontId="46" fillId="0" borderId="0" xfId="0" applyFont="1" applyFill="1" applyBorder="1" applyAlignment="1">
      <alignment horizontal="center" vertical="center" wrapText="1"/>
    </xf>
    <xf numFmtId="0" fontId="46" fillId="0" borderId="0" xfId="0" applyFont="1" applyFill="1" applyBorder="1" applyAlignment="1">
      <alignment horizontal="right" vertical="top" wrapText="1"/>
    </xf>
    <xf numFmtId="0" fontId="45" fillId="0" borderId="0" xfId="0" quotePrefix="1" applyFont="1" applyFill="1" applyBorder="1"/>
    <xf numFmtId="0" fontId="46" fillId="0" borderId="0" xfId="0" applyFont="1" applyFill="1" applyBorder="1" applyAlignment="1">
      <alignment vertical="top" wrapText="1"/>
    </xf>
    <xf numFmtId="0" fontId="43" fillId="0" borderId="0" xfId="0" applyFont="1" applyBorder="1" applyAlignment="1"/>
    <xf numFmtId="0" fontId="43" fillId="0" borderId="0" xfId="0" applyNumberFormat="1" applyFont="1" applyFill="1" applyBorder="1"/>
    <xf numFmtId="0" fontId="47" fillId="0" borderId="0" xfId="0" applyFont="1" applyFill="1" applyBorder="1" applyAlignment="1">
      <alignment horizontal="left"/>
    </xf>
    <xf numFmtId="0" fontId="43" fillId="0" borderId="0" xfId="89" applyFont="1" applyFill="1" applyBorder="1"/>
    <xf numFmtId="164" fontId="43" fillId="18" borderId="0" xfId="89" applyNumberFormat="1" applyFont="1" applyFill="1" applyBorder="1"/>
    <xf numFmtId="0" fontId="47" fillId="0" borderId="0" xfId="89" applyFont="1" applyFill="1" applyBorder="1"/>
    <xf numFmtId="164" fontId="47" fillId="18" borderId="0" xfId="89" applyNumberFormat="1" applyFont="1" applyFill="1" applyBorder="1"/>
    <xf numFmtId="0" fontId="47" fillId="0" borderId="0" xfId="0" applyFont="1" applyFill="1" applyBorder="1" applyAlignment="1">
      <alignment horizontal="right"/>
    </xf>
    <xf numFmtId="2" fontId="47" fillId="0" borderId="0" xfId="0" applyNumberFormat="1" applyFont="1" applyFill="1" applyBorder="1" applyAlignment="1"/>
    <xf numFmtId="0" fontId="46" fillId="0" borderId="0" xfId="0" applyFont="1" applyFill="1" applyBorder="1" applyAlignment="1">
      <alignment vertical="center"/>
    </xf>
    <xf numFmtId="0" fontId="46" fillId="0" borderId="0" xfId="0" applyFont="1" applyFill="1" applyBorder="1" applyAlignment="1"/>
    <xf numFmtId="4" fontId="47" fillId="0" borderId="0" xfId="0" applyNumberFormat="1" applyFont="1" applyFill="1" applyBorder="1"/>
    <xf numFmtId="173" fontId="47" fillId="0" borderId="0" xfId="59" applyNumberFormat="1" applyFont="1" applyFill="1" applyBorder="1" applyAlignment="1"/>
    <xf numFmtId="173" fontId="47" fillId="0" borderId="0" xfId="0" applyNumberFormat="1" applyFont="1" applyFill="1" applyBorder="1"/>
    <xf numFmtId="173" fontId="47" fillId="18" borderId="0" xfId="59" applyNumberFormat="1" applyFont="1" applyFill="1" applyBorder="1"/>
    <xf numFmtId="0" fontId="8" fillId="0" borderId="0" xfId="137"/>
    <xf numFmtId="0" fontId="75" fillId="0" borderId="0" xfId="137" applyFont="1"/>
    <xf numFmtId="0" fontId="76" fillId="0" borderId="0" xfId="137" applyFont="1" applyAlignment="1">
      <alignment horizontal="right"/>
    </xf>
    <xf numFmtId="0" fontId="51" fillId="0" borderId="0" xfId="137" applyFont="1" applyBorder="1" applyAlignment="1"/>
    <xf numFmtId="0" fontId="50" fillId="0" borderId="0" xfId="137" applyFont="1"/>
    <xf numFmtId="0" fontId="50" fillId="0" borderId="0" xfId="137" applyFont="1" applyBorder="1"/>
    <xf numFmtId="49" fontId="46" fillId="0" borderId="0" xfId="0" applyNumberFormat="1" applyFont="1" applyFill="1" applyBorder="1" applyAlignment="1">
      <alignment vertical="center"/>
    </xf>
    <xf numFmtId="168" fontId="45" fillId="0" borderId="0" xfId="0" applyNumberFormat="1" applyFont="1" applyFill="1" applyBorder="1" applyAlignment="1"/>
    <xf numFmtId="0" fontId="73" fillId="0" borderId="0" xfId="0" applyFont="1"/>
    <xf numFmtId="0" fontId="73" fillId="0" borderId="0" xfId="0" applyFont="1" applyFill="1"/>
    <xf numFmtId="4" fontId="47" fillId="0" borderId="0" xfId="0" applyNumberFormat="1" applyFont="1" applyFill="1"/>
    <xf numFmtId="0" fontId="73" fillId="0" borderId="0" xfId="89" applyFont="1" applyFill="1" applyBorder="1"/>
    <xf numFmtId="164" fontId="73" fillId="18" borderId="0" xfId="89" applyNumberFormat="1" applyFont="1" applyFill="1" applyBorder="1"/>
    <xf numFmtId="0" fontId="115" fillId="18" borderId="0" xfId="0" applyFont="1" applyFill="1" applyBorder="1" applyAlignment="1">
      <alignment horizontal="right" vertical="top"/>
    </xf>
    <xf numFmtId="0" fontId="57" fillId="18" borderId="0" xfId="0" applyFont="1" applyFill="1" applyBorder="1" applyAlignment="1">
      <alignment horizontal="right" vertical="top"/>
    </xf>
    <xf numFmtId="0" fontId="116" fillId="0" borderId="0" xfId="0" applyFont="1"/>
    <xf numFmtId="0" fontId="115" fillId="0" borderId="0" xfId="0" applyFont="1"/>
    <xf numFmtId="168" fontId="52" fillId="0" borderId="0" xfId="0" applyNumberFormat="1" applyFont="1" applyFill="1" applyBorder="1" applyAlignment="1">
      <alignment horizontal="right"/>
    </xf>
    <xf numFmtId="0" fontId="47" fillId="0" borderId="0" xfId="0" applyFont="1" applyFill="1" applyBorder="1" applyAlignment="1">
      <alignment wrapText="1"/>
    </xf>
    <xf numFmtId="0" fontId="60" fillId="0" borderId="0" xfId="0" applyFont="1"/>
    <xf numFmtId="164" fontId="41" fillId="0" borderId="0" xfId="0" applyNumberFormat="1" applyFont="1" applyFill="1" applyBorder="1"/>
    <xf numFmtId="186" fontId="43" fillId="0" borderId="0" xfId="0" applyNumberFormat="1" applyFont="1" applyAlignment="1"/>
    <xf numFmtId="186" fontId="43" fillId="0" borderId="0" xfId="0" applyNumberFormat="1" applyFont="1"/>
    <xf numFmtId="0" fontId="47" fillId="18" borderId="0" xfId="0" applyFont="1" applyFill="1"/>
    <xf numFmtId="164" fontId="47" fillId="18" borderId="0" xfId="0" applyNumberFormat="1" applyFont="1" applyFill="1"/>
    <xf numFmtId="49" fontId="41" fillId="0" borderId="0" xfId="0" applyNumberFormat="1" applyFont="1" applyFill="1" applyBorder="1" applyAlignment="1">
      <alignment horizontal="right"/>
    </xf>
    <xf numFmtId="0" fontId="121" fillId="0" borderId="0" xfId="0" applyFont="1" applyFill="1"/>
    <xf numFmtId="3" fontId="47" fillId="18" borderId="0" xfId="0" applyNumberFormat="1" applyFont="1" applyFill="1" applyBorder="1"/>
    <xf numFmtId="0" fontId="47" fillId="18" borderId="0" xfId="0" applyFont="1" applyFill="1" applyBorder="1" applyAlignment="1">
      <alignment horizontal="left"/>
    </xf>
    <xf numFmtId="0" fontId="61" fillId="0" borderId="0" xfId="0" applyFont="1" applyFill="1" applyBorder="1" applyAlignment="1">
      <alignment horizontal="left" vertical="center"/>
    </xf>
    <xf numFmtId="49" fontId="41" fillId="0" borderId="0" xfId="0" applyNumberFormat="1" applyFont="1" applyFill="1" applyAlignment="1">
      <alignment horizontal="right" vertical="center"/>
    </xf>
    <xf numFmtId="3" fontId="47" fillId="18" borderId="0" xfId="0" applyNumberFormat="1" applyFont="1" applyFill="1"/>
    <xf numFmtId="3" fontId="46" fillId="18" borderId="0" xfId="0" applyNumberFormat="1" applyFont="1" applyFill="1" applyBorder="1"/>
    <xf numFmtId="49" fontId="41" fillId="0" borderId="0" xfId="60" applyNumberFormat="1" applyFont="1" applyFill="1" applyBorder="1" applyAlignment="1">
      <alignment horizontal="right"/>
    </xf>
    <xf numFmtId="0" fontId="41" fillId="0" borderId="0" xfId="0" applyFont="1" applyFill="1" applyBorder="1" applyAlignment="1">
      <alignment horizontal="right"/>
    </xf>
    <xf numFmtId="3" fontId="43" fillId="0" borderId="0" xfId="0" applyNumberFormat="1" applyFont="1"/>
    <xf numFmtId="0" fontId="14" fillId="0" borderId="0" xfId="60"/>
    <xf numFmtId="0" fontId="66" fillId="0" borderId="0" xfId="0" applyFont="1" applyFill="1" applyBorder="1"/>
    <xf numFmtId="0" fontId="48" fillId="0" borderId="0" xfId="0" applyFont="1" applyFill="1" applyBorder="1" applyAlignment="1">
      <alignment horizontal="right" vertical="top"/>
    </xf>
    <xf numFmtId="3" fontId="76" fillId="0" borderId="0" xfId="137" applyNumberFormat="1" applyFont="1" applyFill="1" applyBorder="1" applyAlignment="1">
      <alignment horizontal="justify" wrapText="1"/>
    </xf>
    <xf numFmtId="0" fontId="66" fillId="0" borderId="0" xfId="0" applyFont="1" applyFill="1" applyBorder="1" applyAlignment="1">
      <alignment vertical="top" wrapText="1"/>
    </xf>
    <xf numFmtId="0" fontId="122" fillId="0" borderId="0" xfId="0" applyFont="1" applyFill="1" applyAlignment="1"/>
    <xf numFmtId="49" fontId="123" fillId="0" borderId="0" xfId="0" applyNumberFormat="1" applyFont="1" applyFill="1" applyAlignment="1">
      <alignment vertical="center"/>
    </xf>
    <xf numFmtId="0" fontId="122" fillId="0" borderId="0" xfId="0" applyFont="1" applyFill="1" applyAlignment="1">
      <alignment vertical="top"/>
    </xf>
    <xf numFmtId="164" fontId="43" fillId="0" borderId="0" xfId="0" applyNumberFormat="1" applyFont="1"/>
    <xf numFmtId="0" fontId="124" fillId="0" borderId="0" xfId="0" applyFont="1" applyFill="1" applyBorder="1" applyAlignment="1"/>
    <xf numFmtId="0" fontId="44" fillId="0" borderId="0" xfId="0" applyFont="1" applyFill="1"/>
    <xf numFmtId="0" fontId="61" fillId="0" borderId="0" xfId="0" applyFont="1" applyFill="1" applyBorder="1"/>
    <xf numFmtId="164" fontId="47" fillId="0" borderId="0" xfId="0" applyNumberFormat="1" applyFont="1" applyFill="1" applyBorder="1"/>
    <xf numFmtId="2" fontId="47" fillId="0" borderId="0" xfId="0" applyNumberFormat="1" applyFont="1" applyFill="1" applyBorder="1" applyAlignment="1"/>
    <xf numFmtId="187" fontId="60" fillId="0" borderId="0" xfId="0" applyNumberFormat="1" applyFont="1"/>
    <xf numFmtId="169" fontId="43" fillId="0" borderId="0" xfId="38" applyNumberFormat="1" applyFont="1" applyBorder="1"/>
    <xf numFmtId="0" fontId="43" fillId="0" borderId="0" xfId="38" applyFont="1"/>
    <xf numFmtId="0" fontId="45" fillId="0" borderId="0" xfId="38" applyFont="1" applyFill="1" applyBorder="1" applyAlignment="1">
      <alignment horizontal="right"/>
    </xf>
    <xf numFmtId="0" fontId="43" fillId="0" borderId="0" xfId="38" applyFont="1" applyFill="1" applyBorder="1" applyAlignment="1">
      <alignment horizontal="right"/>
    </xf>
    <xf numFmtId="0" fontId="45" fillId="0" borderId="0" xfId="38" applyFont="1" applyFill="1" applyBorder="1" applyAlignment="1">
      <alignment horizontal="center"/>
    </xf>
    <xf numFmtId="164" fontId="45" fillId="0" borderId="0" xfId="38" applyNumberFormat="1" applyFont="1" applyFill="1" applyBorder="1"/>
    <xf numFmtId="0" fontId="47" fillId="0" borderId="0" xfId="2368" applyNumberFormat="1" applyFont="1" applyFill="1" applyBorder="1"/>
    <xf numFmtId="173" fontId="47" fillId="0" borderId="0" xfId="2368" applyNumberFormat="1" applyFont="1"/>
    <xf numFmtId="0" fontId="43" fillId="0" borderId="0" xfId="38" applyFont="1" applyFill="1" applyBorder="1" applyAlignment="1">
      <alignment horizontal="left" vertical="center" indent="1"/>
    </xf>
    <xf numFmtId="0" fontId="43" fillId="0" borderId="0" xfId="38" applyFont="1" applyFill="1" applyBorder="1" applyAlignment="1">
      <alignment horizontal="left" vertical="center"/>
    </xf>
    <xf numFmtId="164" fontId="43" fillId="0" borderId="0" xfId="38" applyNumberFormat="1" applyFont="1" applyBorder="1"/>
    <xf numFmtId="0" fontId="47" fillId="0" borderId="0" xfId="38" applyFont="1"/>
    <xf numFmtId="169" fontId="47" fillId="0" borderId="0" xfId="38" applyNumberFormat="1" applyFont="1" applyBorder="1"/>
    <xf numFmtId="0" fontId="43" fillId="0" borderId="0" xfId="38" applyFont="1" applyFill="1" applyBorder="1" applyAlignment="1">
      <alignment vertical="center" wrapText="1"/>
    </xf>
    <xf numFmtId="173" fontId="43" fillId="0" borderId="0" xfId="2368" applyNumberFormat="1" applyFont="1" applyFill="1" applyBorder="1"/>
    <xf numFmtId="173" fontId="43" fillId="0" borderId="0" xfId="38" applyNumberFormat="1" applyFont="1" applyFill="1" applyBorder="1"/>
    <xf numFmtId="173" fontId="47" fillId="0" borderId="0" xfId="2368" applyNumberFormat="1" applyFont="1" applyBorder="1"/>
    <xf numFmtId="0" fontId="48" fillId="0" borderId="0" xfId="38" applyFont="1" applyAlignment="1">
      <alignment horizontal="right"/>
    </xf>
    <xf numFmtId="173" fontId="47" fillId="0" borderId="0" xfId="38" applyNumberFormat="1" applyFont="1"/>
    <xf numFmtId="164" fontId="47" fillId="0" borderId="0" xfId="38" applyNumberFormat="1" applyFont="1"/>
    <xf numFmtId="164" fontId="43" fillId="0" borderId="0" xfId="38" applyNumberFormat="1" applyFont="1" applyFill="1" applyBorder="1"/>
    <xf numFmtId="164" fontId="43" fillId="0" borderId="0" xfId="2368" applyNumberFormat="1" applyFont="1" applyFill="1" applyBorder="1" applyAlignment="1"/>
    <xf numFmtId="164" fontId="43" fillId="0" borderId="0" xfId="2368" applyNumberFormat="1" applyFont="1" applyFill="1" applyBorder="1"/>
    <xf numFmtId="0" fontId="44" fillId="0" borderId="0" xfId="0" applyFont="1" applyBorder="1"/>
    <xf numFmtId="0" fontId="48" fillId="0" borderId="0" xfId="0" applyFont="1" applyBorder="1" applyAlignment="1">
      <alignment horizontal="right" vertical="top"/>
    </xf>
    <xf numFmtId="0" fontId="122" fillId="0" borderId="0" xfId="0" applyFont="1" applyAlignment="1"/>
    <xf numFmtId="0" fontId="66" fillId="0" borderId="0" xfId="0" applyFont="1" applyFill="1" applyAlignment="1">
      <alignment horizontal="left" vertical="top"/>
    </xf>
    <xf numFmtId="0" fontId="121" fillId="0" borderId="0" xfId="38" applyFont="1"/>
    <xf numFmtId="0" fontId="121" fillId="18" borderId="0" xfId="38" applyFont="1" applyFill="1" applyBorder="1"/>
    <xf numFmtId="0" fontId="43" fillId="18" borderId="0" xfId="38" applyFont="1" applyFill="1" applyBorder="1"/>
    <xf numFmtId="49" fontId="65" fillId="18" borderId="0" xfId="38" applyNumberFormat="1" applyFont="1" applyFill="1" applyBorder="1" applyAlignment="1">
      <alignment horizontal="right"/>
    </xf>
    <xf numFmtId="49" fontId="41" fillId="18" borderId="0" xfId="38" applyNumberFormat="1" applyFont="1" applyFill="1" applyBorder="1" applyAlignment="1">
      <alignment horizontal="right"/>
    </xf>
    <xf numFmtId="0" fontId="43" fillId="0" borderId="0" xfId="38" applyFont="1" applyFill="1" applyBorder="1"/>
    <xf numFmtId="0" fontId="50" fillId="0" borderId="0" xfId="38" applyFont="1" applyFill="1" applyBorder="1"/>
    <xf numFmtId="0" fontId="44" fillId="0" borderId="0" xfId="38" applyFont="1" applyFill="1" applyBorder="1"/>
    <xf numFmtId="0" fontId="75" fillId="0" borderId="0" xfId="38" applyFont="1" applyFill="1" applyBorder="1"/>
    <xf numFmtId="0" fontId="48" fillId="0" borderId="0" xfId="38" applyFont="1" applyFill="1" applyBorder="1" applyAlignment="1">
      <alignment horizontal="right" vertical="top"/>
    </xf>
    <xf numFmtId="0" fontId="47" fillId="0" borderId="0" xfId="38" applyFont="1" applyFill="1" applyBorder="1"/>
    <xf numFmtId="0" fontId="56" fillId="0" borderId="0" xfId="38" applyFont="1" applyFill="1" applyBorder="1"/>
    <xf numFmtId="0" fontId="56" fillId="18" borderId="0" xfId="38" applyFont="1" applyFill="1" applyBorder="1"/>
    <xf numFmtId="0" fontId="46" fillId="0" borderId="0" xfId="38" applyFont="1" applyFill="1" applyBorder="1" applyAlignment="1">
      <alignment horizontal="right" vertical="top" wrapText="1"/>
    </xf>
    <xf numFmtId="0" fontId="47" fillId="18" borderId="0" xfId="38" applyFont="1" applyFill="1" applyBorder="1" applyAlignment="1">
      <alignment vertical="center"/>
    </xf>
    <xf numFmtId="22" fontId="46" fillId="18" borderId="0" xfId="38" applyNumberFormat="1" applyFont="1" applyFill="1" applyBorder="1" applyAlignment="1">
      <alignment horizontal="center" wrapText="1"/>
    </xf>
    <xf numFmtId="0" fontId="47" fillId="0" borderId="0" xfId="38" applyFont="1" applyFill="1" applyBorder="1" applyAlignment="1">
      <alignment horizontal="right" vertical="top" wrapText="1"/>
    </xf>
    <xf numFmtId="167" fontId="47" fillId="0" borderId="0" xfId="38" applyNumberFormat="1" applyFont="1" applyFill="1" applyBorder="1" applyAlignment="1"/>
    <xf numFmtId="3" fontId="47" fillId="0" borderId="0" xfId="38" applyNumberFormat="1" applyFont="1" applyFill="1" applyBorder="1"/>
    <xf numFmtId="0" fontId="47" fillId="18" borderId="0" xfId="38" applyFont="1" applyFill="1" applyBorder="1"/>
    <xf numFmtId="0" fontId="52" fillId="0" borderId="0" xfId="38" applyFont="1"/>
    <xf numFmtId="0" fontId="43" fillId="0" borderId="0" xfId="76" applyFont="1" applyAlignment="1">
      <alignment vertical="center"/>
    </xf>
    <xf numFmtId="22" fontId="45" fillId="0" borderId="0" xfId="76" applyNumberFormat="1" applyFont="1" applyAlignment="1">
      <alignment horizontal="center" wrapText="1"/>
    </xf>
    <xf numFmtId="22" fontId="45" fillId="0" borderId="0" xfId="76" applyNumberFormat="1" applyFont="1" applyFill="1" applyAlignment="1">
      <alignment horizontal="left"/>
    </xf>
    <xf numFmtId="0" fontId="47" fillId="0" borderId="0" xfId="76" applyFont="1" applyAlignment="1">
      <alignment vertical="center"/>
    </xf>
    <xf numFmtId="22" fontId="46" fillId="0" borderId="0" xfId="76" applyNumberFormat="1" applyFont="1" applyAlignment="1">
      <alignment horizontal="center" wrapText="1"/>
    </xf>
    <xf numFmtId="0" fontId="47" fillId="0" borderId="0" xfId="76" applyFont="1"/>
    <xf numFmtId="0" fontId="43" fillId="0" borderId="0" xfId="76" applyFont="1"/>
    <xf numFmtId="0" fontId="44" fillId="0" borderId="0" xfId="76" applyFont="1"/>
    <xf numFmtId="0" fontId="48" fillId="0" borderId="0" xfId="76" applyFont="1" applyAlignment="1">
      <alignment horizontal="right" vertical="top"/>
    </xf>
    <xf numFmtId="0" fontId="47" fillId="18" borderId="0" xfId="76" applyFont="1" applyFill="1" applyBorder="1"/>
    <xf numFmtId="0" fontId="46" fillId="18" borderId="0" xfId="40" applyFont="1" applyFill="1" applyBorder="1" applyAlignment="1">
      <alignment horizontal="center"/>
    </xf>
    <xf numFmtId="171" fontId="46" fillId="18" borderId="0" xfId="40" applyNumberFormat="1" applyFont="1" applyFill="1" applyBorder="1" applyAlignment="1">
      <alignment wrapText="1"/>
    </xf>
    <xf numFmtId="171" fontId="46" fillId="18" borderId="0" xfId="38" applyNumberFormat="1" applyFont="1" applyFill="1" applyBorder="1" applyAlignment="1">
      <alignment horizontal="right" wrapText="1"/>
    </xf>
    <xf numFmtId="171" fontId="46" fillId="18" borderId="0" xfId="40" applyNumberFormat="1" applyFont="1" applyFill="1" applyBorder="1"/>
    <xf numFmtId="171" fontId="46" fillId="18" borderId="0" xfId="40" applyNumberFormat="1" applyFont="1" applyFill="1" applyBorder="1" applyAlignment="1">
      <alignment horizontal="right"/>
    </xf>
    <xf numFmtId="0" fontId="46" fillId="18" borderId="0" xfId="40" applyFont="1" applyFill="1" applyBorder="1"/>
    <xf numFmtId="170" fontId="46" fillId="18" borderId="0" xfId="40" applyNumberFormat="1" applyFont="1" applyFill="1" applyBorder="1" applyAlignment="1">
      <alignment wrapText="1"/>
    </xf>
    <xf numFmtId="170" fontId="46" fillId="18" borderId="0" xfId="38" applyNumberFormat="1" applyFont="1" applyFill="1" applyBorder="1" applyAlignment="1">
      <alignment horizontal="right" wrapText="1"/>
    </xf>
    <xf numFmtId="170" fontId="46" fillId="18" borderId="0" xfId="40" applyNumberFormat="1" applyFont="1" applyFill="1" applyBorder="1"/>
    <xf numFmtId="170" fontId="46" fillId="18" borderId="0" xfId="40" applyNumberFormat="1" applyFont="1" applyFill="1" applyBorder="1" applyAlignment="1">
      <alignment horizontal="right"/>
    </xf>
    <xf numFmtId="167" fontId="47" fillId="18" borderId="0" xfId="40" applyNumberFormat="1" applyFont="1" applyFill="1" applyBorder="1"/>
    <xf numFmtId="3" fontId="47" fillId="18" borderId="0" xfId="40" applyNumberFormat="1" applyFont="1" applyFill="1" applyBorder="1"/>
    <xf numFmtId="3" fontId="47" fillId="18" borderId="0" xfId="38" applyNumberFormat="1" applyFont="1" applyFill="1" applyBorder="1"/>
    <xf numFmtId="0" fontId="43" fillId="0" borderId="0" xfId="38" applyFont="1" applyBorder="1"/>
    <xf numFmtId="0" fontId="48" fillId="0" borderId="0" xfId="0" applyFont="1" applyFill="1" applyBorder="1" applyAlignment="1">
      <alignment horizontal="right" vertical="top"/>
    </xf>
    <xf numFmtId="0" fontId="127" fillId="0" borderId="0" xfId="0" applyFont="1" applyFill="1"/>
    <xf numFmtId="0" fontId="43" fillId="0" borderId="0" xfId="89" applyFont="1" applyFill="1" applyBorder="1" applyAlignment="1">
      <alignment horizontal="left" indent="1"/>
    </xf>
    <xf numFmtId="164" fontId="50" fillId="0" borderId="0" xfId="0" applyNumberFormat="1" applyFont="1" applyFill="1" applyBorder="1" applyAlignment="1" applyProtection="1">
      <alignment horizontal="right" vertical="center"/>
    </xf>
    <xf numFmtId="164" fontId="43" fillId="0" borderId="0" xfId="0" applyNumberFormat="1" applyFont="1" applyFill="1" applyBorder="1"/>
    <xf numFmtId="0" fontId="47" fillId="0" borderId="0" xfId="89" applyFont="1" applyFill="1" applyBorder="1" applyAlignment="1">
      <alignment horizontal="left" indent="1"/>
    </xf>
    <xf numFmtId="164" fontId="47" fillId="0" borderId="0" xfId="0" applyNumberFormat="1" applyFont="1" applyFill="1" applyBorder="1" applyAlignment="1" applyProtection="1">
      <alignment horizontal="right" vertical="center"/>
    </xf>
    <xf numFmtId="2" fontId="45" fillId="18" borderId="114" xfId="41" applyNumberFormat="1" applyFont="1" applyFill="1" applyBorder="1" applyAlignment="1">
      <alignment wrapText="1"/>
    </xf>
    <xf numFmtId="0" fontId="43" fillId="18" borderId="0" xfId="0" applyFont="1" applyFill="1"/>
    <xf numFmtId="0" fontId="45" fillId="18" borderId="114" xfId="0" applyFont="1" applyFill="1" applyBorder="1"/>
    <xf numFmtId="0" fontId="43" fillId="18" borderId="114" xfId="0" applyFont="1" applyFill="1" applyBorder="1"/>
    <xf numFmtId="164" fontId="45" fillId="18" borderId="114" xfId="0" applyNumberFormat="1" applyFont="1" applyFill="1" applyBorder="1"/>
    <xf numFmtId="3" fontId="43" fillId="18" borderId="116" xfId="0" applyNumberFormat="1" applyFont="1" applyFill="1" applyBorder="1" applyAlignment="1">
      <alignment vertical="top"/>
    </xf>
    <xf numFmtId="0" fontId="45" fillId="18" borderId="114" xfId="41" applyFont="1" applyFill="1" applyBorder="1" applyAlignment="1">
      <alignment horizontal="right" vertical="top" wrapText="1"/>
    </xf>
    <xf numFmtId="0" fontId="45" fillId="18" borderId="114" xfId="10435" applyFont="1" applyFill="1" applyBorder="1"/>
    <xf numFmtId="0" fontId="45" fillId="18" borderId="114" xfId="89" applyFont="1" applyFill="1" applyBorder="1" applyAlignment="1">
      <alignment horizontal="center"/>
    </xf>
    <xf numFmtId="0" fontId="45" fillId="18" borderId="114" xfId="89" applyFont="1" applyFill="1" applyBorder="1" applyAlignment="1"/>
    <xf numFmtId="0" fontId="45" fillId="18" borderId="114" xfId="0" applyFont="1" applyFill="1" applyBorder="1" applyAlignment="1">
      <alignment horizontal="left"/>
    </xf>
    <xf numFmtId="164" fontId="45" fillId="18" borderId="114" xfId="0" applyNumberFormat="1" applyFont="1" applyFill="1" applyBorder="1" applyAlignment="1"/>
    <xf numFmtId="0" fontId="45" fillId="18" borderId="114" xfId="0" applyFont="1" applyFill="1" applyBorder="1" applyAlignment="1">
      <alignment vertical="center"/>
    </xf>
    <xf numFmtId="0" fontId="45" fillId="18" borderId="114" xfId="0" applyFont="1" applyFill="1" applyBorder="1" applyAlignment="1">
      <alignment horizontal="right" vertical="top" wrapText="1"/>
    </xf>
    <xf numFmtId="0" fontId="45" fillId="18" borderId="114" xfId="41" applyFont="1" applyFill="1" applyBorder="1" applyAlignment="1">
      <alignment horizontal="right"/>
    </xf>
    <xf numFmtId="0" fontId="64" fillId="0" borderId="0" xfId="38" applyFont="1" applyBorder="1"/>
    <xf numFmtId="164" fontId="45" fillId="18" borderId="114" xfId="38" applyNumberFormat="1" applyFont="1" applyFill="1" applyBorder="1"/>
    <xf numFmtId="0" fontId="43" fillId="18" borderId="115" xfId="38" applyFont="1" applyFill="1" applyBorder="1"/>
    <xf numFmtId="0" fontId="43" fillId="18" borderId="116" xfId="38" applyFont="1" applyFill="1" applyBorder="1"/>
    <xf numFmtId="0" fontId="43" fillId="18" borderId="115" xfId="0" applyFont="1" applyFill="1" applyBorder="1"/>
    <xf numFmtId="0" fontId="48" fillId="18" borderId="115" xfId="0" applyFont="1" applyFill="1" applyBorder="1" applyAlignment="1">
      <alignment horizontal="right" vertical="top"/>
    </xf>
    <xf numFmtId="0" fontId="43" fillId="18" borderId="116" xfId="0" applyFont="1" applyFill="1" applyBorder="1"/>
    <xf numFmtId="0" fontId="45" fillId="18" borderId="114" xfId="0" applyFont="1" applyFill="1" applyBorder="1" applyAlignment="1">
      <alignment horizontal="center" vertical="center" wrapText="1"/>
    </xf>
    <xf numFmtId="2" fontId="45" fillId="18" borderId="114" xfId="41" applyNumberFormat="1" applyFont="1" applyFill="1" applyBorder="1" applyAlignment="1">
      <alignment horizontal="left" wrapText="1"/>
    </xf>
    <xf numFmtId="2" fontId="45" fillId="18" borderId="114" xfId="41" applyNumberFormat="1" applyFont="1" applyFill="1" applyBorder="1" applyAlignment="1"/>
    <xf numFmtId="2" fontId="45" fillId="18" borderId="114" xfId="41" applyNumberFormat="1" applyFont="1" applyFill="1" applyBorder="1" applyAlignment="1">
      <alignment vertical="center" wrapText="1"/>
    </xf>
    <xf numFmtId="0" fontId="43" fillId="18" borderId="114" xfId="0" applyFont="1" applyFill="1" applyBorder="1" applyAlignment="1">
      <alignment horizontal="right" vertical="top" wrapText="1"/>
    </xf>
    <xf numFmtId="0" fontId="43" fillId="18" borderId="114" xfId="0" applyFont="1" applyFill="1" applyBorder="1" applyAlignment="1">
      <alignment horizontal="right"/>
    </xf>
    <xf numFmtId="0" fontId="128" fillId="0" borderId="0" xfId="0" applyFont="1" applyFill="1" applyBorder="1"/>
    <xf numFmtId="0" fontId="45" fillId="18" borderId="114" xfId="0" applyFont="1" applyFill="1" applyBorder="1" applyAlignment="1">
      <alignment horizontal="center" vertical="center"/>
    </xf>
    <xf numFmtId="0" fontId="45" fillId="18" borderId="114" xfId="41" applyFont="1" applyFill="1" applyBorder="1"/>
    <xf numFmtId="0" fontId="48" fillId="0" borderId="0" xfId="41" applyFont="1" applyFill="1" applyBorder="1"/>
    <xf numFmtId="0" fontId="129" fillId="0" borderId="0" xfId="38" applyFont="1"/>
    <xf numFmtId="0" fontId="45" fillId="18" borderId="114" xfId="38" applyFont="1" applyFill="1" applyBorder="1" applyAlignment="1">
      <alignment horizontal="right" vertical="center" wrapText="1"/>
    </xf>
    <xf numFmtId="9" fontId="45" fillId="18" borderId="114" xfId="2368" applyFont="1" applyFill="1" applyBorder="1"/>
    <xf numFmtId="0" fontId="43" fillId="18" borderId="114" xfId="76" applyFont="1" applyFill="1" applyBorder="1" applyAlignment="1">
      <alignment horizontal="right" vertical="top" wrapText="1"/>
    </xf>
    <xf numFmtId="0" fontId="43" fillId="18" borderId="115" xfId="0" applyFont="1" applyFill="1" applyBorder="1" applyAlignment="1">
      <alignment horizontal="center"/>
    </xf>
    <xf numFmtId="0" fontId="43" fillId="18" borderId="116" xfId="0" applyFont="1" applyFill="1" applyBorder="1" applyAlignment="1">
      <alignment horizontal="center"/>
    </xf>
    <xf numFmtId="0" fontId="49" fillId="18" borderId="116" xfId="0" applyFont="1" applyFill="1" applyBorder="1" applyAlignment="1">
      <alignment horizontal="right" vertical="top"/>
    </xf>
    <xf numFmtId="0" fontId="130" fillId="18" borderId="114" xfId="60" applyFont="1" applyFill="1" applyBorder="1" applyAlignment="1">
      <alignment vertical="top"/>
    </xf>
    <xf numFmtId="0" fontId="131" fillId="0" borderId="0" xfId="60" applyFont="1" applyFill="1" applyBorder="1"/>
    <xf numFmtId="0" fontId="133" fillId="0" borderId="0" xfId="60" applyFont="1"/>
    <xf numFmtId="0" fontId="130" fillId="18" borderId="114" xfId="60" applyFont="1" applyFill="1" applyBorder="1" applyAlignment="1">
      <alignment horizontal="right" vertical="top" wrapText="1"/>
    </xf>
    <xf numFmtId="0" fontId="51" fillId="18" borderId="114" xfId="137" applyFont="1" applyFill="1" applyBorder="1" applyAlignment="1">
      <alignment horizontal="right" vertical="top" wrapText="1"/>
    </xf>
    <xf numFmtId="0" fontId="50" fillId="18" borderId="114" xfId="137" applyFont="1" applyFill="1" applyBorder="1" applyAlignment="1">
      <alignment horizontal="right" vertical="top" wrapText="1"/>
    </xf>
    <xf numFmtId="0" fontId="131" fillId="18" borderId="0" xfId="60" applyFont="1" applyFill="1" applyBorder="1" applyAlignment="1">
      <alignment horizontal="left" vertical="center" wrapText="1" indent="1"/>
    </xf>
    <xf numFmtId="2" fontId="131" fillId="18" borderId="0" xfId="60" applyNumberFormat="1" applyFont="1" applyFill="1" applyBorder="1" applyAlignment="1">
      <alignment horizontal="right" vertical="center" wrapText="1"/>
    </xf>
    <xf numFmtId="2" fontId="131" fillId="18" borderId="0" xfId="60" applyNumberFormat="1" applyFont="1" applyFill="1" applyBorder="1" applyAlignment="1">
      <alignment horizontal="right" vertical="center"/>
    </xf>
    <xf numFmtId="0" fontId="131" fillId="18" borderId="0" xfId="60" applyFont="1" applyFill="1" applyBorder="1" applyAlignment="1">
      <alignment vertical="top"/>
    </xf>
    <xf numFmtId="1" fontId="131" fillId="18" borderId="0" xfId="60" applyNumberFormat="1" applyFont="1" applyFill="1" applyBorder="1" applyAlignment="1">
      <alignment vertical="center"/>
    </xf>
    <xf numFmtId="0" fontId="133" fillId="0" borderId="0" xfId="60" applyFont="1" applyAlignment="1">
      <alignment wrapText="1"/>
    </xf>
    <xf numFmtId="0" fontId="134" fillId="0" borderId="0" xfId="0" applyFont="1" applyFill="1" applyAlignment="1">
      <alignment horizontal="left" vertical="center"/>
    </xf>
    <xf numFmtId="0" fontId="134" fillId="0" borderId="0" xfId="0" applyFont="1" applyFill="1" applyAlignment="1">
      <alignment horizontal="left" vertical="top"/>
    </xf>
    <xf numFmtId="0" fontId="134" fillId="0" borderId="0" xfId="0" applyFont="1" applyFill="1" applyAlignment="1">
      <alignment vertical="top"/>
    </xf>
    <xf numFmtId="0" fontId="134" fillId="0" borderId="0" xfId="60" applyFont="1" applyFill="1" applyBorder="1"/>
    <xf numFmtId="0" fontId="135" fillId="0" borderId="0" xfId="38" applyFont="1"/>
    <xf numFmtId="0" fontId="136" fillId="0" borderId="0" xfId="60" applyFont="1" applyFill="1" applyBorder="1"/>
    <xf numFmtId="0" fontId="134" fillId="18" borderId="0" xfId="38" applyFont="1" applyFill="1" applyBorder="1"/>
    <xf numFmtId="0" fontId="137" fillId="0" borderId="0" xfId="137" applyFont="1"/>
    <xf numFmtId="0" fontId="44" fillId="0" borderId="0" xfId="0" applyFont="1" applyFill="1" applyBorder="1" applyAlignment="1">
      <alignment vertical="top"/>
    </xf>
    <xf numFmtId="0" fontId="44" fillId="0" borderId="0" xfId="41" applyFont="1" applyFill="1" applyBorder="1" applyAlignment="1"/>
    <xf numFmtId="0" fontId="44" fillId="0" borderId="0" xfId="89" applyFont="1" applyFill="1" applyBorder="1"/>
    <xf numFmtId="0" fontId="44" fillId="0" borderId="0" xfId="10435" applyFont="1" applyFill="1" applyBorder="1" applyAlignment="1">
      <alignment vertical="top"/>
    </xf>
    <xf numFmtId="0" fontId="44" fillId="0" borderId="0" xfId="0" applyFont="1" applyAlignment="1"/>
    <xf numFmtId="0" fontId="44" fillId="18" borderId="0" xfId="0" applyFont="1" applyFill="1"/>
    <xf numFmtId="0" fontId="44" fillId="0" borderId="0" xfId="0" applyFont="1" applyFill="1" applyBorder="1" applyAlignment="1">
      <alignment vertical="center"/>
    </xf>
    <xf numFmtId="0" fontId="44" fillId="0" borderId="0" xfId="0" applyFont="1" applyFill="1" applyBorder="1" applyAlignment="1"/>
    <xf numFmtId="0" fontId="75" fillId="0" borderId="0" xfId="0" applyFont="1" applyFill="1" applyBorder="1"/>
    <xf numFmtId="0" fontId="142" fillId="0" borderId="0" xfId="38" applyFont="1" applyFill="1" applyBorder="1"/>
    <xf numFmtId="0" fontId="44" fillId="18" borderId="115" xfId="0" applyFont="1" applyFill="1" applyBorder="1"/>
    <xf numFmtId="0" fontId="44" fillId="0" borderId="0" xfId="0" applyFont="1" applyAlignment="1">
      <alignment vertical="top"/>
    </xf>
    <xf numFmtId="0" fontId="128" fillId="0" borderId="0" xfId="60" applyFont="1" applyFill="1" applyBorder="1"/>
    <xf numFmtId="0" fontId="128" fillId="0" borderId="0" xfId="10434" applyFont="1"/>
    <xf numFmtId="49" fontId="144" fillId="0" borderId="0" xfId="0" applyNumberFormat="1" applyFont="1" applyFill="1" applyBorder="1" applyAlignment="1">
      <alignment horizontal="left" vertical="center"/>
    </xf>
    <xf numFmtId="0" fontId="144" fillId="0" borderId="0" xfId="0" applyFont="1" applyFill="1" applyBorder="1" applyAlignment="1">
      <alignment horizontal="left" vertical="center"/>
    </xf>
    <xf numFmtId="0" fontId="144" fillId="0" borderId="0" xfId="0" applyFont="1" applyFill="1" applyBorder="1"/>
    <xf numFmtId="0" fontId="144" fillId="0" borderId="0" xfId="0" applyFont="1" applyFill="1" applyBorder="1" applyAlignment="1">
      <alignment horizontal="right"/>
    </xf>
    <xf numFmtId="0" fontId="144" fillId="0" borderId="0" xfId="0" applyFont="1" applyFill="1" applyBorder="1" applyAlignment="1">
      <alignment horizontal="left" vertical="center" indent="1"/>
    </xf>
    <xf numFmtId="0" fontId="144" fillId="0" borderId="0" xfId="0" applyFont="1" applyFill="1" applyBorder="1" applyAlignment="1"/>
    <xf numFmtId="0" fontId="144" fillId="0" borderId="0" xfId="0" applyFont="1" applyFill="1" applyBorder="1" applyAlignment="1">
      <alignment horizontal="right" vertical="center"/>
    </xf>
    <xf numFmtId="0" fontId="144" fillId="0" borderId="0" xfId="0" applyFont="1" applyFill="1" applyBorder="1" applyAlignment="1">
      <alignment horizontal="center" vertical="center"/>
    </xf>
    <xf numFmtId="49" fontId="144" fillId="0" borderId="0" xfId="60" applyNumberFormat="1" applyFont="1" applyFill="1" applyBorder="1" applyAlignment="1">
      <alignment horizontal="left" vertical="center"/>
    </xf>
    <xf numFmtId="0" fontId="145" fillId="0" borderId="0" xfId="0" applyFont="1" applyFill="1" applyBorder="1"/>
    <xf numFmtId="0" fontId="128" fillId="0" borderId="0" xfId="0" applyFont="1"/>
    <xf numFmtId="14" fontId="44" fillId="0" borderId="0" xfId="89" applyNumberFormat="1" applyFont="1" applyFill="1" applyBorder="1" applyAlignment="1">
      <alignment horizontal="left"/>
    </xf>
    <xf numFmtId="0" fontId="128" fillId="0" borderId="0" xfId="0" applyFont="1" applyFill="1" applyBorder="1" applyAlignment="1"/>
    <xf numFmtId="0" fontId="44" fillId="0" borderId="0" xfId="38" applyFont="1" applyFill="1" applyBorder="1" applyAlignment="1">
      <alignment horizontal="left" vertical="center"/>
    </xf>
    <xf numFmtId="0" fontId="44" fillId="0" borderId="0" xfId="38" applyFont="1"/>
    <xf numFmtId="0" fontId="146" fillId="0" borderId="0" xfId="0" applyFont="1" applyFill="1" applyBorder="1"/>
    <xf numFmtId="0" fontId="128" fillId="0" borderId="0" xfId="0" applyFont="1" applyFill="1"/>
    <xf numFmtId="0" fontId="128" fillId="0" borderId="0" xfId="38" applyFont="1"/>
    <xf numFmtId="0" fontId="147" fillId="0" borderId="0" xfId="60" applyFont="1" applyFill="1" applyBorder="1"/>
    <xf numFmtId="0" fontId="45" fillId="18" borderId="114" xfId="76" applyFont="1" applyFill="1" applyBorder="1" applyAlignment="1">
      <alignment horizontal="left" vertical="top" wrapText="1"/>
    </xf>
    <xf numFmtId="0" fontId="45" fillId="18" borderId="114" xfId="41" applyFont="1" applyFill="1" applyBorder="1" applyAlignment="1">
      <alignment horizontal="center" vertical="top"/>
    </xf>
    <xf numFmtId="0" fontId="45" fillId="18" borderId="114" xfId="41" applyFont="1" applyFill="1" applyBorder="1" applyAlignment="1">
      <alignment horizontal="right" vertical="top"/>
    </xf>
    <xf numFmtId="0" fontId="45" fillId="18" borderId="114" xfId="41" applyFont="1" applyFill="1" applyBorder="1" applyAlignment="1">
      <alignment vertical="top" wrapText="1"/>
    </xf>
    <xf numFmtId="164" fontId="45" fillId="18" borderId="114" xfId="41" applyNumberFormat="1" applyFont="1" applyFill="1" applyBorder="1" applyAlignment="1">
      <alignment horizontal="right" vertical="top"/>
    </xf>
    <xf numFmtId="49" fontId="60" fillId="0" borderId="0" xfId="0" applyNumberFormat="1" applyFont="1" applyFill="1" applyBorder="1" applyAlignment="1">
      <alignment horizontal="right"/>
    </xf>
    <xf numFmtId="0" fontId="71" fillId="18" borderId="114" xfId="41" applyFont="1" applyFill="1" applyBorder="1" applyAlignment="1">
      <alignment horizontal="center" vertical="top"/>
    </xf>
    <xf numFmtId="2" fontId="45" fillId="18" borderId="114" xfId="41" applyNumberFormat="1" applyFont="1" applyFill="1" applyBorder="1" applyAlignment="1">
      <alignment vertical="top" wrapText="1"/>
    </xf>
    <xf numFmtId="164" fontId="45" fillId="18" borderId="114" xfId="41" applyNumberFormat="1" applyFont="1" applyFill="1" applyBorder="1" applyAlignment="1">
      <alignment vertical="top"/>
    </xf>
    <xf numFmtId="164" fontId="43" fillId="18" borderId="114" xfId="41" applyNumberFormat="1" applyFont="1" applyFill="1" applyBorder="1" applyAlignment="1">
      <alignment vertical="top"/>
    </xf>
    <xf numFmtId="0" fontId="43" fillId="18" borderId="115" xfId="41" applyFont="1" applyFill="1" applyBorder="1" applyAlignment="1">
      <alignment vertical="top"/>
    </xf>
    <xf numFmtId="164" fontId="43" fillId="18" borderId="115" xfId="41" applyNumberFormat="1" applyFont="1" applyFill="1" applyBorder="1" applyAlignment="1">
      <alignment vertical="top"/>
    </xf>
    <xf numFmtId="164" fontId="45" fillId="18" borderId="115" xfId="41" applyNumberFormat="1" applyFont="1" applyFill="1" applyBorder="1" applyAlignment="1">
      <alignment vertical="top"/>
    </xf>
    <xf numFmtId="0" fontId="43" fillId="18" borderId="116" xfId="41" applyFont="1" applyFill="1" applyBorder="1" applyAlignment="1">
      <alignment horizontal="left" vertical="top"/>
    </xf>
    <xf numFmtId="164" fontId="43" fillId="18" borderId="116" xfId="41" applyNumberFormat="1" applyFont="1" applyFill="1" applyBorder="1" applyAlignment="1">
      <alignment horizontal="right" vertical="top"/>
    </xf>
    <xf numFmtId="0" fontId="45" fillId="18" borderId="114" xfId="0" applyFont="1" applyFill="1" applyBorder="1" applyAlignment="1">
      <alignment vertical="top"/>
    </xf>
    <xf numFmtId="3" fontId="45" fillId="18" borderId="114" xfId="0" applyNumberFormat="1" applyFont="1" applyFill="1" applyBorder="1" applyAlignment="1">
      <alignment vertical="top"/>
    </xf>
    <xf numFmtId="0" fontId="43" fillId="18" borderId="115" xfId="0" applyFont="1" applyFill="1" applyBorder="1" applyAlignment="1">
      <alignment vertical="top"/>
    </xf>
    <xf numFmtId="3" fontId="43" fillId="18" borderId="115" xfId="0" applyNumberFormat="1" applyFont="1" applyFill="1" applyBorder="1" applyAlignment="1">
      <alignment vertical="top"/>
    </xf>
    <xf numFmtId="0" fontId="43" fillId="18" borderId="116" xfId="0" applyFont="1" applyFill="1" applyBorder="1" applyAlignment="1">
      <alignment horizontal="left" vertical="top"/>
    </xf>
    <xf numFmtId="164" fontId="45" fillId="18" borderId="114" xfId="0" applyNumberFormat="1" applyFont="1" applyFill="1" applyBorder="1" applyAlignment="1">
      <alignment vertical="top"/>
    </xf>
    <xf numFmtId="164" fontId="43" fillId="18" borderId="114" xfId="0" applyNumberFormat="1" applyFont="1" applyFill="1" applyBorder="1" applyAlignment="1">
      <alignment vertical="top"/>
    </xf>
    <xf numFmtId="0" fontId="45" fillId="18" borderId="114" xfId="89" applyFont="1" applyFill="1" applyBorder="1" applyAlignment="1">
      <alignment horizontal="right" vertical="top"/>
    </xf>
    <xf numFmtId="0" fontId="45" fillId="18" borderId="114" xfId="89" applyFont="1" applyFill="1" applyBorder="1" applyAlignment="1">
      <alignment horizontal="left" vertical="top"/>
    </xf>
    <xf numFmtId="173" fontId="45" fillId="18" borderId="114" xfId="59" applyNumberFormat="1" applyFont="1" applyFill="1" applyBorder="1" applyAlignment="1">
      <alignment vertical="top"/>
    </xf>
    <xf numFmtId="173" fontId="45" fillId="18" borderId="114" xfId="59" applyNumberFormat="1" applyFont="1" applyFill="1" applyBorder="1" applyAlignment="1">
      <alignment horizontal="right" vertical="top"/>
    </xf>
    <xf numFmtId="173" fontId="45" fillId="18" borderId="114" xfId="0" applyNumberFormat="1" applyFont="1" applyFill="1" applyBorder="1" applyAlignment="1">
      <alignment vertical="top"/>
    </xf>
    <xf numFmtId="0" fontId="45" fillId="18" borderId="114" xfId="0" applyFont="1" applyFill="1" applyBorder="1" applyAlignment="1">
      <alignment horizontal="left" vertical="top"/>
    </xf>
    <xf numFmtId="0" fontId="45" fillId="18" borderId="114" xfId="0" applyFont="1" applyFill="1" applyBorder="1" applyAlignment="1">
      <alignment horizontal="right" vertical="top"/>
    </xf>
    <xf numFmtId="0" fontId="45" fillId="18" borderId="114" xfId="89" applyFont="1" applyFill="1" applyBorder="1" applyAlignment="1">
      <alignment vertical="top"/>
    </xf>
    <xf numFmtId="164" fontId="45" fillId="18" borderId="114" xfId="89" applyNumberFormat="1" applyFont="1" applyFill="1" applyBorder="1" applyAlignment="1">
      <alignment vertical="top"/>
    </xf>
    <xf numFmtId="0" fontId="45" fillId="18" borderId="114" xfId="0" applyFont="1" applyFill="1" applyBorder="1" applyAlignment="1">
      <alignment horizontal="right" wrapText="1"/>
    </xf>
    <xf numFmtId="173" fontId="45" fillId="18" borderId="114" xfId="2368" applyNumberFormat="1" applyFont="1" applyFill="1" applyBorder="1" applyAlignment="1">
      <alignment vertical="top"/>
    </xf>
    <xf numFmtId="0" fontId="45" fillId="18" borderId="116" xfId="38" applyFont="1" applyFill="1" applyBorder="1" applyAlignment="1">
      <alignment horizontal="left" vertical="top"/>
    </xf>
    <xf numFmtId="164" fontId="45" fillId="18" borderId="114" xfId="38" applyNumberFormat="1" applyFont="1" applyFill="1" applyBorder="1" applyAlignment="1">
      <alignment vertical="top"/>
    </xf>
    <xf numFmtId="0" fontId="45" fillId="18" borderId="114" xfId="38" applyFont="1" applyFill="1" applyBorder="1" applyAlignment="1">
      <alignment horizontal="left" vertical="top"/>
    </xf>
    <xf numFmtId="164" fontId="45" fillId="18" borderId="114" xfId="38" applyNumberFormat="1" applyFont="1" applyFill="1" applyBorder="1" applyAlignment="1">
      <alignment horizontal="left" vertical="top"/>
    </xf>
    <xf numFmtId="0" fontId="43" fillId="18" borderId="115" xfId="38" applyFont="1" applyFill="1" applyBorder="1" applyAlignment="1">
      <alignment vertical="top"/>
    </xf>
    <xf numFmtId="0" fontId="43" fillId="18" borderId="0" xfId="38" applyFont="1" applyFill="1" applyBorder="1" applyAlignment="1">
      <alignment vertical="top"/>
    </xf>
    <xf numFmtId="0" fontId="43" fillId="18" borderId="116" xfId="38" applyFont="1" applyFill="1" applyBorder="1" applyAlignment="1">
      <alignment vertical="top"/>
    </xf>
    <xf numFmtId="0" fontId="43" fillId="18" borderId="114" xfId="0" applyFont="1" applyFill="1" applyBorder="1" applyAlignment="1">
      <alignment horizontal="right" wrapText="1"/>
    </xf>
    <xf numFmtId="0" fontId="45" fillId="18" borderId="114" xfId="40" applyFont="1" applyFill="1" applyBorder="1" applyAlignment="1">
      <alignment vertical="top"/>
    </xf>
    <xf numFmtId="0" fontId="45" fillId="18" borderId="114" xfId="0" applyFont="1" applyFill="1" applyBorder="1" applyAlignment="1">
      <alignment horizontal="center" vertical="top"/>
    </xf>
    <xf numFmtId="0" fontId="45" fillId="18" borderId="114" xfId="41" applyFont="1" applyFill="1" applyBorder="1" applyAlignment="1">
      <alignment vertical="top"/>
    </xf>
    <xf numFmtId="49" fontId="45" fillId="18" borderId="114" xfId="41" applyNumberFormat="1" applyFont="1" applyFill="1" applyBorder="1" applyAlignment="1">
      <alignment horizontal="right" vertical="top"/>
    </xf>
    <xf numFmtId="0" fontId="45" fillId="18" borderId="114" xfId="41" applyFont="1" applyFill="1" applyBorder="1" applyAlignment="1">
      <alignment horizontal="left" vertical="top"/>
    </xf>
    <xf numFmtId="0" fontId="45" fillId="18" borderId="117" xfId="40" applyFont="1" applyFill="1" applyBorder="1" applyAlignment="1">
      <alignment vertical="top"/>
    </xf>
    <xf numFmtId="0" fontId="45" fillId="18" borderId="117" xfId="40" applyFont="1" applyFill="1" applyBorder="1" applyAlignment="1">
      <alignment horizontal="left" vertical="top"/>
    </xf>
    <xf numFmtId="169" fontId="45" fillId="18" borderId="117" xfId="40" applyNumberFormat="1" applyFont="1" applyFill="1" applyBorder="1" applyAlignment="1">
      <alignment vertical="top"/>
    </xf>
    <xf numFmtId="9" fontId="45" fillId="18" borderId="114" xfId="2368" applyFont="1" applyFill="1" applyBorder="1" applyAlignment="1">
      <alignment vertical="top"/>
    </xf>
    <xf numFmtId="0" fontId="45" fillId="18" borderId="114" xfId="38" applyFont="1" applyFill="1" applyBorder="1" applyAlignment="1">
      <alignment horizontal="right" wrapText="1"/>
    </xf>
    <xf numFmtId="0" fontId="45" fillId="18" borderId="114" xfId="76" applyFont="1" applyFill="1" applyBorder="1" applyAlignment="1">
      <alignment horizontal="left" wrapText="1"/>
    </xf>
    <xf numFmtId="0" fontId="45" fillId="18" borderId="114" xfId="76" applyFont="1" applyFill="1" applyBorder="1" applyAlignment="1">
      <alignment horizontal="right" wrapText="1"/>
    </xf>
    <xf numFmtId="0" fontId="43" fillId="18" borderId="114" xfId="76" applyFont="1" applyFill="1" applyBorder="1" applyAlignment="1">
      <alignment horizontal="right" wrapText="1"/>
    </xf>
    <xf numFmtId="0" fontId="45" fillId="18" borderId="114" xfId="0" applyFont="1" applyFill="1" applyBorder="1" applyAlignment="1">
      <alignment vertical="top" wrapText="1"/>
    </xf>
    <xf numFmtId="164" fontId="45" fillId="18" borderId="114" xfId="0" applyNumberFormat="1" applyFont="1" applyFill="1" applyBorder="1" applyAlignment="1">
      <alignment horizontal="right" vertical="top"/>
    </xf>
    <xf numFmtId="0" fontId="43" fillId="18" borderId="115" xfId="0" applyFont="1" applyFill="1" applyBorder="1" applyAlignment="1">
      <alignment horizontal="left" vertical="top"/>
    </xf>
    <xf numFmtId="164" fontId="53" fillId="18" borderId="115" xfId="0" applyNumberFormat="1" applyFont="1" applyFill="1" applyBorder="1" applyAlignment="1">
      <alignment vertical="top"/>
    </xf>
    <xf numFmtId="164" fontId="43" fillId="18" borderId="115" xfId="0" applyNumberFormat="1" applyFont="1" applyFill="1" applyBorder="1" applyAlignment="1">
      <alignment vertical="top"/>
    </xf>
    <xf numFmtId="0" fontId="45" fillId="18" borderId="114" xfId="92" applyFont="1" applyFill="1" applyBorder="1" applyAlignment="1">
      <alignment horizontal="right" vertical="top"/>
    </xf>
    <xf numFmtId="0" fontId="51" fillId="18" borderId="114" xfId="0" applyFont="1" applyFill="1" applyBorder="1" applyAlignment="1">
      <alignment horizontal="right" vertical="top"/>
    </xf>
    <xf numFmtId="3" fontId="51" fillId="18" borderId="114" xfId="92" applyNumberFormat="1" applyFont="1" applyFill="1" applyBorder="1" applyAlignment="1">
      <alignment vertical="top"/>
    </xf>
    <xf numFmtId="3" fontId="51" fillId="18" borderId="114" xfId="0" applyNumberFormat="1" applyFont="1" applyFill="1" applyBorder="1" applyAlignment="1">
      <alignment vertical="top"/>
    </xf>
    <xf numFmtId="0" fontId="45" fillId="18" borderId="114" xfId="60" applyFont="1" applyFill="1" applyBorder="1" applyAlignment="1">
      <alignment horizontal="left" vertical="top"/>
    </xf>
    <xf numFmtId="3" fontId="51" fillId="18" borderId="114" xfId="92" applyNumberFormat="1" applyFont="1" applyFill="1" applyBorder="1" applyAlignment="1" applyProtection="1">
      <alignment vertical="top"/>
      <protection locked="0"/>
    </xf>
    <xf numFmtId="164" fontId="51" fillId="18" borderId="114" xfId="60" applyNumberFormat="1" applyFont="1" applyFill="1" applyBorder="1" applyAlignment="1" applyProtection="1">
      <alignment vertical="top"/>
      <protection locked="0"/>
    </xf>
    <xf numFmtId="3" fontId="51" fillId="18" borderId="114" xfId="92" applyNumberFormat="1" applyFont="1" applyFill="1" applyBorder="1" applyAlignment="1" applyProtection="1">
      <alignment vertical="top"/>
    </xf>
    <xf numFmtId="3" fontId="45" fillId="18" borderId="114" xfId="92" applyNumberFormat="1" applyFont="1" applyFill="1" applyBorder="1" applyAlignment="1">
      <alignment vertical="top"/>
    </xf>
    <xf numFmtId="0" fontId="43" fillId="0" borderId="0" xfId="0" applyFont="1" applyAlignment="1">
      <alignment vertical="top"/>
    </xf>
    <xf numFmtId="164" fontId="51" fillId="18" borderId="114" xfId="92" applyNumberFormat="1" applyFont="1" applyFill="1" applyBorder="1" applyAlignment="1" applyProtection="1">
      <alignment vertical="top"/>
    </xf>
    <xf numFmtId="0" fontId="45" fillId="18" borderId="114" xfId="60" applyFont="1" applyFill="1" applyBorder="1" applyAlignment="1">
      <alignment horizontal="right" vertical="top"/>
    </xf>
    <xf numFmtId="3" fontId="51" fillId="18" borderId="114" xfId="60" applyNumberFormat="1" applyFont="1" applyFill="1" applyBorder="1" applyAlignment="1" applyProtection="1">
      <alignment vertical="top"/>
    </xf>
    <xf numFmtId="3" fontId="51" fillId="18" borderId="114" xfId="60" applyNumberFormat="1" applyFont="1" applyFill="1" applyBorder="1" applyAlignment="1">
      <alignment vertical="top"/>
    </xf>
    <xf numFmtId="3" fontId="51" fillId="18" borderId="114" xfId="60" applyNumberFormat="1" applyFont="1" applyFill="1" applyBorder="1" applyAlignment="1" applyProtection="1">
      <alignment vertical="top"/>
      <protection locked="0"/>
    </xf>
    <xf numFmtId="3" fontId="45" fillId="18" borderId="114" xfId="60" applyNumberFormat="1" applyFont="1" applyFill="1" applyBorder="1" applyAlignment="1">
      <alignment vertical="top"/>
    </xf>
    <xf numFmtId="0" fontId="45" fillId="18" borderId="114" xfId="92" applyFont="1" applyFill="1" applyBorder="1" applyAlignment="1" applyProtection="1">
      <alignment horizontal="right" vertical="top"/>
    </xf>
    <xf numFmtId="0" fontId="51" fillId="18" borderId="114" xfId="0" applyFont="1" applyFill="1" applyBorder="1" applyAlignment="1" applyProtection="1">
      <alignment horizontal="right" vertical="top"/>
    </xf>
    <xf numFmtId="2" fontId="130" fillId="18" borderId="114" xfId="60" applyNumberFormat="1" applyFont="1" applyFill="1" applyBorder="1" applyAlignment="1">
      <alignment horizontal="right" vertical="top"/>
    </xf>
    <xf numFmtId="0" fontId="130" fillId="18" borderId="114" xfId="60" applyFont="1" applyFill="1" applyBorder="1" applyAlignment="1">
      <alignment horizontal="right" vertical="top"/>
    </xf>
    <xf numFmtId="0" fontId="51" fillId="18" borderId="114" xfId="137" applyFont="1" applyFill="1" applyBorder="1" applyAlignment="1">
      <alignment vertical="top"/>
    </xf>
    <xf numFmtId="3" fontId="51" fillId="18" borderId="114" xfId="137" applyNumberFormat="1" applyFont="1" applyFill="1" applyBorder="1" applyAlignment="1">
      <alignment vertical="top"/>
    </xf>
    <xf numFmtId="0" fontId="75" fillId="0" borderId="0" xfId="137" applyFont="1" applyAlignment="1">
      <alignment vertical="top"/>
    </xf>
    <xf numFmtId="0" fontId="76" fillId="0" borderId="0" xfId="137" applyFont="1" applyAlignment="1">
      <alignment horizontal="right" vertical="top"/>
    </xf>
    <xf numFmtId="0" fontId="50" fillId="0" borderId="0" xfId="137" applyFont="1" applyBorder="1" applyAlignment="1">
      <alignment vertical="top"/>
    </xf>
    <xf numFmtId="0" fontId="75" fillId="0" borderId="0" xfId="137" applyFont="1" applyAlignment="1">
      <alignment horizontal="left"/>
    </xf>
    <xf numFmtId="0" fontId="76" fillId="0" borderId="0" xfId="137" applyFont="1" applyAlignment="1">
      <alignment horizontal="left"/>
    </xf>
    <xf numFmtId="0" fontId="41" fillId="0" borderId="0" xfId="10432" applyFont="1"/>
    <xf numFmtId="0" fontId="62" fillId="0" borderId="0" xfId="10432" applyFont="1" applyAlignment="1">
      <alignment horizontal="left" vertical="center"/>
    </xf>
    <xf numFmtId="0" fontId="125" fillId="0" borderId="0" xfId="10436" applyFont="1" applyAlignment="1">
      <alignment horizontal="left" vertical="center" wrapText="1"/>
    </xf>
    <xf numFmtId="0" fontId="62" fillId="0" borderId="0" xfId="10432" applyFont="1" applyAlignment="1">
      <alignment horizontal="center" vertical="center"/>
    </xf>
    <xf numFmtId="49" fontId="116" fillId="0" borderId="0" xfId="10436" applyNumberFormat="1" applyFont="1" applyAlignment="1">
      <alignment vertical="top" wrapText="1"/>
    </xf>
    <xf numFmtId="49" fontId="63" fillId="0" borderId="0" xfId="10432" applyNumberFormat="1" applyFont="1" applyAlignment="1">
      <alignment vertical="center"/>
    </xf>
    <xf numFmtId="0" fontId="58" fillId="0" borderId="0" xfId="10432" applyFont="1"/>
    <xf numFmtId="0" fontId="61" fillId="0" borderId="0" xfId="10432" applyFont="1"/>
    <xf numFmtId="0" fontId="41" fillId="0" borderId="0" xfId="10432" applyFont="1" applyAlignment="1">
      <alignment horizontal="left" vertical="center"/>
    </xf>
    <xf numFmtId="0" fontId="61" fillId="0" borderId="0" xfId="10432" applyFont="1" applyAlignment="1">
      <alignment horizontal="center"/>
    </xf>
    <xf numFmtId="0" fontId="41" fillId="0" borderId="0" xfId="10432" applyFont="1" applyAlignment="1">
      <alignment horizontal="right" vertical="center"/>
    </xf>
    <xf numFmtId="0" fontId="41" fillId="0" borderId="0" xfId="10432" applyFont="1" applyAlignment="1">
      <alignment horizontal="left" vertical="center" indent="1"/>
    </xf>
    <xf numFmtId="0" fontId="59" fillId="0" borderId="0" xfId="10432" applyFont="1"/>
    <xf numFmtId="0" fontId="59" fillId="0" borderId="0" xfId="10432" applyFont="1" applyAlignment="1">
      <alignment horizontal="right" vertical="center"/>
    </xf>
    <xf numFmtId="0" fontId="59" fillId="0" borderId="0" xfId="10432" applyFont="1" applyAlignment="1">
      <alignment horizontal="left" vertical="center" indent="1"/>
    </xf>
    <xf numFmtId="49" fontId="62" fillId="0" borderId="0" xfId="10432" applyNumberFormat="1" applyFont="1" applyAlignment="1">
      <alignment vertical="center"/>
    </xf>
    <xf numFmtId="0" fontId="139" fillId="0" borderId="0" xfId="0" applyFont="1" applyFill="1"/>
    <xf numFmtId="0" fontId="14" fillId="0" borderId="0" xfId="60" applyFont="1"/>
    <xf numFmtId="0" fontId="139" fillId="0" borderId="0" xfId="60" applyFont="1"/>
    <xf numFmtId="49" fontId="60" fillId="18" borderId="0" xfId="1493" applyNumberFormat="1" applyFont="1" applyFill="1" applyBorder="1" applyAlignment="1">
      <alignment horizontal="right"/>
    </xf>
    <xf numFmtId="49" fontId="60" fillId="0" borderId="0" xfId="1493" applyNumberFormat="1" applyFont="1" applyFill="1" applyBorder="1" applyAlignment="1">
      <alignment horizontal="right"/>
    </xf>
    <xf numFmtId="49" fontId="60" fillId="18" borderId="0" xfId="0" applyNumberFormat="1" applyFont="1" applyFill="1" applyAlignment="1">
      <alignment horizontal="right"/>
    </xf>
    <xf numFmtId="49" fontId="60" fillId="18" borderId="0" xfId="38" applyNumberFormat="1" applyFont="1" applyFill="1" applyBorder="1" applyAlignment="1">
      <alignment horizontal="right"/>
    </xf>
    <xf numFmtId="49" fontId="60" fillId="0" borderId="0" xfId="60" applyNumberFormat="1" applyFont="1" applyFill="1" applyBorder="1" applyAlignment="1">
      <alignment horizontal="right"/>
    </xf>
    <xf numFmtId="49" fontId="60" fillId="18" borderId="0" xfId="0" applyNumberFormat="1" applyFont="1" applyFill="1" applyBorder="1" applyAlignment="1">
      <alignment horizontal="right"/>
    </xf>
    <xf numFmtId="49" fontId="150" fillId="0" borderId="0" xfId="60" applyNumberFormat="1" applyFont="1" applyFill="1" applyBorder="1" applyAlignment="1">
      <alignment horizontal="right"/>
    </xf>
    <xf numFmtId="0" fontId="45" fillId="18" borderId="114" xfId="41" applyFont="1" applyFill="1" applyBorder="1" applyAlignment="1">
      <alignment vertical="top" wrapText="1"/>
    </xf>
    <xf numFmtId="0" fontId="43" fillId="18" borderId="0" xfId="41" applyFont="1" applyFill="1" applyBorder="1" applyAlignment="1">
      <alignment horizontal="left" vertical="top"/>
    </xf>
    <xf numFmtId="164" fontId="43" fillId="18" borderId="0" xfId="41" applyNumberFormat="1" applyFont="1" applyFill="1" applyBorder="1" applyAlignment="1">
      <alignment horizontal="right" vertical="top"/>
    </xf>
    <xf numFmtId="0" fontId="43" fillId="18" borderId="115" xfId="41" applyFont="1" applyFill="1" applyBorder="1" applyAlignment="1">
      <alignment horizontal="left" vertical="top"/>
    </xf>
    <xf numFmtId="164" fontId="43" fillId="18" borderId="116" xfId="41" applyNumberFormat="1" applyFont="1" applyFill="1" applyBorder="1" applyAlignment="1">
      <alignment vertical="top"/>
    </xf>
    <xf numFmtId="164" fontId="43" fillId="18" borderId="0" xfId="41" applyNumberFormat="1" applyFont="1" applyFill="1" applyBorder="1" applyAlignment="1">
      <alignment vertical="top"/>
    </xf>
    <xf numFmtId="0" fontId="43" fillId="18" borderId="116" xfId="41" applyFont="1" applyFill="1" applyBorder="1" applyAlignment="1">
      <alignment vertical="top" wrapText="1"/>
    </xf>
    <xf numFmtId="164" fontId="43" fillId="18" borderId="115" xfId="41" applyNumberFormat="1" applyFont="1" applyFill="1" applyBorder="1" applyAlignment="1">
      <alignment horizontal="right" vertical="top"/>
    </xf>
    <xf numFmtId="0" fontId="45" fillId="18" borderId="115" xfId="0" applyFont="1" applyFill="1" applyBorder="1" applyAlignment="1">
      <alignment vertical="top"/>
    </xf>
    <xf numFmtId="3" fontId="45" fillId="18" borderId="115" xfId="0" applyNumberFormat="1" applyFont="1" applyFill="1" applyBorder="1" applyAlignment="1">
      <alignment vertical="top"/>
    </xf>
    <xf numFmtId="0" fontId="43" fillId="18" borderId="0" xfId="0" applyFont="1" applyFill="1" applyBorder="1" applyAlignment="1">
      <alignment horizontal="left" vertical="top"/>
    </xf>
    <xf numFmtId="3" fontId="43" fillId="18" borderId="0" xfId="0" applyNumberFormat="1" applyFont="1" applyFill="1" applyBorder="1" applyAlignment="1">
      <alignment vertical="top"/>
    </xf>
    <xf numFmtId="0" fontId="43" fillId="18" borderId="0" xfId="0" applyFont="1" applyFill="1" applyBorder="1" applyAlignment="1">
      <alignment vertical="top"/>
    </xf>
    <xf numFmtId="164" fontId="43" fillId="18" borderId="116" xfId="0" applyNumberFormat="1" applyFont="1" applyFill="1" applyBorder="1" applyAlignment="1">
      <alignment vertical="top"/>
    </xf>
    <xf numFmtId="164" fontId="43" fillId="18" borderId="0" xfId="0" applyNumberFormat="1" applyFont="1" applyFill="1" applyBorder="1" applyAlignment="1">
      <alignment vertical="top"/>
    </xf>
    <xf numFmtId="0" fontId="46" fillId="18" borderId="0" xfId="0" applyFont="1" applyFill="1"/>
    <xf numFmtId="0" fontId="47" fillId="18" borderId="0" xfId="0" applyFont="1" applyFill="1" applyBorder="1"/>
    <xf numFmtId="0" fontId="43" fillId="18" borderId="115" xfId="89" applyFont="1" applyFill="1" applyBorder="1" applyAlignment="1">
      <alignment horizontal="left" vertical="top"/>
    </xf>
    <xf numFmtId="3" fontId="43" fillId="18" borderId="115" xfId="89" applyNumberFormat="1" applyFont="1" applyFill="1" applyBorder="1" applyAlignment="1">
      <alignment vertical="top"/>
    </xf>
    <xf numFmtId="0" fontId="43" fillId="18" borderId="116" xfId="89" applyFont="1" applyFill="1" applyBorder="1" applyAlignment="1">
      <alignment horizontal="left" vertical="top"/>
    </xf>
    <xf numFmtId="3" fontId="43" fillId="18" borderId="116" xfId="89" applyNumberFormat="1" applyFont="1" applyFill="1" applyBorder="1" applyAlignment="1">
      <alignment vertical="top"/>
    </xf>
    <xf numFmtId="3" fontId="43" fillId="18" borderId="0" xfId="41" applyNumberFormat="1" applyFont="1" applyFill="1" applyBorder="1" applyAlignment="1">
      <alignment vertical="top"/>
    </xf>
    <xf numFmtId="0" fontId="43" fillId="18" borderId="115" xfId="41" applyFont="1" applyFill="1" applyBorder="1" applyAlignment="1">
      <alignment horizontal="left" indent="1"/>
    </xf>
    <xf numFmtId="0" fontId="43" fillId="18" borderId="116" xfId="41" applyFont="1" applyFill="1" applyBorder="1" applyAlignment="1">
      <alignment horizontal="left" indent="1"/>
    </xf>
    <xf numFmtId="0" fontId="43" fillId="18" borderId="0" xfId="41" applyFont="1" applyFill="1" applyBorder="1" applyAlignment="1">
      <alignment horizontal="left" indent="1"/>
    </xf>
    <xf numFmtId="0" fontId="43" fillId="18" borderId="0" xfId="10435" applyFont="1" applyFill="1" applyBorder="1" applyAlignment="1">
      <alignment horizontal="left" indent="1"/>
    </xf>
    <xf numFmtId="0" fontId="43" fillId="18" borderId="115" xfId="0" applyFont="1" applyFill="1" applyBorder="1" applyAlignment="1">
      <alignment horizontal="left" indent="1"/>
    </xf>
    <xf numFmtId="164" fontId="43" fillId="18" borderId="115" xfId="0" applyNumberFormat="1" applyFont="1" applyFill="1" applyBorder="1" applyAlignment="1">
      <alignment horizontal="right" vertical="top"/>
    </xf>
    <xf numFmtId="0" fontId="43" fillId="18" borderId="116" xfId="0" applyFont="1" applyFill="1" applyBorder="1" applyAlignment="1">
      <alignment horizontal="left" indent="1"/>
    </xf>
    <xf numFmtId="164" fontId="43" fillId="18" borderId="116" xfId="0" applyNumberFormat="1" applyFont="1" applyFill="1" applyBorder="1" applyAlignment="1">
      <alignment horizontal="right" vertical="top"/>
    </xf>
    <xf numFmtId="0" fontId="43" fillId="18" borderId="0" xfId="0" applyFont="1" applyFill="1" applyBorder="1" applyAlignment="1">
      <alignment horizontal="left" indent="1"/>
    </xf>
    <xf numFmtId="164" fontId="43" fillId="18" borderId="0" xfId="0" applyNumberFormat="1" applyFont="1" applyFill="1" applyBorder="1" applyAlignment="1">
      <alignment horizontal="right" vertical="top"/>
    </xf>
    <xf numFmtId="0" fontId="43" fillId="18" borderId="115" xfId="89" applyFont="1" applyFill="1" applyBorder="1" applyAlignment="1">
      <alignment vertical="top"/>
    </xf>
    <xf numFmtId="164" fontId="43" fillId="18" borderId="115" xfId="89" applyNumberFormat="1" applyFont="1" applyFill="1" applyBorder="1" applyAlignment="1">
      <alignment vertical="top"/>
    </xf>
    <xf numFmtId="0" fontId="43" fillId="18" borderId="116" xfId="89" applyFont="1" applyFill="1" applyBorder="1" applyAlignment="1">
      <alignment vertical="top"/>
    </xf>
    <xf numFmtId="164" fontId="43" fillId="18" borderId="116" xfId="89" applyNumberFormat="1" applyFont="1" applyFill="1" applyBorder="1" applyAlignment="1">
      <alignment vertical="top"/>
    </xf>
    <xf numFmtId="0" fontId="43" fillId="18" borderId="0" xfId="89" applyFont="1" applyFill="1" applyBorder="1" applyAlignment="1">
      <alignment vertical="top"/>
    </xf>
    <xf numFmtId="164" fontId="43" fillId="18" borderId="0" xfId="89" applyNumberFormat="1" applyFont="1" applyFill="1" applyBorder="1" applyAlignment="1">
      <alignment vertical="top"/>
    </xf>
    <xf numFmtId="0" fontId="43" fillId="18" borderId="0" xfId="89" applyFont="1" applyFill="1" applyBorder="1" applyAlignment="1">
      <alignment horizontal="left" vertical="top"/>
    </xf>
    <xf numFmtId="4" fontId="43" fillId="18" borderId="115" xfId="89" applyNumberFormat="1" applyFont="1" applyFill="1" applyBorder="1" applyAlignment="1">
      <alignment horizontal="right" vertical="top"/>
    </xf>
    <xf numFmtId="4" fontId="43" fillId="18" borderId="116" xfId="89" applyNumberFormat="1" applyFont="1" applyFill="1" applyBorder="1" applyAlignment="1">
      <alignment horizontal="right" vertical="top"/>
    </xf>
    <xf numFmtId="4" fontId="43" fillId="18" borderId="0" xfId="89" applyNumberFormat="1" applyFont="1" applyFill="1" applyBorder="1" applyAlignment="1">
      <alignment horizontal="right" vertical="top"/>
    </xf>
    <xf numFmtId="0" fontId="43" fillId="18" borderId="115" xfId="89" applyFont="1" applyFill="1" applyBorder="1" applyAlignment="1">
      <alignment horizontal="left" indent="1"/>
    </xf>
    <xf numFmtId="164" fontId="43" fillId="18" borderId="115" xfId="89" applyNumberFormat="1" applyFont="1" applyFill="1" applyBorder="1" applyAlignment="1">
      <alignment horizontal="right" vertical="top"/>
    </xf>
    <xf numFmtId="0" fontId="43" fillId="18" borderId="116" xfId="89" applyFont="1" applyFill="1" applyBorder="1" applyAlignment="1">
      <alignment horizontal="left" indent="1"/>
    </xf>
    <xf numFmtId="164" fontId="43" fillId="18" borderId="116" xfId="89" applyNumberFormat="1" applyFont="1" applyFill="1" applyBorder="1" applyAlignment="1">
      <alignment horizontal="right" vertical="top"/>
    </xf>
    <xf numFmtId="0" fontId="43" fillId="18" borderId="0" xfId="89" applyFont="1" applyFill="1" applyBorder="1" applyAlignment="1">
      <alignment horizontal="left" indent="1"/>
    </xf>
    <xf numFmtId="164" fontId="43" fillId="18" borderId="0" xfId="89" applyNumberFormat="1" applyFont="1" applyFill="1" applyBorder="1" applyAlignment="1">
      <alignment horizontal="right" vertical="top"/>
    </xf>
    <xf numFmtId="4" fontId="43" fillId="18" borderId="115" xfId="0" applyNumberFormat="1" applyFont="1" applyFill="1" applyBorder="1" applyAlignment="1">
      <alignment vertical="top"/>
    </xf>
    <xf numFmtId="4" fontId="43" fillId="18" borderId="116" xfId="0" applyNumberFormat="1" applyFont="1" applyFill="1" applyBorder="1" applyAlignment="1">
      <alignment vertical="top"/>
    </xf>
    <xf numFmtId="4" fontId="43" fillId="18" borderId="0" xfId="0" applyNumberFormat="1" applyFont="1" applyFill="1" applyBorder="1" applyAlignment="1">
      <alignment vertical="top"/>
    </xf>
    <xf numFmtId="164" fontId="50" fillId="18" borderId="115" xfId="0" applyNumberFormat="1" applyFont="1" applyFill="1" applyBorder="1" applyAlignment="1" applyProtection="1">
      <alignment horizontal="right" vertical="top"/>
    </xf>
    <xf numFmtId="164" fontId="50" fillId="18" borderId="116" xfId="0" applyNumberFormat="1" applyFont="1" applyFill="1" applyBorder="1" applyAlignment="1" applyProtection="1">
      <alignment horizontal="right" vertical="top"/>
    </xf>
    <xf numFmtId="164" fontId="50" fillId="18" borderId="0" xfId="0" applyNumberFormat="1" applyFont="1" applyFill="1" applyBorder="1" applyAlignment="1" applyProtection="1">
      <alignment horizontal="right" vertical="top"/>
    </xf>
    <xf numFmtId="0" fontId="43" fillId="18" borderId="115" xfId="10435" applyFont="1" applyFill="1" applyBorder="1" applyAlignment="1">
      <alignment horizontal="left" indent="1"/>
    </xf>
    <xf numFmtId="0" fontId="43" fillId="18" borderId="115" xfId="38" applyFont="1" applyFill="1" applyBorder="1" applyAlignment="1">
      <alignment horizontal="left" vertical="top"/>
    </xf>
    <xf numFmtId="164" fontId="43" fillId="18" borderId="115" xfId="38" applyNumberFormat="1" applyFont="1" applyFill="1" applyBorder="1" applyAlignment="1">
      <alignment vertical="top"/>
    </xf>
    <xf numFmtId="164" fontId="43" fillId="18" borderId="115" xfId="2368" applyNumberFormat="1" applyFont="1" applyFill="1" applyBorder="1" applyAlignment="1">
      <alignment vertical="top"/>
    </xf>
    <xf numFmtId="0" fontId="43" fillId="18" borderId="116" xfId="38" applyFont="1" applyFill="1" applyBorder="1" applyAlignment="1">
      <alignment horizontal="left" vertical="top"/>
    </xf>
    <xf numFmtId="164" fontId="43" fillId="18" borderId="116" xfId="38" applyNumberFormat="1" applyFont="1" applyFill="1" applyBorder="1" applyAlignment="1">
      <alignment vertical="top"/>
    </xf>
    <xf numFmtId="164" fontId="43" fillId="18" borderId="116" xfId="2368" applyNumberFormat="1" applyFont="1" applyFill="1" applyBorder="1" applyAlignment="1">
      <alignment vertical="top"/>
    </xf>
    <xf numFmtId="0" fontId="43" fillId="18" borderId="0" xfId="38" applyFont="1" applyFill="1" applyBorder="1" applyAlignment="1">
      <alignment horizontal="left" vertical="top"/>
    </xf>
    <xf numFmtId="164" fontId="43" fillId="18" borderId="0" xfId="38" applyNumberFormat="1" applyFont="1" applyFill="1" applyBorder="1" applyAlignment="1">
      <alignment vertical="top"/>
    </xf>
    <xf numFmtId="164" fontId="43" fillId="18" borderId="0" xfId="2368" applyNumberFormat="1" applyFont="1" applyFill="1" applyBorder="1" applyAlignment="1">
      <alignment vertical="top"/>
    </xf>
    <xf numFmtId="173" fontId="43" fillId="18" borderId="115" xfId="59" applyNumberFormat="1" applyFont="1" applyFill="1" applyBorder="1" applyAlignment="1">
      <alignment vertical="top"/>
    </xf>
    <xf numFmtId="173" fontId="43" fillId="18" borderId="116" xfId="59" applyNumberFormat="1" applyFont="1" applyFill="1" applyBorder="1" applyAlignment="1">
      <alignment vertical="top"/>
    </xf>
    <xf numFmtId="173" fontId="43" fillId="18" borderId="0" xfId="59" applyNumberFormat="1" applyFont="1" applyFill="1" applyBorder="1" applyAlignment="1">
      <alignment vertical="top"/>
    </xf>
    <xf numFmtId="0" fontId="43" fillId="18" borderId="115" xfId="0" applyFont="1" applyFill="1" applyBorder="1" applyAlignment="1">
      <alignment horizontal="left" vertical="center" indent="1"/>
    </xf>
    <xf numFmtId="0" fontId="43" fillId="18" borderId="116" xfId="0" applyFont="1" applyFill="1" applyBorder="1" applyAlignment="1">
      <alignment horizontal="left" vertical="center" indent="1"/>
    </xf>
    <xf numFmtId="0" fontId="43" fillId="18" borderId="0" xfId="0" applyFont="1" applyFill="1" applyBorder="1" applyAlignment="1">
      <alignment horizontal="left" vertical="center" indent="1"/>
    </xf>
    <xf numFmtId="164" fontId="43" fillId="18" borderId="115" xfId="0" applyNumberFormat="1" applyFont="1" applyFill="1" applyBorder="1" applyAlignment="1"/>
    <xf numFmtId="164" fontId="43" fillId="18" borderId="116" xfId="0" applyNumberFormat="1" applyFont="1" applyFill="1" applyBorder="1" applyAlignment="1"/>
    <xf numFmtId="164" fontId="43" fillId="18" borderId="0" xfId="0" applyNumberFormat="1" applyFont="1" applyFill="1" applyBorder="1" applyAlignment="1"/>
    <xf numFmtId="164" fontId="43" fillId="18" borderId="115" xfId="0" applyNumberFormat="1" applyFont="1" applyFill="1" applyBorder="1"/>
    <xf numFmtId="164" fontId="43" fillId="18" borderId="116" xfId="0" applyNumberFormat="1" applyFont="1" applyFill="1" applyBorder="1"/>
    <xf numFmtId="164" fontId="43" fillId="18" borderId="0" xfId="0" applyNumberFormat="1" applyFont="1" applyFill="1" applyBorder="1"/>
    <xf numFmtId="164" fontId="50" fillId="18" borderId="115" xfId="0" applyNumberFormat="1" applyFont="1" applyFill="1" applyBorder="1" applyAlignment="1">
      <alignment horizontal="right" vertical="top"/>
    </xf>
    <xf numFmtId="164" fontId="50" fillId="18" borderId="116" xfId="0" applyNumberFormat="1" applyFont="1" applyFill="1" applyBorder="1" applyAlignment="1">
      <alignment horizontal="right" vertical="top"/>
    </xf>
    <xf numFmtId="164" fontId="50" fillId="18" borderId="0" xfId="0" applyNumberFormat="1" applyFont="1" applyFill="1" applyBorder="1" applyAlignment="1">
      <alignment horizontal="right" vertical="top"/>
    </xf>
    <xf numFmtId="168" fontId="152" fillId="0" borderId="0" xfId="0" applyNumberFormat="1" applyFont="1" applyFill="1" applyBorder="1" applyAlignment="1">
      <alignment horizontal="left"/>
    </xf>
    <xf numFmtId="168" fontId="152" fillId="0" borderId="0" xfId="0" applyNumberFormat="1" applyFont="1" applyFill="1" applyBorder="1" applyAlignment="1">
      <alignment horizontal="right"/>
    </xf>
    <xf numFmtId="0" fontId="45" fillId="18" borderId="115" xfId="41" applyFont="1" applyFill="1" applyBorder="1" applyAlignment="1">
      <alignment horizontal="left" vertical="top"/>
    </xf>
    <xf numFmtId="164" fontId="45" fillId="18" borderId="115" xfId="0" applyNumberFormat="1" applyFont="1" applyFill="1" applyBorder="1" applyAlignment="1">
      <alignment vertical="top"/>
    </xf>
    <xf numFmtId="0" fontId="43" fillId="18" borderId="118" xfId="40" applyFont="1" applyFill="1" applyBorder="1" applyAlignment="1">
      <alignment horizontal="left" vertical="top"/>
    </xf>
    <xf numFmtId="169" fontId="43" fillId="18" borderId="118" xfId="40" applyNumberFormat="1" applyFont="1" applyFill="1" applyBorder="1" applyAlignment="1">
      <alignment vertical="top"/>
    </xf>
    <xf numFmtId="0" fontId="43" fillId="18" borderId="119" xfId="40" applyFont="1" applyFill="1" applyBorder="1" applyAlignment="1">
      <alignment horizontal="left" vertical="top"/>
    </xf>
    <xf numFmtId="169" fontId="43" fillId="18" borderId="119" xfId="40" applyNumberFormat="1" applyFont="1" applyFill="1" applyBorder="1" applyAlignment="1">
      <alignment vertical="top"/>
    </xf>
    <xf numFmtId="0" fontId="43" fillId="18" borderId="0" xfId="40" applyFont="1" applyFill="1" applyBorder="1" applyAlignment="1">
      <alignment horizontal="left" vertical="top"/>
    </xf>
    <xf numFmtId="169" fontId="43" fillId="18" borderId="0" xfId="40" applyNumberFormat="1" applyFont="1" applyFill="1" applyBorder="1" applyAlignment="1">
      <alignment vertical="top"/>
    </xf>
    <xf numFmtId="167" fontId="43" fillId="18" borderId="116" xfId="0" applyNumberFormat="1" applyFont="1" applyFill="1" applyBorder="1" applyAlignment="1">
      <alignment horizontal="right" vertical="top"/>
    </xf>
    <xf numFmtId="3" fontId="43" fillId="18" borderId="0" xfId="0" applyNumberFormat="1" applyFont="1" applyFill="1" applyBorder="1" applyAlignment="1">
      <alignment horizontal="right" vertical="top"/>
    </xf>
    <xf numFmtId="9" fontId="43" fillId="18" borderId="115" xfId="2368" applyFont="1" applyFill="1" applyBorder="1" applyAlignment="1">
      <alignment vertical="top"/>
    </xf>
    <xf numFmtId="9" fontId="43" fillId="18" borderId="116" xfId="2368" applyFont="1" applyFill="1" applyBorder="1" applyAlignment="1">
      <alignment vertical="top"/>
    </xf>
    <xf numFmtId="9" fontId="43" fillId="18" borderId="0" xfId="2368" applyFont="1" applyFill="1" applyBorder="1" applyAlignment="1">
      <alignment vertical="top"/>
    </xf>
    <xf numFmtId="22" fontId="43" fillId="18" borderId="115" xfId="40" applyNumberFormat="1" applyFont="1" applyFill="1" applyBorder="1" applyAlignment="1">
      <alignment horizontal="left" vertical="top"/>
    </xf>
    <xf numFmtId="3" fontId="43" fillId="18" borderId="115" xfId="76" applyNumberFormat="1" applyFont="1" applyFill="1" applyBorder="1" applyAlignment="1">
      <alignment vertical="top"/>
    </xf>
    <xf numFmtId="22" fontId="43" fillId="18" borderId="116" xfId="76" applyNumberFormat="1" applyFont="1" applyFill="1" applyBorder="1" applyAlignment="1">
      <alignment horizontal="left" vertical="top"/>
    </xf>
    <xf numFmtId="3" fontId="43" fillId="18" borderId="116" xfId="76" applyNumberFormat="1" applyFont="1" applyFill="1" applyBorder="1" applyAlignment="1">
      <alignment vertical="top"/>
    </xf>
    <xf numFmtId="22" fontId="43" fillId="18" borderId="0" xfId="40" applyNumberFormat="1" applyFont="1" applyFill="1" applyBorder="1" applyAlignment="1">
      <alignment horizontal="left" vertical="top"/>
    </xf>
    <xf numFmtId="3" fontId="43" fillId="18" borderId="0" xfId="76" applyNumberFormat="1" applyFont="1" applyFill="1" applyBorder="1" applyAlignment="1">
      <alignment vertical="top"/>
    </xf>
    <xf numFmtId="22" fontId="43" fillId="18" borderId="115" xfId="40" applyNumberFormat="1" applyFont="1" applyFill="1" applyBorder="1" applyAlignment="1">
      <alignment horizontal="left"/>
    </xf>
    <xf numFmtId="3" fontId="43" fillId="18" borderId="115" xfId="76" applyNumberFormat="1" applyFont="1" applyFill="1" applyBorder="1" applyAlignment="1"/>
    <xf numFmtId="22" fontId="43" fillId="18" borderId="116" xfId="76" applyNumberFormat="1" applyFont="1" applyFill="1" applyBorder="1" applyAlignment="1">
      <alignment horizontal="left"/>
    </xf>
    <xf numFmtId="3" fontId="43" fillId="18" borderId="116" xfId="76" applyNumberFormat="1" applyFont="1" applyFill="1" applyBorder="1" applyAlignment="1"/>
    <xf numFmtId="22" fontId="43" fillId="18" borderId="0" xfId="40" applyNumberFormat="1" applyFont="1" applyFill="1" applyBorder="1" applyAlignment="1">
      <alignment horizontal="left"/>
    </xf>
    <xf numFmtId="3" fontId="43" fillId="18" borderId="0" xfId="76" applyNumberFormat="1" applyFont="1" applyFill="1" applyBorder="1" applyAlignment="1"/>
    <xf numFmtId="164" fontId="53" fillId="18" borderId="116" xfId="0" applyNumberFormat="1" applyFont="1" applyFill="1" applyBorder="1" applyAlignment="1">
      <alignment vertical="top"/>
    </xf>
    <xf numFmtId="164" fontId="53" fillId="18" borderId="0" xfId="0" applyNumberFormat="1" applyFont="1" applyFill="1" applyBorder="1" applyAlignment="1">
      <alignment vertical="top"/>
    </xf>
    <xf numFmtId="0" fontId="50" fillId="18" borderId="115" xfId="60" applyFont="1" applyFill="1" applyBorder="1" applyAlignment="1">
      <alignment vertical="top"/>
    </xf>
    <xf numFmtId="3" fontId="50" fillId="18" borderId="115" xfId="92" applyNumberFormat="1" applyFont="1" applyFill="1" applyBorder="1" applyAlignment="1">
      <alignment vertical="top"/>
    </xf>
    <xf numFmtId="3" fontId="50" fillId="18" borderId="115" xfId="0" applyNumberFormat="1" applyFont="1" applyFill="1" applyBorder="1" applyAlignment="1">
      <alignment vertical="top"/>
    </xf>
    <xf numFmtId="0" fontId="50" fillId="18" borderId="116" xfId="60" applyFont="1" applyFill="1" applyBorder="1" applyAlignment="1">
      <alignment vertical="top"/>
    </xf>
    <xf numFmtId="3" fontId="50" fillId="18" borderId="116" xfId="92" applyNumberFormat="1" applyFont="1" applyFill="1" applyBorder="1" applyAlignment="1" applyProtection="1">
      <alignment vertical="top"/>
      <protection locked="0"/>
    </xf>
    <xf numFmtId="3" fontId="43" fillId="18" borderId="116" xfId="92" applyNumberFormat="1" applyFont="1" applyFill="1" applyBorder="1" applyAlignment="1">
      <alignment vertical="top"/>
    </xf>
    <xf numFmtId="3" fontId="50" fillId="18" borderId="116" xfId="0" applyNumberFormat="1" applyFont="1" applyFill="1" applyBorder="1" applyAlignment="1">
      <alignment vertical="top"/>
    </xf>
    <xf numFmtId="0" fontId="50" fillId="18" borderId="116" xfId="0" applyFont="1" applyFill="1" applyBorder="1" applyAlignment="1">
      <alignment vertical="top"/>
    </xf>
    <xf numFmtId="0" fontId="50" fillId="18" borderId="0" xfId="60" applyFont="1" applyFill="1" applyBorder="1" applyAlignment="1">
      <alignment vertical="top"/>
    </xf>
    <xf numFmtId="3" fontId="50" fillId="18" borderId="0" xfId="0" applyNumberFormat="1" applyFont="1" applyFill="1" applyBorder="1" applyAlignment="1">
      <alignment vertical="top"/>
    </xf>
    <xf numFmtId="0" fontId="50" fillId="18" borderId="0" xfId="0" applyFont="1" applyFill="1" applyBorder="1" applyAlignment="1">
      <alignment vertical="top"/>
    </xf>
    <xf numFmtId="0" fontId="43" fillId="18" borderId="116" xfId="0" applyFont="1" applyFill="1" applyBorder="1" applyAlignment="1">
      <alignment vertical="top"/>
    </xf>
    <xf numFmtId="3" fontId="50" fillId="18" borderId="115" xfId="92" applyNumberFormat="1" applyFont="1" applyFill="1" applyBorder="1" applyAlignment="1" applyProtection="1">
      <alignment vertical="top"/>
      <protection locked="0"/>
    </xf>
    <xf numFmtId="3" fontId="43" fillId="18" borderId="115" xfId="92" applyNumberFormat="1" applyFont="1" applyFill="1" applyBorder="1" applyAlignment="1">
      <alignment vertical="top"/>
    </xf>
    <xf numFmtId="3" fontId="50" fillId="18" borderId="0" xfId="92" applyNumberFormat="1" applyFont="1" applyFill="1" applyBorder="1" applyAlignment="1" applyProtection="1">
      <alignment vertical="top"/>
      <protection locked="0"/>
    </xf>
    <xf numFmtId="3" fontId="43" fillId="18" borderId="0" xfId="92" applyNumberFormat="1" applyFont="1" applyFill="1" applyBorder="1" applyAlignment="1">
      <alignment vertical="top"/>
    </xf>
    <xf numFmtId="0" fontId="50" fillId="18" borderId="115" xfId="60" applyFont="1" applyFill="1" applyBorder="1" applyAlignment="1">
      <alignment vertical="top" wrapText="1"/>
    </xf>
    <xf numFmtId="0" fontId="50" fillId="18" borderId="116" xfId="60" applyFont="1" applyFill="1" applyBorder="1" applyAlignment="1">
      <alignment vertical="top" wrapText="1"/>
    </xf>
    <xf numFmtId="0" fontId="50" fillId="18" borderId="0" xfId="60" applyFont="1" applyFill="1" applyBorder="1" applyAlignment="1">
      <alignment vertical="top" wrapText="1"/>
    </xf>
    <xf numFmtId="3" fontId="50" fillId="18" borderId="0" xfId="92" applyNumberFormat="1" applyFont="1" applyFill="1" applyBorder="1" applyAlignment="1">
      <alignment vertical="top"/>
    </xf>
    <xf numFmtId="0" fontId="43" fillId="0" borderId="116" xfId="0" applyFont="1" applyBorder="1"/>
    <xf numFmtId="3" fontId="50" fillId="18" borderId="115" xfId="60" applyNumberFormat="1" applyFont="1" applyFill="1" applyBorder="1" applyAlignment="1">
      <alignment vertical="top"/>
    </xf>
    <xf numFmtId="3" fontId="50" fillId="18" borderId="116" xfId="60" applyNumberFormat="1" applyFont="1" applyFill="1" applyBorder="1" applyAlignment="1" applyProtection="1">
      <alignment vertical="top"/>
      <protection locked="0"/>
    </xf>
    <xf numFmtId="3" fontId="43" fillId="18" borderId="116" xfId="60" applyNumberFormat="1" applyFont="1" applyFill="1" applyBorder="1" applyAlignment="1">
      <alignment vertical="top"/>
    </xf>
    <xf numFmtId="3" fontId="50" fillId="18" borderId="0" xfId="60" applyNumberFormat="1" applyFont="1" applyFill="1" applyBorder="1" applyAlignment="1">
      <alignment vertical="top"/>
    </xf>
    <xf numFmtId="3" fontId="43" fillId="18" borderId="0" xfId="60" applyNumberFormat="1" applyFont="1" applyFill="1" applyBorder="1" applyAlignment="1">
      <alignment vertical="top"/>
    </xf>
    <xf numFmtId="3" fontId="50" fillId="18" borderId="0" xfId="60" applyNumberFormat="1" applyFont="1" applyFill="1" applyBorder="1" applyAlignment="1" applyProtection="1">
      <alignment vertical="top"/>
      <protection locked="0"/>
    </xf>
    <xf numFmtId="0" fontId="50" fillId="18" borderId="115" xfId="0" applyFont="1" applyFill="1" applyBorder="1" applyAlignment="1" applyProtection="1">
      <alignment vertical="top"/>
    </xf>
    <xf numFmtId="3" fontId="50" fillId="18" borderId="115" xfId="0" applyNumberFormat="1" applyFont="1" applyFill="1" applyBorder="1" applyAlignment="1" applyProtection="1">
      <alignment vertical="top"/>
    </xf>
    <xf numFmtId="0" fontId="50" fillId="18" borderId="116" xfId="0" applyFont="1" applyFill="1" applyBorder="1" applyAlignment="1" applyProtection="1">
      <alignment vertical="top"/>
    </xf>
    <xf numFmtId="3" fontId="50" fillId="18" borderId="116" xfId="0" applyNumberFormat="1" applyFont="1" applyFill="1" applyBorder="1" applyAlignment="1" applyProtection="1">
      <alignment vertical="top"/>
    </xf>
    <xf numFmtId="0" fontId="50" fillId="18" borderId="0" xfId="0" applyFont="1" applyFill="1" applyBorder="1" applyAlignment="1" applyProtection="1">
      <alignment vertical="top"/>
    </xf>
    <xf numFmtId="3" fontId="50" fillId="18" borderId="0" xfId="0" applyNumberFormat="1" applyFont="1" applyFill="1" applyBorder="1" applyAlignment="1" applyProtection="1">
      <alignment vertical="top"/>
    </xf>
    <xf numFmtId="0" fontId="131" fillId="18" borderId="115" xfId="60" applyFont="1" applyFill="1" applyBorder="1" applyAlignment="1">
      <alignment vertical="top"/>
    </xf>
    <xf numFmtId="0" fontId="131" fillId="18" borderId="116" xfId="60" applyFont="1" applyFill="1" applyBorder="1" applyAlignment="1">
      <alignment vertical="top"/>
    </xf>
    <xf numFmtId="1" fontId="131" fillId="18" borderId="116" xfId="60" applyNumberFormat="1" applyFont="1" applyFill="1" applyBorder="1" applyAlignment="1">
      <alignment vertical="top"/>
    </xf>
    <xf numFmtId="1" fontId="131" fillId="18" borderId="0" xfId="60" applyNumberFormat="1" applyFont="1" applyFill="1" applyBorder="1" applyAlignment="1">
      <alignment vertical="top"/>
    </xf>
    <xf numFmtId="0" fontId="131" fillId="18" borderId="115" xfId="60" applyFont="1" applyFill="1" applyBorder="1" applyAlignment="1">
      <alignment horizontal="left" vertical="top"/>
    </xf>
    <xf numFmtId="2" fontId="131" fillId="18" borderId="115" xfId="60" applyNumberFormat="1" applyFont="1" applyFill="1" applyBorder="1" applyAlignment="1">
      <alignment horizontal="right" vertical="top"/>
    </xf>
    <xf numFmtId="0" fontId="131" fillId="18" borderId="116" xfId="60" applyFont="1" applyFill="1" applyBorder="1" applyAlignment="1">
      <alignment horizontal="left" vertical="top" wrapText="1"/>
    </xf>
    <xf numFmtId="2" fontId="131" fillId="18" borderId="116" xfId="60" applyNumberFormat="1" applyFont="1" applyFill="1" applyBorder="1" applyAlignment="1">
      <alignment horizontal="right" vertical="top" wrapText="1"/>
    </xf>
    <xf numFmtId="2" fontId="131" fillId="18" borderId="116" xfId="60" applyNumberFormat="1" applyFont="1" applyFill="1" applyBorder="1" applyAlignment="1">
      <alignment horizontal="right" vertical="top"/>
    </xf>
    <xf numFmtId="0" fontId="131" fillId="18" borderId="0" xfId="60" applyFont="1" applyFill="1" applyBorder="1" applyAlignment="1">
      <alignment horizontal="left" vertical="top"/>
    </xf>
    <xf numFmtId="2" fontId="131" fillId="18" borderId="0" xfId="60" applyNumberFormat="1" applyFont="1" applyFill="1" applyBorder="1" applyAlignment="1">
      <alignment horizontal="right" vertical="top"/>
    </xf>
    <xf numFmtId="0" fontId="50" fillId="18" borderId="115" xfId="137" applyFont="1" applyFill="1" applyBorder="1" applyAlignment="1">
      <alignment horizontal="left" vertical="top"/>
    </xf>
    <xf numFmtId="3" fontId="50" fillId="18" borderId="115" xfId="137" applyNumberFormat="1" applyFont="1" applyFill="1" applyBorder="1" applyAlignment="1">
      <alignment vertical="top"/>
    </xf>
    <xf numFmtId="3" fontId="50" fillId="18" borderId="115" xfId="137" applyNumberFormat="1" applyFont="1" applyFill="1" applyBorder="1" applyAlignment="1">
      <alignment horizontal="right" vertical="top"/>
    </xf>
    <xf numFmtId="0" fontId="50" fillId="18" borderId="116" xfId="137" applyFont="1" applyFill="1" applyBorder="1" applyAlignment="1">
      <alignment horizontal="left" vertical="top"/>
    </xf>
    <xf numFmtId="3" fontId="50" fillId="18" borderId="116" xfId="137" applyNumberFormat="1" applyFont="1" applyFill="1" applyBorder="1" applyAlignment="1">
      <alignment vertical="top"/>
    </xf>
    <xf numFmtId="3" fontId="50" fillId="18" borderId="116" xfId="137" applyNumberFormat="1" applyFont="1" applyFill="1" applyBorder="1" applyAlignment="1">
      <alignment horizontal="right" vertical="top"/>
    </xf>
    <xf numFmtId="0" fontId="50" fillId="18" borderId="0" xfId="137" applyFont="1" applyFill="1" applyBorder="1" applyAlignment="1">
      <alignment horizontal="left" vertical="top"/>
    </xf>
    <xf numFmtId="3" fontId="50" fillId="18" borderId="0" xfId="137" applyNumberFormat="1" applyFont="1" applyFill="1" applyBorder="1" applyAlignment="1">
      <alignment vertical="top"/>
    </xf>
    <xf numFmtId="3" fontId="50" fillId="18" borderId="0" xfId="137" applyNumberFormat="1" applyFont="1" applyFill="1" applyBorder="1" applyAlignment="1">
      <alignment horizontal="right" vertical="top"/>
    </xf>
    <xf numFmtId="3" fontId="50" fillId="18" borderId="115" xfId="137" applyNumberFormat="1" applyFont="1" applyFill="1" applyBorder="1" applyAlignment="1">
      <alignment horizontal="left" vertical="top"/>
    </xf>
    <xf numFmtId="3" fontId="50" fillId="18" borderId="116" xfId="137" applyNumberFormat="1" applyFont="1" applyFill="1" applyBorder="1" applyAlignment="1">
      <alignment horizontal="left" vertical="top"/>
    </xf>
    <xf numFmtId="3" fontId="50" fillId="18" borderId="0" xfId="137" applyNumberFormat="1" applyFont="1" applyFill="1" applyBorder="1" applyAlignment="1">
      <alignment horizontal="left" vertical="top"/>
    </xf>
    <xf numFmtId="164" fontId="45" fillId="18" borderId="114" xfId="41" applyNumberFormat="1" applyFont="1" applyFill="1" applyBorder="1" applyAlignment="1">
      <alignment horizontal="right"/>
    </xf>
    <xf numFmtId="0" fontId="44" fillId="18" borderId="115" xfId="41" applyFont="1" applyFill="1" applyBorder="1" applyAlignment="1">
      <alignment vertical="top" wrapText="1"/>
    </xf>
    <xf numFmtId="0" fontId="44" fillId="18" borderId="115" xfId="41" applyFont="1" applyFill="1" applyBorder="1" applyAlignment="1">
      <alignment vertical="top"/>
    </xf>
    <xf numFmtId="0" fontId="46" fillId="0" borderId="0" xfId="41" applyFont="1" applyFill="1" applyBorder="1" applyAlignment="1">
      <alignment horizontal="right" wrapText="1"/>
    </xf>
    <xf numFmtId="0" fontId="43" fillId="18" borderId="0" xfId="38" applyFont="1" applyFill="1" applyBorder="1" applyAlignment="1">
      <alignment horizontal="left" vertical="top"/>
    </xf>
    <xf numFmtId="0" fontId="43" fillId="0" borderId="0" xfId="0" applyFont="1" applyFill="1" applyBorder="1" applyAlignment="1">
      <alignment vertical="top"/>
    </xf>
    <xf numFmtId="0" fontId="45" fillId="18" borderId="116" xfId="41" applyFont="1" applyFill="1" applyBorder="1" applyAlignment="1">
      <alignment vertical="top" wrapText="1"/>
    </xf>
    <xf numFmtId="164" fontId="45" fillId="18" borderId="116" xfId="41" applyNumberFormat="1" applyFont="1" applyFill="1" applyBorder="1" applyAlignment="1"/>
    <xf numFmtId="0" fontId="43" fillId="18" borderId="116" xfId="89" applyFont="1" applyFill="1" applyBorder="1" applyAlignment="1">
      <alignment horizontal="left" vertical="top" wrapText="1"/>
    </xf>
    <xf numFmtId="0" fontId="45" fillId="18" borderId="114" xfId="89" applyFont="1" applyFill="1" applyBorder="1" applyAlignment="1">
      <alignment horizontal="left" vertical="top" wrapText="1"/>
    </xf>
    <xf numFmtId="0" fontId="45" fillId="18" borderId="114" xfId="0" applyFont="1" applyFill="1" applyBorder="1" applyAlignment="1">
      <alignment wrapText="1"/>
    </xf>
    <xf numFmtId="0" fontId="50" fillId="0" borderId="0" xfId="137" applyFont="1" applyAlignment="1">
      <alignment wrapText="1"/>
    </xf>
    <xf numFmtId="0" fontId="45" fillId="18" borderId="114" xfId="0" applyFont="1" applyFill="1" applyBorder="1" applyAlignment="1">
      <alignment vertical="center" wrapText="1"/>
    </xf>
    <xf numFmtId="0" fontId="43" fillId="0" borderId="0" xfId="0" applyFont="1" applyFill="1" applyBorder="1" applyAlignment="1">
      <alignment wrapText="1"/>
    </xf>
    <xf numFmtId="0" fontId="138" fillId="0" borderId="0" xfId="0" applyFont="1"/>
    <xf numFmtId="0" fontId="140" fillId="0" borderId="0" xfId="0" applyFont="1"/>
    <xf numFmtId="0" fontId="45" fillId="18" borderId="114" xfId="0" applyFont="1" applyFill="1" applyBorder="1" applyAlignment="1">
      <alignment horizontal="center" vertical="center" wrapText="1"/>
    </xf>
    <xf numFmtId="49" fontId="144" fillId="0" borderId="0" xfId="60" applyNumberFormat="1" applyFont="1" applyFill="1" applyBorder="1" applyAlignment="1">
      <alignment horizontal="left" vertical="top"/>
    </xf>
    <xf numFmtId="0" fontId="144" fillId="0" borderId="0" xfId="0" applyFont="1" applyFill="1" applyBorder="1" applyAlignment="1">
      <alignment horizontal="right" vertical="top"/>
    </xf>
    <xf numFmtId="0" fontId="148" fillId="0" borderId="0" xfId="10432" applyFont="1" applyAlignment="1">
      <alignment horizontal="left" vertical="center" wrapText="1"/>
    </xf>
    <xf numFmtId="0" fontId="149" fillId="0" borderId="0" xfId="10432" applyFont="1" applyAlignment="1">
      <alignment horizontal="left" vertical="center" wrapText="1"/>
    </xf>
    <xf numFmtId="0" fontId="120" fillId="0" borderId="0" xfId="10432" applyFont="1" applyAlignment="1">
      <alignment horizontal="center"/>
    </xf>
    <xf numFmtId="49" fontId="120" fillId="0" borderId="0" xfId="10432" applyNumberFormat="1" applyFont="1" applyAlignment="1">
      <alignment horizontal="center" vertical="center"/>
    </xf>
    <xf numFmtId="49" fontId="60" fillId="0" borderId="0" xfId="10432" applyNumberFormat="1" applyFont="1" applyAlignment="1">
      <alignment horizontal="center" vertical="center"/>
    </xf>
    <xf numFmtId="49" fontId="144" fillId="0" borderId="0" xfId="60" applyNumberFormat="1" applyFont="1" applyFill="1" applyBorder="1" applyAlignment="1">
      <alignment vertical="center" wrapText="1"/>
    </xf>
    <xf numFmtId="0" fontId="144" fillId="0" borderId="0" xfId="60" applyFont="1" applyFill="1" applyBorder="1" applyAlignment="1">
      <alignment wrapText="1"/>
    </xf>
    <xf numFmtId="49" fontId="144" fillId="0" borderId="0" xfId="60" applyNumberFormat="1" applyFont="1" applyFill="1" applyBorder="1" applyAlignment="1">
      <alignment wrapText="1"/>
    </xf>
    <xf numFmtId="0" fontId="121" fillId="0" borderId="0" xfId="0" applyFont="1" applyFill="1" applyBorder="1" applyAlignment="1">
      <alignment horizontal="justify" vertical="top" wrapText="1"/>
    </xf>
    <xf numFmtId="0" fontId="66" fillId="0" borderId="0" xfId="0" applyFont="1" applyFill="1" applyAlignment="1">
      <alignment horizontal="justify" vertical="top" wrapText="1"/>
    </xf>
    <xf numFmtId="0" fontId="66" fillId="0" borderId="0" xfId="0" applyFont="1" applyFill="1" applyAlignment="1">
      <alignment vertical="top" wrapText="1"/>
    </xf>
    <xf numFmtId="0" fontId="66" fillId="0" borderId="0" xfId="0" applyFont="1" applyFill="1" applyAlignment="1">
      <alignment horizontal="left" vertical="top" wrapText="1"/>
    </xf>
    <xf numFmtId="0" fontId="45" fillId="18" borderId="114" xfId="89" applyFont="1" applyFill="1" applyBorder="1" applyAlignment="1">
      <alignment horizontal="center" vertical="top" wrapText="1"/>
    </xf>
    <xf numFmtId="0" fontId="45" fillId="18" borderId="114" xfId="89" applyFont="1" applyFill="1" applyBorder="1" applyAlignment="1">
      <alignment horizontal="right" vertical="top"/>
    </xf>
    <xf numFmtId="0" fontId="128" fillId="0" borderId="0" xfId="0" applyFont="1" applyFill="1" applyBorder="1" applyAlignment="1">
      <alignment horizontal="left" vertical="top" wrapText="1"/>
    </xf>
    <xf numFmtId="0" fontId="134" fillId="0" borderId="0" xfId="60" applyFont="1" applyFill="1" applyBorder="1" applyAlignment="1">
      <alignment vertical="top" wrapText="1"/>
    </xf>
    <xf numFmtId="0" fontId="45" fillId="0" borderId="0" xfId="0" applyFont="1" applyFill="1" applyBorder="1" applyAlignment="1">
      <alignment horizontal="center" vertical="center"/>
    </xf>
    <xf numFmtId="0" fontId="45" fillId="18" borderId="114" xfId="40" applyFont="1" applyFill="1" applyBorder="1" applyAlignment="1">
      <alignment horizontal="right"/>
    </xf>
    <xf numFmtId="0" fontId="45" fillId="0" borderId="0" xfId="40" applyFont="1" applyFill="1" applyBorder="1" applyAlignment="1">
      <alignment horizontal="right"/>
    </xf>
    <xf numFmtId="0" fontId="43" fillId="18" borderId="115" xfId="38" applyFont="1" applyFill="1" applyBorder="1" applyAlignment="1">
      <alignment horizontal="center"/>
    </xf>
    <xf numFmtId="0" fontId="43" fillId="18" borderId="0" xfId="38" applyFont="1" applyFill="1" applyBorder="1" applyAlignment="1">
      <alignment horizontal="center"/>
    </xf>
    <xf numFmtId="0" fontId="43" fillId="18" borderId="116" xfId="38" applyFont="1" applyFill="1" applyBorder="1" applyAlignment="1">
      <alignment horizontal="center"/>
    </xf>
    <xf numFmtId="0" fontId="45" fillId="18" borderId="115" xfId="40" applyFont="1" applyFill="1" applyBorder="1" applyAlignment="1">
      <alignment horizontal="right"/>
    </xf>
    <xf numFmtId="0" fontId="45" fillId="18" borderId="0" xfId="40" applyFont="1" applyFill="1" applyBorder="1" applyAlignment="1">
      <alignment horizontal="right"/>
    </xf>
    <xf numFmtId="0" fontId="45" fillId="18" borderId="116" xfId="40" applyFont="1" applyFill="1" applyBorder="1" applyAlignment="1">
      <alignment horizontal="right"/>
    </xf>
    <xf numFmtId="0" fontId="46" fillId="18" borderId="114" xfId="0" applyFont="1" applyFill="1" applyBorder="1" applyAlignment="1">
      <alignment horizontal="center" vertical="center" wrapText="1"/>
    </xf>
    <xf numFmtId="0" fontId="45" fillId="18" borderId="114" xfId="0" applyFont="1" applyFill="1" applyBorder="1" applyAlignment="1">
      <alignment horizontal="center" vertical="center" wrapText="1"/>
    </xf>
    <xf numFmtId="0" fontId="43" fillId="18" borderId="115" xfId="0" applyFont="1" applyFill="1" applyBorder="1" applyAlignment="1">
      <alignment horizontal="left" vertical="center" indent="1"/>
    </xf>
    <xf numFmtId="0" fontId="43" fillId="18" borderId="0" xfId="0" applyFont="1" applyFill="1" applyBorder="1" applyAlignment="1">
      <alignment horizontal="left" vertical="center" indent="1"/>
    </xf>
    <xf numFmtId="0" fontId="43" fillId="18" borderId="116" xfId="0" applyFont="1" applyFill="1" applyBorder="1" applyAlignment="1">
      <alignment horizontal="left" vertical="center" indent="1"/>
    </xf>
    <xf numFmtId="0" fontId="45" fillId="18" borderId="114" xfId="0" applyFont="1" applyFill="1" applyBorder="1" applyAlignment="1"/>
    <xf numFmtId="0" fontId="45" fillId="18" borderId="114" xfId="0" applyFont="1" applyFill="1" applyBorder="1" applyAlignment="1">
      <alignment horizontal="center" vertical="top"/>
    </xf>
    <xf numFmtId="0" fontId="45" fillId="18" borderId="114" xfId="0" applyFont="1" applyFill="1" applyBorder="1" applyAlignment="1">
      <alignment horizontal="right" vertical="center" wrapText="1"/>
    </xf>
    <xf numFmtId="0" fontId="128" fillId="0" borderId="0" xfId="0" applyFont="1" applyFill="1" applyBorder="1" applyAlignment="1">
      <alignment horizontal="left" wrapText="1"/>
    </xf>
    <xf numFmtId="168" fontId="151" fillId="0" borderId="0" xfId="0" applyNumberFormat="1" applyFont="1" applyFill="1" applyBorder="1" applyAlignment="1">
      <alignment horizontal="center"/>
    </xf>
    <xf numFmtId="168" fontId="152" fillId="0" borderId="0" xfId="0" applyNumberFormat="1" applyFont="1" applyFill="1" applyBorder="1" applyAlignment="1">
      <alignment horizontal="center"/>
    </xf>
    <xf numFmtId="168" fontId="151" fillId="0" borderId="0" xfId="0" applyNumberFormat="1" applyFont="1" applyFill="1" applyBorder="1" applyAlignment="1">
      <alignment horizontal="right"/>
    </xf>
    <xf numFmtId="168" fontId="45" fillId="0" borderId="0" xfId="0" applyNumberFormat="1" applyFont="1" applyFill="1" applyBorder="1" applyAlignment="1">
      <alignment horizontal="left"/>
    </xf>
    <xf numFmtId="168" fontId="152" fillId="0" borderId="0" xfId="0" applyNumberFormat="1" applyFont="1" applyFill="1" applyBorder="1" applyAlignment="1">
      <alignment horizontal="left" indent="5"/>
    </xf>
    <xf numFmtId="0" fontId="45" fillId="18" borderId="114" xfId="41" applyFont="1" applyFill="1" applyBorder="1" applyAlignment="1">
      <alignment vertical="top" wrapText="1"/>
    </xf>
    <xf numFmtId="0" fontId="43" fillId="18" borderId="115" xfId="0" applyFont="1" applyFill="1" applyBorder="1" applyAlignment="1">
      <alignment vertical="top"/>
    </xf>
    <xf numFmtId="0" fontId="43" fillId="18" borderId="0" xfId="0" applyFont="1" applyFill="1" applyBorder="1" applyAlignment="1">
      <alignment vertical="top"/>
    </xf>
    <xf numFmtId="0" fontId="43" fillId="18" borderId="116" xfId="0" applyFont="1" applyFill="1" applyBorder="1" applyAlignment="1">
      <alignment vertical="top"/>
    </xf>
    <xf numFmtId="0" fontId="45" fillId="18" borderId="114" xfId="38" applyFont="1" applyFill="1" applyBorder="1" applyAlignment="1">
      <alignment wrapText="1"/>
    </xf>
    <xf numFmtId="0" fontId="45" fillId="18" borderId="114" xfId="38" applyFont="1" applyFill="1" applyBorder="1" applyAlignment="1">
      <alignment horizontal="left" wrapText="1"/>
    </xf>
    <xf numFmtId="0" fontId="45" fillId="18" borderId="114" xfId="38" applyFont="1" applyFill="1" applyBorder="1" applyAlignment="1">
      <alignment horizontal="left" vertical="top"/>
    </xf>
    <xf numFmtId="0" fontId="43" fillId="18" borderId="115" xfId="38" applyFont="1" applyFill="1" applyBorder="1" applyAlignment="1">
      <alignment horizontal="left" vertical="top"/>
    </xf>
    <xf numFmtId="0" fontId="43" fillId="18" borderId="0" xfId="38" applyFont="1" applyFill="1" applyBorder="1" applyAlignment="1">
      <alignment horizontal="left" vertical="top"/>
    </xf>
    <xf numFmtId="0" fontId="43" fillId="18" borderId="116" xfId="38" applyFont="1" applyFill="1" applyBorder="1" applyAlignment="1">
      <alignment horizontal="left" vertical="top"/>
    </xf>
    <xf numFmtId="0" fontId="45" fillId="18" borderId="114" xfId="38" applyFont="1" applyFill="1" applyBorder="1" applyAlignment="1">
      <alignment horizontal="left"/>
    </xf>
    <xf numFmtId="0" fontId="51" fillId="18" borderId="114" xfId="92" applyFont="1" applyFill="1" applyBorder="1" applyAlignment="1">
      <alignment horizontal="left" vertical="top"/>
    </xf>
    <xf numFmtId="0" fontId="51" fillId="18" borderId="114" xfId="60" applyFont="1" applyFill="1" applyBorder="1" applyAlignment="1">
      <alignment vertical="top" wrapText="1"/>
    </xf>
    <xf numFmtId="0" fontId="51" fillId="18" borderId="114" xfId="60" applyFont="1" applyFill="1" applyBorder="1" applyAlignment="1">
      <alignment horizontal="left" vertical="top" wrapText="1"/>
    </xf>
    <xf numFmtId="0" fontId="51" fillId="18" borderId="114" xfId="60" applyFont="1" applyFill="1" applyBorder="1" applyAlignment="1">
      <alignment vertical="top"/>
    </xf>
    <xf numFmtId="0" fontId="51" fillId="18" borderId="114" xfId="60" applyFont="1" applyFill="1" applyBorder="1" applyAlignment="1" applyProtection="1">
      <alignment horizontal="left" vertical="top" wrapText="1"/>
    </xf>
    <xf numFmtId="0" fontId="51" fillId="18" borderId="114" xfId="60" applyFont="1" applyFill="1" applyBorder="1" applyAlignment="1">
      <alignment horizontal="left" vertical="top"/>
    </xf>
    <xf numFmtId="0" fontId="43" fillId="18" borderId="115" xfId="0" applyFont="1" applyFill="1" applyBorder="1" applyAlignment="1">
      <alignment horizontal="left" vertical="top"/>
    </xf>
    <xf numFmtId="0" fontId="43" fillId="18" borderId="0" xfId="0" applyFont="1" applyFill="1" applyBorder="1" applyAlignment="1">
      <alignment horizontal="left" vertical="top"/>
    </xf>
    <xf numFmtId="0" fontId="43" fillId="18" borderId="116" xfId="0" applyFont="1" applyFill="1" applyBorder="1" applyAlignment="1">
      <alignment horizontal="left" vertical="top"/>
    </xf>
    <xf numFmtId="0" fontId="51" fillId="18" borderId="114" xfId="60" applyFont="1" applyFill="1" applyBorder="1" applyAlignment="1" applyProtection="1">
      <alignment vertical="top" wrapText="1"/>
    </xf>
    <xf numFmtId="0" fontId="50" fillId="18" borderId="115" xfId="60" applyFont="1" applyFill="1" applyBorder="1" applyAlignment="1" applyProtection="1">
      <alignment horizontal="left" vertical="top" wrapText="1"/>
    </xf>
    <xf numFmtId="0" fontId="50" fillId="18" borderId="0" xfId="60" applyFont="1" applyFill="1" applyBorder="1" applyAlignment="1" applyProtection="1">
      <alignment horizontal="left" vertical="top" wrapText="1"/>
    </xf>
    <xf numFmtId="0" fontId="50" fillId="18" borderId="116" xfId="60" applyFont="1" applyFill="1" applyBorder="1" applyAlignment="1" applyProtection="1">
      <alignment horizontal="left" vertical="top" wrapText="1"/>
    </xf>
    <xf numFmtId="0" fontId="132" fillId="0" borderId="0" xfId="60" applyFont="1" applyAlignment="1">
      <alignment horizontal="left" wrapText="1"/>
    </xf>
    <xf numFmtId="0" fontId="143" fillId="0" borderId="0" xfId="60" applyFont="1" applyAlignment="1">
      <alignment horizontal="left" wrapText="1"/>
    </xf>
    <xf numFmtId="0" fontId="51" fillId="0" borderId="0" xfId="137" applyFont="1" applyBorder="1" applyAlignment="1">
      <alignment horizontal="center"/>
    </xf>
    <xf numFmtId="3" fontId="75" fillId="0" borderId="0" xfId="137" applyNumberFormat="1" applyFont="1" applyFill="1" applyBorder="1" applyAlignment="1">
      <alignment horizontal="justify" wrapText="1"/>
    </xf>
    <xf numFmtId="0" fontId="51" fillId="18" borderId="114" xfId="137" applyFont="1" applyFill="1" applyBorder="1" applyAlignment="1">
      <alignment horizontal="left" vertical="top"/>
    </xf>
    <xf numFmtId="3" fontId="75" fillId="0" borderId="0" xfId="137" applyNumberFormat="1" applyFont="1" applyFill="1" applyBorder="1" applyAlignment="1">
      <alignment horizontal="left" wrapText="1"/>
    </xf>
    <xf numFmtId="0" fontId="47" fillId="0" borderId="0" xfId="0" applyFont="1" applyFill="1" applyBorder="1" applyAlignment="1">
      <alignment horizontal="left"/>
    </xf>
    <xf numFmtId="0" fontId="61" fillId="0" borderId="0" xfId="0" applyFont="1" applyFill="1" applyBorder="1" applyAlignment="1">
      <alignment horizontal="center"/>
    </xf>
    <xf numFmtId="22" fontId="46" fillId="0" borderId="0" xfId="0" applyNumberFormat="1" applyFont="1" applyFill="1" applyBorder="1" applyAlignment="1">
      <alignment horizontal="center" vertical="center" wrapText="1"/>
    </xf>
    <xf numFmtId="0" fontId="46" fillId="0" borderId="0" xfId="0" applyFont="1" applyFill="1" applyBorder="1" applyAlignment="1">
      <alignment horizontal="center" vertical="center" wrapText="1"/>
    </xf>
  </cellXfs>
  <cellStyles count="10437">
    <cellStyle name="$l0 %" xfId="138" xr:uid="{00000000-0005-0000-0000-000000000000}"/>
    <cellStyle name="$l0 % 10" xfId="1696" xr:uid="{00000000-0005-0000-0000-000001000000}"/>
    <cellStyle name="$l0 % 10 2" xfId="4525" xr:uid="{00000000-0005-0000-0000-000002000000}"/>
    <cellStyle name="$l0 % 10 3" xfId="6998" xr:uid="{00000000-0005-0000-0000-000003000000}"/>
    <cellStyle name="$l0 % 10 4" xfId="9292" xr:uid="{00000000-0005-0000-0000-000004000000}"/>
    <cellStyle name="$l0 % 11" xfId="2994" xr:uid="{00000000-0005-0000-0000-000005000000}"/>
    <cellStyle name="$l0 % 12" xfId="2933" xr:uid="{00000000-0005-0000-0000-000006000000}"/>
    <cellStyle name="$l0 % 13" xfId="6890" xr:uid="{00000000-0005-0000-0000-000007000000}"/>
    <cellStyle name="$l0 % 2" xfId="139" xr:uid="{00000000-0005-0000-0000-000008000000}"/>
    <cellStyle name="$l0 % 2 10" xfId="2862" xr:uid="{00000000-0005-0000-0000-000009000000}"/>
    <cellStyle name="$l0 % 2 11" xfId="6861" xr:uid="{00000000-0005-0000-0000-00000A000000}"/>
    <cellStyle name="$l0 % 2 2" xfId="140" xr:uid="{00000000-0005-0000-0000-00000B000000}"/>
    <cellStyle name="$l0 % 2 2 2" xfId="2225" xr:uid="{00000000-0005-0000-0000-00000C000000}"/>
    <cellStyle name="$l0 % 2 2 2 2" xfId="5053" xr:uid="{00000000-0005-0000-0000-00000D000000}"/>
    <cellStyle name="$l0 % 2 2 2 3" xfId="7524" xr:uid="{00000000-0005-0000-0000-00000E000000}"/>
    <cellStyle name="$l0 % 2 2 2 4" xfId="9817" xr:uid="{00000000-0005-0000-0000-00000F000000}"/>
    <cellStyle name="$l0 % 2 2 3" xfId="2996" xr:uid="{00000000-0005-0000-0000-000010000000}"/>
    <cellStyle name="$l0 % 2 2 4" xfId="3367" xr:uid="{00000000-0005-0000-0000-000011000000}"/>
    <cellStyle name="$l0 % 2 2 5" xfId="6840" xr:uid="{00000000-0005-0000-0000-000012000000}"/>
    <cellStyle name="$l0 % 2 3" xfId="141" xr:uid="{00000000-0005-0000-0000-000013000000}"/>
    <cellStyle name="$l0 % 2 3 2" xfId="2705" xr:uid="{00000000-0005-0000-0000-000014000000}"/>
    <cellStyle name="$l0 % 2 3 2 2" xfId="5530" xr:uid="{00000000-0005-0000-0000-000015000000}"/>
    <cellStyle name="$l0 % 2 3 2 3" xfId="7995" xr:uid="{00000000-0005-0000-0000-000016000000}"/>
    <cellStyle name="$l0 % 2 3 2 4" xfId="10275" xr:uid="{00000000-0005-0000-0000-000017000000}"/>
    <cellStyle name="$l0 % 2 3 3" xfId="2997" xr:uid="{00000000-0005-0000-0000-000018000000}"/>
    <cellStyle name="$l0 % 2 3 4" xfId="3366" xr:uid="{00000000-0005-0000-0000-000019000000}"/>
    <cellStyle name="$l0 % 2 3 5" xfId="5898" xr:uid="{00000000-0005-0000-0000-00001A000000}"/>
    <cellStyle name="$l0 % 2 4" xfId="142" xr:uid="{00000000-0005-0000-0000-00001B000000}"/>
    <cellStyle name="$l0 % 2 4 2" xfId="1917" xr:uid="{00000000-0005-0000-0000-00001C000000}"/>
    <cellStyle name="$l0 % 2 4 2 2" xfId="4745" xr:uid="{00000000-0005-0000-0000-00001D000000}"/>
    <cellStyle name="$l0 % 2 4 2 3" xfId="7216" xr:uid="{00000000-0005-0000-0000-00001E000000}"/>
    <cellStyle name="$l0 % 2 4 2 4" xfId="9509" xr:uid="{00000000-0005-0000-0000-00001F000000}"/>
    <cellStyle name="$l0 % 2 4 3" xfId="2998" xr:uid="{00000000-0005-0000-0000-000020000000}"/>
    <cellStyle name="$l0 % 2 4 4" xfId="3365" xr:uid="{00000000-0005-0000-0000-000021000000}"/>
    <cellStyle name="$l0 % 2 4 5" xfId="7927" xr:uid="{00000000-0005-0000-0000-000022000000}"/>
    <cellStyle name="$l0 % 2 5" xfId="143" xr:uid="{00000000-0005-0000-0000-000023000000}"/>
    <cellStyle name="$l0 % 2 5 2" xfId="1865" xr:uid="{00000000-0005-0000-0000-000024000000}"/>
    <cellStyle name="$l0 % 2 5 2 2" xfId="4693" xr:uid="{00000000-0005-0000-0000-000025000000}"/>
    <cellStyle name="$l0 % 2 5 2 3" xfId="7165" xr:uid="{00000000-0005-0000-0000-000026000000}"/>
    <cellStyle name="$l0 % 2 5 2 4" xfId="9458" xr:uid="{00000000-0005-0000-0000-000027000000}"/>
    <cellStyle name="$l0 % 2 5 3" xfId="2999" xr:uid="{00000000-0005-0000-0000-000028000000}"/>
    <cellStyle name="$l0 % 2 5 4" xfId="3364" xr:uid="{00000000-0005-0000-0000-000029000000}"/>
    <cellStyle name="$l0 % 2 5 5" xfId="6845" xr:uid="{00000000-0005-0000-0000-00002A000000}"/>
    <cellStyle name="$l0 % 2 6" xfId="144" xr:uid="{00000000-0005-0000-0000-00002B000000}"/>
    <cellStyle name="$l0 % 2 6 2" xfId="1983" xr:uid="{00000000-0005-0000-0000-00002C000000}"/>
    <cellStyle name="$l0 % 2 6 2 2" xfId="4811" xr:uid="{00000000-0005-0000-0000-00002D000000}"/>
    <cellStyle name="$l0 % 2 6 2 3" xfId="7282" xr:uid="{00000000-0005-0000-0000-00002E000000}"/>
    <cellStyle name="$l0 % 2 6 2 4" xfId="9575" xr:uid="{00000000-0005-0000-0000-00002F000000}"/>
    <cellStyle name="$l0 % 2 6 3" xfId="3000" xr:uid="{00000000-0005-0000-0000-000030000000}"/>
    <cellStyle name="$l0 % 2 6 4" xfId="3363" xr:uid="{00000000-0005-0000-0000-000031000000}"/>
    <cellStyle name="$l0 % 2 6 5" xfId="5289" xr:uid="{00000000-0005-0000-0000-000032000000}"/>
    <cellStyle name="$l0 % 2 7" xfId="145" xr:uid="{00000000-0005-0000-0000-000033000000}"/>
    <cellStyle name="$l0 % 2 7 2" xfId="1930" xr:uid="{00000000-0005-0000-0000-000034000000}"/>
    <cellStyle name="$l0 % 2 7 2 2" xfId="4758" xr:uid="{00000000-0005-0000-0000-000035000000}"/>
    <cellStyle name="$l0 % 2 7 2 3" xfId="7229" xr:uid="{00000000-0005-0000-0000-000036000000}"/>
    <cellStyle name="$l0 % 2 7 2 4" xfId="9522" xr:uid="{00000000-0005-0000-0000-000037000000}"/>
    <cellStyle name="$l0 % 2 7 3" xfId="3001" xr:uid="{00000000-0005-0000-0000-000038000000}"/>
    <cellStyle name="$l0 % 2 7 4" xfId="3362" xr:uid="{00000000-0005-0000-0000-000039000000}"/>
    <cellStyle name="$l0 % 2 7 5" xfId="4362" xr:uid="{00000000-0005-0000-0000-00003A000000}"/>
    <cellStyle name="$l0 % 2 8" xfId="1834" xr:uid="{00000000-0005-0000-0000-00003B000000}"/>
    <cellStyle name="$l0 % 2 8 2" xfId="4662" xr:uid="{00000000-0005-0000-0000-00003C000000}"/>
    <cellStyle name="$l0 % 2 8 3" xfId="7134" xr:uid="{00000000-0005-0000-0000-00003D000000}"/>
    <cellStyle name="$l0 % 2 8 4" xfId="9427" xr:uid="{00000000-0005-0000-0000-00003E000000}"/>
    <cellStyle name="$l0 % 2 9" xfId="2995" xr:uid="{00000000-0005-0000-0000-00003F000000}"/>
    <cellStyle name="$l0 % 3" xfId="146" xr:uid="{00000000-0005-0000-0000-000040000000}"/>
    <cellStyle name="$l0 % 3 10" xfId="3361" xr:uid="{00000000-0005-0000-0000-000041000000}"/>
    <cellStyle name="$l0 % 3 11" xfId="5897" xr:uid="{00000000-0005-0000-0000-000042000000}"/>
    <cellStyle name="$l0 % 3 2" xfId="147" xr:uid="{00000000-0005-0000-0000-000043000000}"/>
    <cellStyle name="$l0 % 3 2 2" xfId="1945" xr:uid="{00000000-0005-0000-0000-000044000000}"/>
    <cellStyle name="$l0 % 3 2 2 2" xfId="4773" xr:uid="{00000000-0005-0000-0000-000045000000}"/>
    <cellStyle name="$l0 % 3 2 2 3" xfId="7244" xr:uid="{00000000-0005-0000-0000-000046000000}"/>
    <cellStyle name="$l0 % 3 2 2 4" xfId="9537" xr:uid="{00000000-0005-0000-0000-000047000000}"/>
    <cellStyle name="$l0 % 3 2 3" xfId="3003" xr:uid="{00000000-0005-0000-0000-000048000000}"/>
    <cellStyle name="$l0 % 3 2 4" xfId="3360" xr:uid="{00000000-0005-0000-0000-000049000000}"/>
    <cellStyle name="$l0 % 3 2 5" xfId="6860" xr:uid="{00000000-0005-0000-0000-00004A000000}"/>
    <cellStyle name="$l0 % 3 3" xfId="148" xr:uid="{00000000-0005-0000-0000-00004B000000}"/>
    <cellStyle name="$l0 % 3 3 2" xfId="1985" xr:uid="{00000000-0005-0000-0000-00004C000000}"/>
    <cellStyle name="$l0 % 3 3 2 2" xfId="4813" xr:uid="{00000000-0005-0000-0000-00004D000000}"/>
    <cellStyle name="$l0 % 3 3 2 3" xfId="7284" xr:uid="{00000000-0005-0000-0000-00004E000000}"/>
    <cellStyle name="$l0 % 3 3 2 4" xfId="9577" xr:uid="{00000000-0005-0000-0000-00004F000000}"/>
    <cellStyle name="$l0 % 3 3 3" xfId="3004" xr:uid="{00000000-0005-0000-0000-000050000000}"/>
    <cellStyle name="$l0 % 3 3 4" xfId="3359" xr:uid="{00000000-0005-0000-0000-000051000000}"/>
    <cellStyle name="$l0 % 3 3 5" xfId="6839" xr:uid="{00000000-0005-0000-0000-000052000000}"/>
    <cellStyle name="$l0 % 3 4" xfId="149" xr:uid="{00000000-0005-0000-0000-000053000000}"/>
    <cellStyle name="$l0 % 3 4 2" xfId="2373" xr:uid="{00000000-0005-0000-0000-000054000000}"/>
    <cellStyle name="$l0 % 3 4 2 2" xfId="5200" xr:uid="{00000000-0005-0000-0000-000055000000}"/>
    <cellStyle name="$l0 % 3 4 2 3" xfId="7671" xr:uid="{00000000-0005-0000-0000-000056000000}"/>
    <cellStyle name="$l0 % 3 4 2 4" xfId="9964" xr:uid="{00000000-0005-0000-0000-000057000000}"/>
    <cellStyle name="$l0 % 3 4 3" xfId="3005" xr:uid="{00000000-0005-0000-0000-000058000000}"/>
    <cellStyle name="$l0 % 3 4 4" xfId="3358" xr:uid="{00000000-0005-0000-0000-000059000000}"/>
    <cellStyle name="$l0 % 3 4 5" xfId="2948" xr:uid="{00000000-0005-0000-0000-00005A000000}"/>
    <cellStyle name="$l0 % 3 5" xfId="150" xr:uid="{00000000-0005-0000-0000-00005B000000}"/>
    <cellStyle name="$l0 % 3 5 2" xfId="1986" xr:uid="{00000000-0005-0000-0000-00005C000000}"/>
    <cellStyle name="$l0 % 3 5 2 2" xfId="4814" xr:uid="{00000000-0005-0000-0000-00005D000000}"/>
    <cellStyle name="$l0 % 3 5 2 3" xfId="7285" xr:uid="{00000000-0005-0000-0000-00005E000000}"/>
    <cellStyle name="$l0 % 3 5 2 4" xfId="9578" xr:uid="{00000000-0005-0000-0000-00005F000000}"/>
    <cellStyle name="$l0 % 3 5 3" xfId="3006" xr:uid="{00000000-0005-0000-0000-000060000000}"/>
    <cellStyle name="$l0 % 3 5 4" xfId="3357" xr:uid="{00000000-0005-0000-0000-000061000000}"/>
    <cellStyle name="$l0 % 3 5 5" xfId="4641" xr:uid="{00000000-0005-0000-0000-000062000000}"/>
    <cellStyle name="$l0 % 3 6" xfId="151" xr:uid="{00000000-0005-0000-0000-000063000000}"/>
    <cellStyle name="$l0 % 3 6 2" xfId="1713" xr:uid="{00000000-0005-0000-0000-000064000000}"/>
    <cellStyle name="$l0 % 3 6 2 2" xfId="4542" xr:uid="{00000000-0005-0000-0000-000065000000}"/>
    <cellStyle name="$l0 % 3 6 2 3" xfId="7015" xr:uid="{00000000-0005-0000-0000-000066000000}"/>
    <cellStyle name="$l0 % 3 6 2 4" xfId="9309" xr:uid="{00000000-0005-0000-0000-000067000000}"/>
    <cellStyle name="$l0 % 3 6 3" xfId="3007" xr:uid="{00000000-0005-0000-0000-000068000000}"/>
    <cellStyle name="$l0 % 3 6 4" xfId="2976" xr:uid="{00000000-0005-0000-0000-000069000000}"/>
    <cellStyle name="$l0 % 3 6 5" xfId="6862" xr:uid="{00000000-0005-0000-0000-00006A000000}"/>
    <cellStyle name="$l0 % 3 7" xfId="152" xr:uid="{00000000-0005-0000-0000-00006B000000}"/>
    <cellStyle name="$l0 % 3 7 2" xfId="2374" xr:uid="{00000000-0005-0000-0000-00006C000000}"/>
    <cellStyle name="$l0 % 3 7 2 2" xfId="5201" xr:uid="{00000000-0005-0000-0000-00006D000000}"/>
    <cellStyle name="$l0 % 3 7 2 3" xfId="7672" xr:uid="{00000000-0005-0000-0000-00006E000000}"/>
    <cellStyle name="$l0 % 3 7 2 4" xfId="9965" xr:uid="{00000000-0005-0000-0000-00006F000000}"/>
    <cellStyle name="$l0 % 3 7 3" xfId="3008" xr:uid="{00000000-0005-0000-0000-000070000000}"/>
    <cellStyle name="$l0 % 3 7 4" xfId="2899" xr:uid="{00000000-0005-0000-0000-000071000000}"/>
    <cellStyle name="$l0 % 3 7 5" xfId="6844" xr:uid="{00000000-0005-0000-0000-000072000000}"/>
    <cellStyle name="$l0 % 3 8" xfId="1984" xr:uid="{00000000-0005-0000-0000-000073000000}"/>
    <cellStyle name="$l0 % 3 8 2" xfId="4812" xr:uid="{00000000-0005-0000-0000-000074000000}"/>
    <cellStyle name="$l0 % 3 8 3" xfId="7283" xr:uid="{00000000-0005-0000-0000-000075000000}"/>
    <cellStyle name="$l0 % 3 8 4" xfId="9576" xr:uid="{00000000-0005-0000-0000-000076000000}"/>
    <cellStyle name="$l0 % 3 9" xfId="3002" xr:uid="{00000000-0005-0000-0000-000077000000}"/>
    <cellStyle name="$l0 % 4" xfId="153" xr:uid="{00000000-0005-0000-0000-000078000000}"/>
    <cellStyle name="$l0 % 4 2" xfId="2710" xr:uid="{00000000-0005-0000-0000-000079000000}"/>
    <cellStyle name="$l0 % 4 2 2" xfId="5535" xr:uid="{00000000-0005-0000-0000-00007A000000}"/>
    <cellStyle name="$l0 % 4 2 3" xfId="8000" xr:uid="{00000000-0005-0000-0000-00007B000000}"/>
    <cellStyle name="$l0 % 4 2 4" xfId="10280" xr:uid="{00000000-0005-0000-0000-00007C000000}"/>
    <cellStyle name="$l0 % 4 3" xfId="3009" xr:uid="{00000000-0005-0000-0000-00007D000000}"/>
    <cellStyle name="$l0 % 4 4" xfId="2975" xr:uid="{00000000-0005-0000-0000-00007E000000}"/>
    <cellStyle name="$l0 % 4 5" xfId="5896" xr:uid="{00000000-0005-0000-0000-00007F000000}"/>
    <cellStyle name="$l0 % 5" xfId="154" xr:uid="{00000000-0005-0000-0000-000080000000}"/>
    <cellStyle name="$l0 % 5 2" xfId="2707" xr:uid="{00000000-0005-0000-0000-000081000000}"/>
    <cellStyle name="$l0 % 5 2 2" xfId="5532" xr:uid="{00000000-0005-0000-0000-000082000000}"/>
    <cellStyle name="$l0 % 5 2 3" xfId="7997" xr:uid="{00000000-0005-0000-0000-000083000000}"/>
    <cellStyle name="$l0 % 5 2 4" xfId="10277" xr:uid="{00000000-0005-0000-0000-000084000000}"/>
    <cellStyle name="$l0 % 5 3" xfId="3010" xr:uid="{00000000-0005-0000-0000-000085000000}"/>
    <cellStyle name="$l0 % 5 4" xfId="2898" xr:uid="{00000000-0005-0000-0000-000086000000}"/>
    <cellStyle name="$l0 % 5 5" xfId="2906" xr:uid="{00000000-0005-0000-0000-000087000000}"/>
    <cellStyle name="$l0 % 6" xfId="155" xr:uid="{00000000-0005-0000-0000-000088000000}"/>
    <cellStyle name="$l0 % 6 2" xfId="1960" xr:uid="{00000000-0005-0000-0000-000089000000}"/>
    <cellStyle name="$l0 % 6 2 2" xfId="4788" xr:uid="{00000000-0005-0000-0000-00008A000000}"/>
    <cellStyle name="$l0 % 6 2 3" xfId="7259" xr:uid="{00000000-0005-0000-0000-00008B000000}"/>
    <cellStyle name="$l0 % 6 2 4" xfId="9552" xr:uid="{00000000-0005-0000-0000-00008C000000}"/>
    <cellStyle name="$l0 % 6 3" xfId="3011" xr:uid="{00000000-0005-0000-0000-00008D000000}"/>
    <cellStyle name="$l0 % 6 4" xfId="2931" xr:uid="{00000000-0005-0000-0000-00008E000000}"/>
    <cellStyle name="$l0 % 6 5" xfId="4363" xr:uid="{00000000-0005-0000-0000-00008F000000}"/>
    <cellStyle name="$l0 % 7" xfId="156" xr:uid="{00000000-0005-0000-0000-000090000000}"/>
    <cellStyle name="$l0 % 7 2" xfId="1959" xr:uid="{00000000-0005-0000-0000-000091000000}"/>
    <cellStyle name="$l0 % 7 2 2" xfId="4787" xr:uid="{00000000-0005-0000-0000-000092000000}"/>
    <cellStyle name="$l0 % 7 2 3" xfId="7258" xr:uid="{00000000-0005-0000-0000-000093000000}"/>
    <cellStyle name="$l0 % 7 2 4" xfId="9551" xr:uid="{00000000-0005-0000-0000-000094000000}"/>
    <cellStyle name="$l0 % 7 3" xfId="3012" xr:uid="{00000000-0005-0000-0000-000095000000}"/>
    <cellStyle name="$l0 % 7 4" xfId="2932" xr:uid="{00000000-0005-0000-0000-000096000000}"/>
    <cellStyle name="$l0 % 7 5" xfId="7918" xr:uid="{00000000-0005-0000-0000-000097000000}"/>
    <cellStyle name="$l0 % 8" xfId="157" xr:uid="{00000000-0005-0000-0000-000098000000}"/>
    <cellStyle name="$l0 % 8 2" xfId="1656" xr:uid="{00000000-0005-0000-0000-000099000000}"/>
    <cellStyle name="$l0 % 8 2 2" xfId="4485" xr:uid="{00000000-0005-0000-0000-00009A000000}"/>
    <cellStyle name="$l0 % 8 2 3" xfId="6958" xr:uid="{00000000-0005-0000-0000-00009B000000}"/>
    <cellStyle name="$l0 % 8 2 4" xfId="9252" xr:uid="{00000000-0005-0000-0000-00009C000000}"/>
    <cellStyle name="$l0 % 8 3" xfId="3013" xr:uid="{00000000-0005-0000-0000-00009D000000}"/>
    <cellStyle name="$l0 % 8 4" xfId="2897" xr:uid="{00000000-0005-0000-0000-00009E000000}"/>
    <cellStyle name="$l0 % 8 5" xfId="6834" xr:uid="{00000000-0005-0000-0000-00009F000000}"/>
    <cellStyle name="$l0 % 9" xfId="158" xr:uid="{00000000-0005-0000-0000-0000A0000000}"/>
    <cellStyle name="$l0 % 9 2" xfId="2252" xr:uid="{00000000-0005-0000-0000-0000A1000000}"/>
    <cellStyle name="$l0 % 9 2 2" xfId="5080" xr:uid="{00000000-0005-0000-0000-0000A2000000}"/>
    <cellStyle name="$l0 % 9 2 3" xfId="7551" xr:uid="{00000000-0005-0000-0000-0000A3000000}"/>
    <cellStyle name="$l0 % 9 2 4" xfId="9844" xr:uid="{00000000-0005-0000-0000-0000A4000000}"/>
    <cellStyle name="$l0 % 9 3" xfId="3014" xr:uid="{00000000-0005-0000-0000-0000A5000000}"/>
    <cellStyle name="$l0 % 9 4" xfId="2896" xr:uid="{00000000-0005-0000-0000-0000A6000000}"/>
    <cellStyle name="$l0 % 9 5" xfId="7925" xr:uid="{00000000-0005-0000-0000-0000A7000000}"/>
    <cellStyle name="$l0 Dec" xfId="159" xr:uid="{00000000-0005-0000-0000-0000A8000000}"/>
    <cellStyle name="$l0 Dec 10" xfId="1804" xr:uid="{00000000-0005-0000-0000-0000A9000000}"/>
    <cellStyle name="$l0 Dec 10 2" xfId="4632" xr:uid="{00000000-0005-0000-0000-0000AA000000}"/>
    <cellStyle name="$l0 Dec 10 3" xfId="7105" xr:uid="{00000000-0005-0000-0000-0000AB000000}"/>
    <cellStyle name="$l0 Dec 10 4" xfId="9398" xr:uid="{00000000-0005-0000-0000-0000AC000000}"/>
    <cellStyle name="$l0 Dec 11" xfId="3015" xr:uid="{00000000-0005-0000-0000-0000AD000000}"/>
    <cellStyle name="$l0 Dec 12" xfId="2929" xr:uid="{00000000-0005-0000-0000-0000AE000000}"/>
    <cellStyle name="$l0 Dec 13" xfId="6843" xr:uid="{00000000-0005-0000-0000-0000AF000000}"/>
    <cellStyle name="$l0 Dec 2" xfId="160" xr:uid="{00000000-0005-0000-0000-0000B0000000}"/>
    <cellStyle name="$l0 Dec 2 10" xfId="2930" xr:uid="{00000000-0005-0000-0000-0000B1000000}"/>
    <cellStyle name="$l0 Dec 2 11" xfId="7965" xr:uid="{00000000-0005-0000-0000-0000B2000000}"/>
    <cellStyle name="$l0 Dec 2 2" xfId="161" xr:uid="{00000000-0005-0000-0000-0000B3000000}"/>
    <cellStyle name="$l0 Dec 2 2 2" xfId="1773" xr:uid="{00000000-0005-0000-0000-0000B4000000}"/>
    <cellStyle name="$l0 Dec 2 2 2 2" xfId="4601" xr:uid="{00000000-0005-0000-0000-0000B5000000}"/>
    <cellStyle name="$l0 Dec 2 2 2 3" xfId="7074" xr:uid="{00000000-0005-0000-0000-0000B6000000}"/>
    <cellStyle name="$l0 Dec 2 2 2 4" xfId="9368" xr:uid="{00000000-0005-0000-0000-0000B7000000}"/>
    <cellStyle name="$l0 Dec 2 2 3" xfId="3017" xr:uid="{00000000-0005-0000-0000-0000B8000000}"/>
    <cellStyle name="$l0 Dec 2 2 4" xfId="2895" xr:uid="{00000000-0005-0000-0000-0000B9000000}"/>
    <cellStyle name="$l0 Dec 2 2 5" xfId="6859" xr:uid="{00000000-0005-0000-0000-0000BA000000}"/>
    <cellStyle name="$l0 Dec 2 3" xfId="162" xr:uid="{00000000-0005-0000-0000-0000BB000000}"/>
    <cellStyle name="$l0 Dec 2 3 2" xfId="1965" xr:uid="{00000000-0005-0000-0000-0000BC000000}"/>
    <cellStyle name="$l0 Dec 2 3 2 2" xfId="4793" xr:uid="{00000000-0005-0000-0000-0000BD000000}"/>
    <cellStyle name="$l0 Dec 2 3 2 3" xfId="7264" xr:uid="{00000000-0005-0000-0000-0000BE000000}"/>
    <cellStyle name="$l0 Dec 2 3 2 4" xfId="9557" xr:uid="{00000000-0005-0000-0000-0000BF000000}"/>
    <cellStyle name="$l0 Dec 2 3 3" xfId="3018" xr:uid="{00000000-0005-0000-0000-0000C0000000}"/>
    <cellStyle name="$l0 Dec 2 3 4" xfId="2894" xr:uid="{00000000-0005-0000-0000-0000C1000000}"/>
    <cellStyle name="$l0 Dec 2 3 5" xfId="6954" xr:uid="{00000000-0005-0000-0000-0000C2000000}"/>
    <cellStyle name="$l0 Dec 2 4" xfId="163" xr:uid="{00000000-0005-0000-0000-0000C3000000}"/>
    <cellStyle name="$l0 Dec 2 4 2" xfId="2495" xr:uid="{00000000-0005-0000-0000-0000C4000000}"/>
    <cellStyle name="$l0 Dec 2 4 2 2" xfId="5322" xr:uid="{00000000-0005-0000-0000-0000C5000000}"/>
    <cellStyle name="$l0 Dec 2 4 2 3" xfId="7792" xr:uid="{00000000-0005-0000-0000-0000C6000000}"/>
    <cellStyle name="$l0 Dec 2 4 2 4" xfId="10085" xr:uid="{00000000-0005-0000-0000-0000C7000000}"/>
    <cellStyle name="$l0 Dec 2 4 3" xfId="3019" xr:uid="{00000000-0005-0000-0000-0000C8000000}"/>
    <cellStyle name="$l0 Dec 2 4 4" xfId="2893" xr:uid="{00000000-0005-0000-0000-0000C9000000}"/>
    <cellStyle name="$l0 Dec 2 4 5" xfId="7964" xr:uid="{00000000-0005-0000-0000-0000CA000000}"/>
    <cellStyle name="$l0 Dec 2 5" xfId="164" xr:uid="{00000000-0005-0000-0000-0000CB000000}"/>
    <cellStyle name="$l0 Dec 2 5 2" xfId="1949" xr:uid="{00000000-0005-0000-0000-0000CC000000}"/>
    <cellStyle name="$l0 Dec 2 5 2 2" xfId="4777" xr:uid="{00000000-0005-0000-0000-0000CD000000}"/>
    <cellStyle name="$l0 Dec 2 5 2 3" xfId="7248" xr:uid="{00000000-0005-0000-0000-0000CE000000}"/>
    <cellStyle name="$l0 Dec 2 5 2 4" xfId="9541" xr:uid="{00000000-0005-0000-0000-0000CF000000}"/>
    <cellStyle name="$l0 Dec 2 5 3" xfId="3020" xr:uid="{00000000-0005-0000-0000-0000D0000000}"/>
    <cellStyle name="$l0 Dec 2 5 4" xfId="2974" xr:uid="{00000000-0005-0000-0000-0000D1000000}"/>
    <cellStyle name="$l0 Dec 2 5 5" xfId="6857" xr:uid="{00000000-0005-0000-0000-0000D2000000}"/>
    <cellStyle name="$l0 Dec 2 6" xfId="165" xr:uid="{00000000-0005-0000-0000-0000D3000000}"/>
    <cellStyle name="$l0 Dec 2 6 2" xfId="1948" xr:uid="{00000000-0005-0000-0000-0000D4000000}"/>
    <cellStyle name="$l0 Dec 2 6 2 2" xfId="4776" xr:uid="{00000000-0005-0000-0000-0000D5000000}"/>
    <cellStyle name="$l0 Dec 2 6 2 3" xfId="7247" xr:uid="{00000000-0005-0000-0000-0000D6000000}"/>
    <cellStyle name="$l0 Dec 2 6 2 4" xfId="9540" xr:uid="{00000000-0005-0000-0000-0000D7000000}"/>
    <cellStyle name="$l0 Dec 2 6 3" xfId="3021" xr:uid="{00000000-0005-0000-0000-0000D8000000}"/>
    <cellStyle name="$l0 Dec 2 6 4" xfId="2892" xr:uid="{00000000-0005-0000-0000-0000D9000000}"/>
    <cellStyle name="$l0 Dec 2 6 5" xfId="2920" xr:uid="{00000000-0005-0000-0000-0000DA000000}"/>
    <cellStyle name="$l0 Dec 2 7" xfId="166" xr:uid="{00000000-0005-0000-0000-0000DB000000}"/>
    <cellStyle name="$l0 Dec 2 7 2" xfId="1658" xr:uid="{00000000-0005-0000-0000-0000DC000000}"/>
    <cellStyle name="$l0 Dec 2 7 2 2" xfId="4487" xr:uid="{00000000-0005-0000-0000-0000DD000000}"/>
    <cellStyle name="$l0 Dec 2 7 2 3" xfId="6960" xr:uid="{00000000-0005-0000-0000-0000DE000000}"/>
    <cellStyle name="$l0 Dec 2 7 2 4" xfId="9254" xr:uid="{00000000-0005-0000-0000-0000DF000000}"/>
    <cellStyle name="$l0 Dec 2 7 3" xfId="3022" xr:uid="{00000000-0005-0000-0000-0000E0000000}"/>
    <cellStyle name="$l0 Dec 2 7 4" xfId="2973" xr:uid="{00000000-0005-0000-0000-0000E1000000}"/>
    <cellStyle name="$l0 Dec 2 7 5" xfId="6927" xr:uid="{00000000-0005-0000-0000-0000E2000000}"/>
    <cellStyle name="$l0 Dec 2 8" xfId="1743" xr:uid="{00000000-0005-0000-0000-0000E3000000}"/>
    <cellStyle name="$l0 Dec 2 8 2" xfId="4571" xr:uid="{00000000-0005-0000-0000-0000E4000000}"/>
    <cellStyle name="$l0 Dec 2 8 3" xfId="7044" xr:uid="{00000000-0005-0000-0000-0000E5000000}"/>
    <cellStyle name="$l0 Dec 2 8 4" xfId="9338" xr:uid="{00000000-0005-0000-0000-0000E6000000}"/>
    <cellStyle name="$l0 Dec 2 9" xfId="3016" xr:uid="{00000000-0005-0000-0000-0000E7000000}"/>
    <cellStyle name="$l0 Dec 3" xfId="167" xr:uid="{00000000-0005-0000-0000-0000E8000000}"/>
    <cellStyle name="$l0 Dec 3 10" xfId="2891" xr:uid="{00000000-0005-0000-0000-0000E9000000}"/>
    <cellStyle name="$l0 Dec 3 11" xfId="7963" xr:uid="{00000000-0005-0000-0000-0000EA000000}"/>
    <cellStyle name="$l0 Dec 3 2" xfId="168" xr:uid="{00000000-0005-0000-0000-0000EB000000}"/>
    <cellStyle name="$l0 Dec 3 2 2" xfId="2410" xr:uid="{00000000-0005-0000-0000-0000EC000000}"/>
    <cellStyle name="$l0 Dec 3 2 2 2" xfId="5237" xr:uid="{00000000-0005-0000-0000-0000ED000000}"/>
    <cellStyle name="$l0 Dec 3 2 2 3" xfId="7708" xr:uid="{00000000-0005-0000-0000-0000EE000000}"/>
    <cellStyle name="$l0 Dec 3 2 2 4" xfId="10001" xr:uid="{00000000-0005-0000-0000-0000EF000000}"/>
    <cellStyle name="$l0 Dec 3 2 3" xfId="3024" xr:uid="{00000000-0005-0000-0000-0000F0000000}"/>
    <cellStyle name="$l0 Dec 3 2 4" xfId="2972" xr:uid="{00000000-0005-0000-0000-0000F1000000}"/>
    <cellStyle name="$l0 Dec 3 2 5" xfId="6856" xr:uid="{00000000-0005-0000-0000-0000F2000000}"/>
    <cellStyle name="$l0 Dec 3 3" xfId="169" xr:uid="{00000000-0005-0000-0000-0000F3000000}"/>
    <cellStyle name="$l0 Dec 3 3 2" xfId="1686" xr:uid="{00000000-0005-0000-0000-0000F4000000}"/>
    <cellStyle name="$l0 Dec 3 3 2 2" xfId="4515" xr:uid="{00000000-0005-0000-0000-0000F5000000}"/>
    <cellStyle name="$l0 Dec 3 3 2 3" xfId="6988" xr:uid="{00000000-0005-0000-0000-0000F6000000}"/>
    <cellStyle name="$l0 Dec 3 3 2 4" xfId="9282" xr:uid="{00000000-0005-0000-0000-0000F7000000}"/>
    <cellStyle name="$l0 Dec 3 3 3" xfId="3025" xr:uid="{00000000-0005-0000-0000-0000F8000000}"/>
    <cellStyle name="$l0 Dec 3 3 4" xfId="2890" xr:uid="{00000000-0005-0000-0000-0000F9000000}"/>
    <cellStyle name="$l0 Dec 3 3 5" xfId="2942" xr:uid="{00000000-0005-0000-0000-0000FA000000}"/>
    <cellStyle name="$l0 Dec 3 4" xfId="170" xr:uid="{00000000-0005-0000-0000-0000FB000000}"/>
    <cellStyle name="$l0 Dec 3 4 2" xfId="1679" xr:uid="{00000000-0005-0000-0000-0000FC000000}"/>
    <cellStyle name="$l0 Dec 3 4 2 2" xfId="4508" xr:uid="{00000000-0005-0000-0000-0000FD000000}"/>
    <cellStyle name="$l0 Dec 3 4 2 3" xfId="6981" xr:uid="{00000000-0005-0000-0000-0000FE000000}"/>
    <cellStyle name="$l0 Dec 3 4 2 4" xfId="9275" xr:uid="{00000000-0005-0000-0000-0000FF000000}"/>
    <cellStyle name="$l0 Dec 3 4 3" xfId="3026" xr:uid="{00000000-0005-0000-0000-000000010000}"/>
    <cellStyle name="$l0 Dec 3 4 4" xfId="2971" xr:uid="{00000000-0005-0000-0000-000001010000}"/>
    <cellStyle name="$l0 Dec 3 4 5" xfId="7962" xr:uid="{00000000-0005-0000-0000-000002010000}"/>
    <cellStyle name="$l0 Dec 3 5" xfId="171" xr:uid="{00000000-0005-0000-0000-000003010000}"/>
    <cellStyle name="$l0 Dec 3 5 2" xfId="2717" xr:uid="{00000000-0005-0000-0000-000004010000}"/>
    <cellStyle name="$l0 Dec 3 5 2 2" xfId="5542" xr:uid="{00000000-0005-0000-0000-000005010000}"/>
    <cellStyle name="$l0 Dec 3 5 2 3" xfId="8007" xr:uid="{00000000-0005-0000-0000-000006010000}"/>
    <cellStyle name="$l0 Dec 3 5 2 4" xfId="10287" xr:uid="{00000000-0005-0000-0000-000007010000}"/>
    <cellStyle name="$l0 Dec 3 5 3" xfId="3027" xr:uid="{00000000-0005-0000-0000-000008010000}"/>
    <cellStyle name="$l0 Dec 3 5 4" xfId="2889" xr:uid="{00000000-0005-0000-0000-000009010000}"/>
    <cellStyle name="$l0 Dec 3 5 5" xfId="6855" xr:uid="{00000000-0005-0000-0000-00000A010000}"/>
    <cellStyle name="$l0 Dec 3 6" xfId="172" xr:uid="{00000000-0005-0000-0000-00000B010000}"/>
    <cellStyle name="$l0 Dec 3 6 2" xfId="1738" xr:uid="{00000000-0005-0000-0000-00000C010000}"/>
    <cellStyle name="$l0 Dec 3 6 2 2" xfId="4566" xr:uid="{00000000-0005-0000-0000-00000D010000}"/>
    <cellStyle name="$l0 Dec 3 6 2 3" xfId="7039" xr:uid="{00000000-0005-0000-0000-00000E010000}"/>
    <cellStyle name="$l0 Dec 3 6 2 4" xfId="9333" xr:uid="{00000000-0005-0000-0000-00000F010000}"/>
    <cellStyle name="$l0 Dec 3 6 3" xfId="3028" xr:uid="{00000000-0005-0000-0000-000010010000}"/>
    <cellStyle name="$l0 Dec 3 6 4" xfId="3356" xr:uid="{00000000-0005-0000-0000-000011010000}"/>
    <cellStyle name="$l0 Dec 3 6 5" xfId="3413" xr:uid="{00000000-0005-0000-0000-000012010000}"/>
    <cellStyle name="$l0 Dec 3 7" xfId="173" xr:uid="{00000000-0005-0000-0000-000013010000}"/>
    <cellStyle name="$l0 Dec 3 7 2" xfId="2702" xr:uid="{00000000-0005-0000-0000-000014010000}"/>
    <cellStyle name="$l0 Dec 3 7 2 2" xfId="5527" xr:uid="{00000000-0005-0000-0000-000015010000}"/>
    <cellStyle name="$l0 Dec 3 7 2 3" xfId="7992" xr:uid="{00000000-0005-0000-0000-000016010000}"/>
    <cellStyle name="$l0 Dec 3 7 2 4" xfId="10272" xr:uid="{00000000-0005-0000-0000-000017010000}"/>
    <cellStyle name="$l0 Dec 3 7 3" xfId="3029" xr:uid="{00000000-0005-0000-0000-000018010000}"/>
    <cellStyle name="$l0 Dec 3 7 4" xfId="3355" xr:uid="{00000000-0005-0000-0000-000019010000}"/>
    <cellStyle name="$l0 Dec 3 7 5" xfId="7961" xr:uid="{00000000-0005-0000-0000-00001A010000}"/>
    <cellStyle name="$l0 Dec 3 8" xfId="1607" xr:uid="{00000000-0005-0000-0000-00001B010000}"/>
    <cellStyle name="$l0 Dec 3 8 2" xfId="4436" xr:uid="{00000000-0005-0000-0000-00001C010000}"/>
    <cellStyle name="$l0 Dec 3 8 3" xfId="6909" xr:uid="{00000000-0005-0000-0000-00001D010000}"/>
    <cellStyle name="$l0 Dec 3 8 4" xfId="9210" xr:uid="{00000000-0005-0000-0000-00001E010000}"/>
    <cellStyle name="$l0 Dec 3 9" xfId="3023" xr:uid="{00000000-0005-0000-0000-00001F010000}"/>
    <cellStyle name="$l0 Dec 4" xfId="174" xr:uid="{00000000-0005-0000-0000-000020010000}"/>
    <cellStyle name="$l0 Dec 4 2" xfId="1876" xr:uid="{00000000-0005-0000-0000-000021010000}"/>
    <cellStyle name="$l0 Dec 4 2 2" xfId="4704" xr:uid="{00000000-0005-0000-0000-000022010000}"/>
    <cellStyle name="$l0 Dec 4 2 3" xfId="7176" xr:uid="{00000000-0005-0000-0000-000023010000}"/>
    <cellStyle name="$l0 Dec 4 2 4" xfId="9469" xr:uid="{00000000-0005-0000-0000-000024010000}"/>
    <cellStyle name="$l0 Dec 4 3" xfId="3030" xr:uid="{00000000-0005-0000-0000-000025010000}"/>
    <cellStyle name="$l0 Dec 4 4" xfId="3354" xr:uid="{00000000-0005-0000-0000-000026010000}"/>
    <cellStyle name="$l0 Dec 4 5" xfId="6854" xr:uid="{00000000-0005-0000-0000-000027010000}"/>
    <cellStyle name="$l0 Dec 5" xfId="175" xr:uid="{00000000-0005-0000-0000-000028010000}"/>
    <cellStyle name="$l0 Dec 5 2" xfId="1933" xr:uid="{00000000-0005-0000-0000-000029010000}"/>
    <cellStyle name="$l0 Dec 5 2 2" xfId="4761" xr:uid="{00000000-0005-0000-0000-00002A010000}"/>
    <cellStyle name="$l0 Dec 5 2 3" xfId="7232" xr:uid="{00000000-0005-0000-0000-00002B010000}"/>
    <cellStyle name="$l0 Dec 5 2 4" xfId="9525" xr:uid="{00000000-0005-0000-0000-00002C010000}"/>
    <cellStyle name="$l0 Dec 5 3" xfId="3031" xr:uid="{00000000-0005-0000-0000-00002D010000}"/>
    <cellStyle name="$l0 Dec 5 4" xfId="3353" xr:uid="{00000000-0005-0000-0000-00002E010000}"/>
    <cellStyle name="$l0 Dec 5 5" xfId="4356" xr:uid="{00000000-0005-0000-0000-00002F010000}"/>
    <cellStyle name="$l0 Dec 6" xfId="176" xr:uid="{00000000-0005-0000-0000-000030010000}"/>
    <cellStyle name="$l0 Dec 6 2" xfId="2562" xr:uid="{00000000-0005-0000-0000-000031010000}"/>
    <cellStyle name="$l0 Dec 6 2 2" xfId="5389" xr:uid="{00000000-0005-0000-0000-000032010000}"/>
    <cellStyle name="$l0 Dec 6 2 3" xfId="7859" xr:uid="{00000000-0005-0000-0000-000033010000}"/>
    <cellStyle name="$l0 Dec 6 2 4" xfId="10152" xr:uid="{00000000-0005-0000-0000-000034010000}"/>
    <cellStyle name="$l0 Dec 6 3" xfId="3032" xr:uid="{00000000-0005-0000-0000-000035010000}"/>
    <cellStyle name="$l0 Dec 6 4" xfId="2927" xr:uid="{00000000-0005-0000-0000-000036010000}"/>
    <cellStyle name="$l0 Dec 6 5" xfId="6914" xr:uid="{00000000-0005-0000-0000-000037010000}"/>
    <cellStyle name="$l0 Dec 7" xfId="177" xr:uid="{00000000-0005-0000-0000-000038010000}"/>
    <cellStyle name="$l0 Dec 7 2" xfId="1703" xr:uid="{00000000-0005-0000-0000-000039010000}"/>
    <cellStyle name="$l0 Dec 7 2 2" xfId="4532" xr:uid="{00000000-0005-0000-0000-00003A010000}"/>
    <cellStyle name="$l0 Dec 7 2 3" xfId="7005" xr:uid="{00000000-0005-0000-0000-00003B010000}"/>
    <cellStyle name="$l0 Dec 7 2 4" xfId="9299" xr:uid="{00000000-0005-0000-0000-00003C010000}"/>
    <cellStyle name="$l0 Dec 7 3" xfId="3033" xr:uid="{00000000-0005-0000-0000-00003D010000}"/>
    <cellStyle name="$l0 Dec 7 4" xfId="2928" xr:uid="{00000000-0005-0000-0000-00003E010000}"/>
    <cellStyle name="$l0 Dec 7 5" xfId="7960" xr:uid="{00000000-0005-0000-0000-00003F010000}"/>
    <cellStyle name="$l0 Dec 8" xfId="178" xr:uid="{00000000-0005-0000-0000-000040010000}"/>
    <cellStyle name="$l0 Dec 8 2" xfId="2338" xr:uid="{00000000-0005-0000-0000-000041010000}"/>
    <cellStyle name="$l0 Dec 8 2 2" xfId="5166" xr:uid="{00000000-0005-0000-0000-000042010000}"/>
    <cellStyle name="$l0 Dec 8 2 3" xfId="7637" xr:uid="{00000000-0005-0000-0000-000043010000}"/>
    <cellStyle name="$l0 Dec 8 2 4" xfId="9930" xr:uid="{00000000-0005-0000-0000-000044010000}"/>
    <cellStyle name="$l0 Dec 8 3" xfId="3034" xr:uid="{00000000-0005-0000-0000-000045010000}"/>
    <cellStyle name="$l0 Dec 8 4" xfId="2888" xr:uid="{00000000-0005-0000-0000-000046010000}"/>
    <cellStyle name="$l0 Dec 8 5" xfId="6853" xr:uid="{00000000-0005-0000-0000-000047010000}"/>
    <cellStyle name="$l0 Dec 9" xfId="179" xr:uid="{00000000-0005-0000-0000-000048010000}"/>
    <cellStyle name="$l0 Dec 9 2" xfId="2678" xr:uid="{00000000-0005-0000-0000-000049010000}"/>
    <cellStyle name="$l0 Dec 9 2 2" xfId="5503" xr:uid="{00000000-0005-0000-0000-00004A010000}"/>
    <cellStyle name="$l0 Dec 9 2 3" xfId="7968" xr:uid="{00000000-0005-0000-0000-00004B010000}"/>
    <cellStyle name="$l0 Dec 9 2 4" xfId="10248" xr:uid="{00000000-0005-0000-0000-00004C010000}"/>
    <cellStyle name="$l0 Dec 9 3" xfId="3035" xr:uid="{00000000-0005-0000-0000-00004D010000}"/>
    <cellStyle name="$l0 Dec 9 4" xfId="3352" xr:uid="{00000000-0005-0000-0000-00004E010000}"/>
    <cellStyle name="$l0 Dec 9 5" xfId="6943" xr:uid="{00000000-0005-0000-0000-00004F010000}"/>
    <cellStyle name="$l0 No" xfId="180" xr:uid="{00000000-0005-0000-0000-000050010000}"/>
    <cellStyle name="$l0 No 10" xfId="2530" xr:uid="{00000000-0005-0000-0000-000051010000}"/>
    <cellStyle name="$l0 No 10 2" xfId="5357" xr:uid="{00000000-0005-0000-0000-000052010000}"/>
    <cellStyle name="$l0 No 10 3" xfId="7827" xr:uid="{00000000-0005-0000-0000-000053010000}"/>
    <cellStyle name="$l0 No 10 4" xfId="10120" xr:uid="{00000000-0005-0000-0000-000054010000}"/>
    <cellStyle name="$l0 No 11" xfId="3036" xr:uid="{00000000-0005-0000-0000-000055010000}"/>
    <cellStyle name="$l0 No 12" xfId="3351" xr:uid="{00000000-0005-0000-0000-000056010000}"/>
    <cellStyle name="$l0 No 13" xfId="4344" xr:uid="{00000000-0005-0000-0000-000057010000}"/>
    <cellStyle name="$l0 No 2" xfId="181" xr:uid="{00000000-0005-0000-0000-000058010000}"/>
    <cellStyle name="$l0 No 2 10" xfId="3350" xr:uid="{00000000-0005-0000-0000-000059010000}"/>
    <cellStyle name="$l0 No 2 11" xfId="6925" xr:uid="{00000000-0005-0000-0000-00005A010000}"/>
    <cellStyle name="$l0 No 2 2" xfId="182" xr:uid="{00000000-0005-0000-0000-00005B010000}"/>
    <cellStyle name="$l0 No 2 2 2" xfId="1878" xr:uid="{00000000-0005-0000-0000-00005C010000}"/>
    <cellStyle name="$l0 No 2 2 2 2" xfId="4706" xr:uid="{00000000-0005-0000-0000-00005D010000}"/>
    <cellStyle name="$l0 No 2 2 2 3" xfId="7178" xr:uid="{00000000-0005-0000-0000-00005E010000}"/>
    <cellStyle name="$l0 No 2 2 2 4" xfId="9471" xr:uid="{00000000-0005-0000-0000-00005F010000}"/>
    <cellStyle name="$l0 No 2 2 3" xfId="3038" xr:uid="{00000000-0005-0000-0000-000060010000}"/>
    <cellStyle name="$l0 No 2 2 4" xfId="3349" xr:uid="{00000000-0005-0000-0000-000061010000}"/>
    <cellStyle name="$l0 No 2 2 5" xfId="3414" xr:uid="{00000000-0005-0000-0000-000062010000}"/>
    <cellStyle name="$l0 No 2 3" xfId="183" xr:uid="{00000000-0005-0000-0000-000063010000}"/>
    <cellStyle name="$l0 No 2 3 2" xfId="1807" xr:uid="{00000000-0005-0000-0000-000064010000}"/>
    <cellStyle name="$l0 No 2 3 2 2" xfId="4635" xr:uid="{00000000-0005-0000-0000-000065010000}"/>
    <cellStyle name="$l0 No 2 3 2 3" xfId="7108" xr:uid="{00000000-0005-0000-0000-000066010000}"/>
    <cellStyle name="$l0 No 2 3 2 4" xfId="9401" xr:uid="{00000000-0005-0000-0000-000067010000}"/>
    <cellStyle name="$l0 No 2 3 3" xfId="3039" xr:uid="{00000000-0005-0000-0000-000068010000}"/>
    <cellStyle name="$l0 No 2 3 4" xfId="2970" xr:uid="{00000000-0005-0000-0000-000069010000}"/>
    <cellStyle name="$l0 No 2 3 5" xfId="6924" xr:uid="{00000000-0005-0000-0000-00006A010000}"/>
    <cellStyle name="$l0 No 2 4" xfId="184" xr:uid="{00000000-0005-0000-0000-00006B010000}"/>
    <cellStyle name="$l0 No 2 4 2" xfId="2493" xr:uid="{00000000-0005-0000-0000-00006C010000}"/>
    <cellStyle name="$l0 No 2 4 2 2" xfId="5320" xr:uid="{00000000-0005-0000-0000-00006D010000}"/>
    <cellStyle name="$l0 No 2 4 2 3" xfId="7790" xr:uid="{00000000-0005-0000-0000-00006E010000}"/>
    <cellStyle name="$l0 No 2 4 2 4" xfId="10083" xr:uid="{00000000-0005-0000-0000-00006F010000}"/>
    <cellStyle name="$l0 No 2 4 3" xfId="3040" xr:uid="{00000000-0005-0000-0000-000070010000}"/>
    <cellStyle name="$l0 No 2 4 4" xfId="2887" xr:uid="{00000000-0005-0000-0000-000071010000}"/>
    <cellStyle name="$l0 No 2 4 5" xfId="3415" xr:uid="{00000000-0005-0000-0000-000072010000}"/>
    <cellStyle name="$l0 No 2 5" xfId="185" xr:uid="{00000000-0005-0000-0000-000073010000}"/>
    <cellStyle name="$l0 No 2 5 2" xfId="2326" xr:uid="{00000000-0005-0000-0000-000074010000}"/>
    <cellStyle name="$l0 No 2 5 2 2" xfId="5154" xr:uid="{00000000-0005-0000-0000-000075010000}"/>
    <cellStyle name="$l0 No 2 5 2 3" xfId="7625" xr:uid="{00000000-0005-0000-0000-000076010000}"/>
    <cellStyle name="$l0 No 2 5 2 4" xfId="9918" xr:uid="{00000000-0005-0000-0000-000077010000}"/>
    <cellStyle name="$l0 No 2 5 3" xfId="3041" xr:uid="{00000000-0005-0000-0000-000078010000}"/>
    <cellStyle name="$l0 No 2 5 4" xfId="3348" xr:uid="{00000000-0005-0000-0000-000079010000}"/>
    <cellStyle name="$l0 No 2 5 5" xfId="6922" xr:uid="{00000000-0005-0000-0000-00007A010000}"/>
    <cellStyle name="$l0 No 2 6" xfId="186" xr:uid="{00000000-0005-0000-0000-00007B010000}"/>
    <cellStyle name="$l0 No 2 6 2" xfId="1740" xr:uid="{00000000-0005-0000-0000-00007C010000}"/>
    <cellStyle name="$l0 No 2 6 2 2" xfId="4568" xr:uid="{00000000-0005-0000-0000-00007D010000}"/>
    <cellStyle name="$l0 No 2 6 2 3" xfId="7041" xr:uid="{00000000-0005-0000-0000-00007E010000}"/>
    <cellStyle name="$l0 No 2 6 2 4" xfId="9335" xr:uid="{00000000-0005-0000-0000-00007F010000}"/>
    <cellStyle name="$l0 No 2 6 3" xfId="3042" xr:uid="{00000000-0005-0000-0000-000080010000}"/>
    <cellStyle name="$l0 No 2 6 4" xfId="3347" xr:uid="{00000000-0005-0000-0000-000081010000}"/>
    <cellStyle name="$l0 No 2 6 5" xfId="2919" xr:uid="{00000000-0005-0000-0000-000082010000}"/>
    <cellStyle name="$l0 No 2 7" xfId="187" xr:uid="{00000000-0005-0000-0000-000083010000}"/>
    <cellStyle name="$l0 No 2 7 2" xfId="1716" xr:uid="{00000000-0005-0000-0000-000084010000}"/>
    <cellStyle name="$l0 No 2 7 2 2" xfId="4544" xr:uid="{00000000-0005-0000-0000-000085010000}"/>
    <cellStyle name="$l0 No 2 7 2 3" xfId="7017" xr:uid="{00000000-0005-0000-0000-000086010000}"/>
    <cellStyle name="$l0 No 2 7 2 4" xfId="9311" xr:uid="{00000000-0005-0000-0000-000087010000}"/>
    <cellStyle name="$l0 No 2 7 3" xfId="3043" xr:uid="{00000000-0005-0000-0000-000088010000}"/>
    <cellStyle name="$l0 No 2 7 4" xfId="3346" xr:uid="{00000000-0005-0000-0000-000089010000}"/>
    <cellStyle name="$l0 No 2 7 5" xfId="2979" xr:uid="{00000000-0005-0000-0000-00008A010000}"/>
    <cellStyle name="$l0 No 2 8" xfId="1929" xr:uid="{00000000-0005-0000-0000-00008B010000}"/>
    <cellStyle name="$l0 No 2 8 2" xfId="4757" xr:uid="{00000000-0005-0000-0000-00008C010000}"/>
    <cellStyle name="$l0 No 2 8 3" xfId="7228" xr:uid="{00000000-0005-0000-0000-00008D010000}"/>
    <cellStyle name="$l0 No 2 8 4" xfId="9521" xr:uid="{00000000-0005-0000-0000-00008E010000}"/>
    <cellStyle name="$l0 No 2 9" xfId="3037" xr:uid="{00000000-0005-0000-0000-00008F010000}"/>
    <cellStyle name="$l0 No 3" xfId="188" xr:uid="{00000000-0005-0000-0000-000090010000}"/>
    <cellStyle name="$l0 No 3 10" xfId="3345" xr:uid="{00000000-0005-0000-0000-000091010000}"/>
    <cellStyle name="$l0 No 3 11" xfId="7959" xr:uid="{00000000-0005-0000-0000-000092010000}"/>
    <cellStyle name="$l0 No 3 2" xfId="189" xr:uid="{00000000-0005-0000-0000-000093010000}"/>
    <cellStyle name="$l0 No 3 2 2" xfId="1879" xr:uid="{00000000-0005-0000-0000-000094010000}"/>
    <cellStyle name="$l0 No 3 2 2 2" xfId="4707" xr:uid="{00000000-0005-0000-0000-000095010000}"/>
    <cellStyle name="$l0 No 3 2 2 3" xfId="7179" xr:uid="{00000000-0005-0000-0000-000096010000}"/>
    <cellStyle name="$l0 No 3 2 2 4" xfId="9472" xr:uid="{00000000-0005-0000-0000-000097010000}"/>
    <cellStyle name="$l0 No 3 2 3" xfId="3045" xr:uid="{00000000-0005-0000-0000-000098010000}"/>
    <cellStyle name="$l0 No 3 2 4" xfId="2969" xr:uid="{00000000-0005-0000-0000-000099010000}"/>
    <cellStyle name="$l0 No 3 2 5" xfId="6852" xr:uid="{00000000-0005-0000-0000-00009A010000}"/>
    <cellStyle name="$l0 No 3 3" xfId="190" xr:uid="{00000000-0005-0000-0000-00009B010000}"/>
    <cellStyle name="$l0 No 3 3 2" xfId="1578" xr:uid="{00000000-0005-0000-0000-00009C010000}"/>
    <cellStyle name="$l0 No 3 3 2 2" xfId="4407" xr:uid="{00000000-0005-0000-0000-00009D010000}"/>
    <cellStyle name="$l0 No 3 3 2 3" xfId="6881" xr:uid="{00000000-0005-0000-0000-00009E010000}"/>
    <cellStyle name="$l0 No 3 3 2 4" xfId="9183" xr:uid="{00000000-0005-0000-0000-00009F010000}"/>
    <cellStyle name="$l0 No 3 3 3" xfId="3046" xr:uid="{00000000-0005-0000-0000-0000A0010000}"/>
    <cellStyle name="$l0 No 3 3 4" xfId="2886" xr:uid="{00000000-0005-0000-0000-0000A1010000}"/>
    <cellStyle name="$l0 No 3 3 5" xfId="3416" xr:uid="{00000000-0005-0000-0000-0000A2010000}"/>
    <cellStyle name="$l0 No 3 4" xfId="191" xr:uid="{00000000-0005-0000-0000-0000A3010000}"/>
    <cellStyle name="$l0 No 3 4 2" xfId="1766" xr:uid="{00000000-0005-0000-0000-0000A4010000}"/>
    <cellStyle name="$l0 No 3 4 2 2" xfId="4594" xr:uid="{00000000-0005-0000-0000-0000A5010000}"/>
    <cellStyle name="$l0 No 3 4 2 3" xfId="7067" xr:uid="{00000000-0005-0000-0000-0000A6010000}"/>
    <cellStyle name="$l0 No 3 4 2 4" xfId="9361" xr:uid="{00000000-0005-0000-0000-0000A7010000}"/>
    <cellStyle name="$l0 No 3 4 3" xfId="3047" xr:uid="{00000000-0005-0000-0000-0000A8010000}"/>
    <cellStyle name="$l0 No 3 4 4" xfId="5479" xr:uid="{00000000-0005-0000-0000-0000A9010000}"/>
    <cellStyle name="$l0 No 3 4 5" xfId="2991" xr:uid="{00000000-0005-0000-0000-0000AA010000}"/>
    <cellStyle name="$l0 No 3 5" xfId="192" xr:uid="{00000000-0005-0000-0000-0000AB010000}"/>
    <cellStyle name="$l0 No 3 5 2" xfId="1862" xr:uid="{00000000-0005-0000-0000-0000AC010000}"/>
    <cellStyle name="$l0 No 3 5 2 2" xfId="4690" xr:uid="{00000000-0005-0000-0000-0000AD010000}"/>
    <cellStyle name="$l0 No 3 5 2 3" xfId="7162" xr:uid="{00000000-0005-0000-0000-0000AE010000}"/>
    <cellStyle name="$l0 No 3 5 2 4" xfId="9455" xr:uid="{00000000-0005-0000-0000-0000AF010000}"/>
    <cellStyle name="$l0 No 3 5 3" xfId="3048" xr:uid="{00000000-0005-0000-0000-0000B0010000}"/>
    <cellStyle name="$l0 No 3 5 4" xfId="3306" xr:uid="{00000000-0005-0000-0000-0000B1010000}"/>
    <cellStyle name="$l0 No 3 5 5" xfId="5895" xr:uid="{00000000-0005-0000-0000-0000B2010000}"/>
    <cellStyle name="$l0 No 3 6" xfId="193" xr:uid="{00000000-0005-0000-0000-0000B3010000}"/>
    <cellStyle name="$l0 No 3 6 2" xfId="1629" xr:uid="{00000000-0005-0000-0000-0000B4010000}"/>
    <cellStyle name="$l0 No 3 6 2 2" xfId="4458" xr:uid="{00000000-0005-0000-0000-0000B5010000}"/>
    <cellStyle name="$l0 No 3 6 2 3" xfId="6931" xr:uid="{00000000-0005-0000-0000-0000B6010000}"/>
    <cellStyle name="$l0 No 3 6 2 4" xfId="9227" xr:uid="{00000000-0005-0000-0000-0000B7010000}"/>
    <cellStyle name="$l0 No 3 6 3" xfId="3049" xr:uid="{00000000-0005-0000-0000-0000B8010000}"/>
    <cellStyle name="$l0 No 3 6 4" xfId="3305" xr:uid="{00000000-0005-0000-0000-0000B9010000}"/>
    <cellStyle name="$l0 No 3 6 5" xfId="5894" xr:uid="{00000000-0005-0000-0000-0000BA010000}"/>
    <cellStyle name="$l0 No 3 7" xfId="194" xr:uid="{00000000-0005-0000-0000-0000BB010000}"/>
    <cellStyle name="$l0 No 3 7 2" xfId="1747" xr:uid="{00000000-0005-0000-0000-0000BC010000}"/>
    <cellStyle name="$l0 No 3 7 2 2" xfId="4575" xr:uid="{00000000-0005-0000-0000-0000BD010000}"/>
    <cellStyle name="$l0 No 3 7 2 3" xfId="7048" xr:uid="{00000000-0005-0000-0000-0000BE010000}"/>
    <cellStyle name="$l0 No 3 7 2 4" xfId="9342" xr:uid="{00000000-0005-0000-0000-0000BF010000}"/>
    <cellStyle name="$l0 No 3 7 3" xfId="3050" xr:uid="{00000000-0005-0000-0000-0000C0010000}"/>
    <cellStyle name="$l0 No 3 7 4" xfId="3304" xr:uid="{00000000-0005-0000-0000-0000C1010000}"/>
    <cellStyle name="$l0 No 3 7 5" xfId="5893" xr:uid="{00000000-0005-0000-0000-0000C2010000}"/>
    <cellStyle name="$l0 No 3 8" xfId="1693" xr:uid="{00000000-0005-0000-0000-0000C3010000}"/>
    <cellStyle name="$l0 No 3 8 2" xfId="4522" xr:uid="{00000000-0005-0000-0000-0000C4010000}"/>
    <cellStyle name="$l0 No 3 8 3" xfId="6995" xr:uid="{00000000-0005-0000-0000-0000C5010000}"/>
    <cellStyle name="$l0 No 3 8 4" xfId="9289" xr:uid="{00000000-0005-0000-0000-0000C6010000}"/>
    <cellStyle name="$l0 No 3 9" xfId="3044" xr:uid="{00000000-0005-0000-0000-0000C7010000}"/>
    <cellStyle name="$l0 No 4" xfId="195" xr:uid="{00000000-0005-0000-0000-0000C8010000}"/>
    <cellStyle name="$l0 No 4 2" xfId="1824" xr:uid="{00000000-0005-0000-0000-0000C9010000}"/>
    <cellStyle name="$l0 No 4 2 2" xfId="4652" xr:uid="{00000000-0005-0000-0000-0000CA010000}"/>
    <cellStyle name="$l0 No 4 2 3" xfId="7124" xr:uid="{00000000-0005-0000-0000-0000CB010000}"/>
    <cellStyle name="$l0 No 4 2 4" xfId="9417" xr:uid="{00000000-0005-0000-0000-0000CC010000}"/>
    <cellStyle name="$l0 No 4 3" xfId="3051" xr:uid="{00000000-0005-0000-0000-0000CD010000}"/>
    <cellStyle name="$l0 No 4 4" xfId="3303" xr:uid="{00000000-0005-0000-0000-0000CE010000}"/>
    <cellStyle name="$l0 No 4 5" xfId="5892" xr:uid="{00000000-0005-0000-0000-0000CF010000}"/>
    <cellStyle name="$l0 No 5" xfId="196" xr:uid="{00000000-0005-0000-0000-0000D0010000}"/>
    <cellStyle name="$l0 No 5 2" xfId="1852" xr:uid="{00000000-0005-0000-0000-0000D1010000}"/>
    <cellStyle name="$l0 No 5 2 2" xfId="4680" xr:uid="{00000000-0005-0000-0000-0000D2010000}"/>
    <cellStyle name="$l0 No 5 2 3" xfId="7152" xr:uid="{00000000-0005-0000-0000-0000D3010000}"/>
    <cellStyle name="$l0 No 5 2 4" xfId="9445" xr:uid="{00000000-0005-0000-0000-0000D4010000}"/>
    <cellStyle name="$l0 No 5 3" xfId="3052" xr:uid="{00000000-0005-0000-0000-0000D5010000}"/>
    <cellStyle name="$l0 No 5 4" xfId="3302" xr:uid="{00000000-0005-0000-0000-0000D6010000}"/>
    <cellStyle name="$l0 No 5 5" xfId="5891" xr:uid="{00000000-0005-0000-0000-0000D7010000}"/>
    <cellStyle name="$l0 No 6" xfId="197" xr:uid="{00000000-0005-0000-0000-0000D8010000}"/>
    <cellStyle name="$l0 No 6 2" xfId="1575" xr:uid="{00000000-0005-0000-0000-0000D9010000}"/>
    <cellStyle name="$l0 No 6 2 2" xfId="4404" xr:uid="{00000000-0005-0000-0000-0000DA010000}"/>
    <cellStyle name="$l0 No 6 2 3" xfId="6878" xr:uid="{00000000-0005-0000-0000-0000DB010000}"/>
    <cellStyle name="$l0 No 6 2 4" xfId="9180" xr:uid="{00000000-0005-0000-0000-0000DC010000}"/>
    <cellStyle name="$l0 No 6 3" xfId="3053" xr:uid="{00000000-0005-0000-0000-0000DD010000}"/>
    <cellStyle name="$l0 No 6 4" xfId="3301" xr:uid="{00000000-0005-0000-0000-0000DE010000}"/>
    <cellStyle name="$l0 No 6 5" xfId="5890" xr:uid="{00000000-0005-0000-0000-0000DF010000}"/>
    <cellStyle name="$l0 No 7" xfId="198" xr:uid="{00000000-0005-0000-0000-0000E0010000}"/>
    <cellStyle name="$l0 No 7 2" xfId="1950" xr:uid="{00000000-0005-0000-0000-0000E1010000}"/>
    <cellStyle name="$l0 No 7 2 2" xfId="4778" xr:uid="{00000000-0005-0000-0000-0000E2010000}"/>
    <cellStyle name="$l0 No 7 2 3" xfId="7249" xr:uid="{00000000-0005-0000-0000-0000E3010000}"/>
    <cellStyle name="$l0 No 7 2 4" xfId="9542" xr:uid="{00000000-0005-0000-0000-0000E4010000}"/>
    <cellStyle name="$l0 No 7 3" xfId="3054" xr:uid="{00000000-0005-0000-0000-0000E5010000}"/>
    <cellStyle name="$l0 No 7 4" xfId="3300" xr:uid="{00000000-0005-0000-0000-0000E6010000}"/>
    <cellStyle name="$l0 No 7 5" xfId="5889" xr:uid="{00000000-0005-0000-0000-0000E7010000}"/>
    <cellStyle name="$l0 No 8" xfId="199" xr:uid="{00000000-0005-0000-0000-0000E8010000}"/>
    <cellStyle name="$l0 No 8 2" xfId="1987" xr:uid="{00000000-0005-0000-0000-0000E9010000}"/>
    <cellStyle name="$l0 No 8 2 2" xfId="4815" xr:uid="{00000000-0005-0000-0000-0000EA010000}"/>
    <cellStyle name="$l0 No 8 2 3" xfId="7286" xr:uid="{00000000-0005-0000-0000-0000EB010000}"/>
    <cellStyle name="$l0 No 8 2 4" xfId="9579" xr:uid="{00000000-0005-0000-0000-0000EC010000}"/>
    <cellStyle name="$l0 No 8 3" xfId="3055" xr:uid="{00000000-0005-0000-0000-0000ED010000}"/>
    <cellStyle name="$l0 No 8 4" xfId="3299" xr:uid="{00000000-0005-0000-0000-0000EE010000}"/>
    <cellStyle name="$l0 No 8 5" xfId="5888" xr:uid="{00000000-0005-0000-0000-0000EF010000}"/>
    <cellStyle name="$l0 No 9" xfId="200" xr:uid="{00000000-0005-0000-0000-0000F0010000}"/>
    <cellStyle name="$l0 No 9 2" xfId="1910" xr:uid="{00000000-0005-0000-0000-0000F1010000}"/>
    <cellStyle name="$l0 No 9 2 2" xfId="4738" xr:uid="{00000000-0005-0000-0000-0000F2010000}"/>
    <cellStyle name="$l0 No 9 2 3" xfId="7209" xr:uid="{00000000-0005-0000-0000-0000F3010000}"/>
    <cellStyle name="$l0 No 9 2 4" xfId="9502" xr:uid="{00000000-0005-0000-0000-0000F4010000}"/>
    <cellStyle name="$l0 No 9 3" xfId="3056" xr:uid="{00000000-0005-0000-0000-0000F5010000}"/>
    <cellStyle name="$l0 No 9 4" xfId="3298" xr:uid="{00000000-0005-0000-0000-0000F6010000}"/>
    <cellStyle name="$l0 No 9 5" xfId="5887" xr:uid="{00000000-0005-0000-0000-0000F7010000}"/>
    <cellStyle name="$l0 Row" xfId="201" xr:uid="{00000000-0005-0000-0000-0000F8010000}"/>
    <cellStyle name="$l1 %" xfId="202" xr:uid="{00000000-0005-0000-0000-0000F9010000}"/>
    <cellStyle name="$l1 % 10" xfId="1988" xr:uid="{00000000-0005-0000-0000-0000FA010000}"/>
    <cellStyle name="$l1 % 10 2" xfId="4816" xr:uid="{00000000-0005-0000-0000-0000FB010000}"/>
    <cellStyle name="$l1 % 10 3" xfId="7287" xr:uid="{00000000-0005-0000-0000-0000FC010000}"/>
    <cellStyle name="$l1 % 10 4" xfId="9580" xr:uid="{00000000-0005-0000-0000-0000FD010000}"/>
    <cellStyle name="$l1 % 11" xfId="3058" xr:uid="{00000000-0005-0000-0000-0000FE010000}"/>
    <cellStyle name="$l1 % 12" xfId="2926" xr:uid="{00000000-0005-0000-0000-0000FF010000}"/>
    <cellStyle name="$l1 % 13" xfId="5886" xr:uid="{00000000-0005-0000-0000-000000020000}"/>
    <cellStyle name="$l1 % 2" xfId="203" xr:uid="{00000000-0005-0000-0000-000001020000}"/>
    <cellStyle name="$l1 % 2 10" xfId="2885" xr:uid="{00000000-0005-0000-0000-000002020000}"/>
    <cellStyle name="$l1 % 2 11" xfId="4388" xr:uid="{00000000-0005-0000-0000-000003020000}"/>
    <cellStyle name="$l1 % 2 2" xfId="204" xr:uid="{00000000-0005-0000-0000-000004020000}"/>
    <cellStyle name="$l1 % 2 2 2" xfId="1989" xr:uid="{00000000-0005-0000-0000-000005020000}"/>
    <cellStyle name="$l1 % 2 2 2 2" xfId="4817" xr:uid="{00000000-0005-0000-0000-000006020000}"/>
    <cellStyle name="$l1 % 2 2 2 3" xfId="7288" xr:uid="{00000000-0005-0000-0000-000007020000}"/>
    <cellStyle name="$l1 % 2 2 2 4" xfId="9581" xr:uid="{00000000-0005-0000-0000-000008020000}"/>
    <cellStyle name="$l1 % 2 2 3" xfId="3060" xr:uid="{00000000-0005-0000-0000-000009020000}"/>
    <cellStyle name="$l1 % 2 2 4" xfId="2884" xr:uid="{00000000-0005-0000-0000-00000A020000}"/>
    <cellStyle name="$l1 % 2 2 5" xfId="4004" xr:uid="{00000000-0005-0000-0000-00000B020000}"/>
    <cellStyle name="$l1 % 2 3" xfId="205" xr:uid="{00000000-0005-0000-0000-00000C020000}"/>
    <cellStyle name="$l1 % 2 3 2" xfId="1990" xr:uid="{00000000-0005-0000-0000-00000D020000}"/>
    <cellStyle name="$l1 % 2 3 2 2" xfId="4818" xr:uid="{00000000-0005-0000-0000-00000E020000}"/>
    <cellStyle name="$l1 % 2 3 2 3" xfId="7289" xr:uid="{00000000-0005-0000-0000-00000F020000}"/>
    <cellStyle name="$l1 % 2 3 2 4" xfId="9582" xr:uid="{00000000-0005-0000-0000-000010020000}"/>
    <cellStyle name="$l1 % 2 3 3" xfId="3061" xr:uid="{00000000-0005-0000-0000-000011020000}"/>
    <cellStyle name="$l1 % 2 3 4" xfId="3297" xr:uid="{00000000-0005-0000-0000-000012020000}"/>
    <cellStyle name="$l1 % 2 3 5" xfId="2936" xr:uid="{00000000-0005-0000-0000-000013020000}"/>
    <cellStyle name="$l1 % 2 4" xfId="206" xr:uid="{00000000-0005-0000-0000-000014020000}"/>
    <cellStyle name="$l1 % 2 4 2" xfId="2701" xr:uid="{00000000-0005-0000-0000-000015020000}"/>
    <cellStyle name="$l1 % 2 4 2 2" xfId="5526" xr:uid="{00000000-0005-0000-0000-000016020000}"/>
    <cellStyle name="$l1 % 2 4 2 3" xfId="7991" xr:uid="{00000000-0005-0000-0000-000017020000}"/>
    <cellStyle name="$l1 % 2 4 2 4" xfId="10271" xr:uid="{00000000-0005-0000-0000-000018020000}"/>
    <cellStyle name="$l1 % 2 4 3" xfId="3062" xr:uid="{00000000-0005-0000-0000-000019020000}"/>
    <cellStyle name="$l1 % 2 4 4" xfId="3296" xr:uid="{00000000-0005-0000-0000-00001A020000}"/>
    <cellStyle name="$l1 % 2 4 5" xfId="4364" xr:uid="{00000000-0005-0000-0000-00001B020000}"/>
    <cellStyle name="$l1 % 2 5" xfId="207" xr:uid="{00000000-0005-0000-0000-00001C020000}"/>
    <cellStyle name="$l1 % 2 5 2" xfId="1728" xr:uid="{00000000-0005-0000-0000-00001D020000}"/>
    <cellStyle name="$l1 % 2 5 2 2" xfId="4556" xr:uid="{00000000-0005-0000-0000-00001E020000}"/>
    <cellStyle name="$l1 % 2 5 2 3" xfId="7029" xr:uid="{00000000-0005-0000-0000-00001F020000}"/>
    <cellStyle name="$l1 % 2 5 2 4" xfId="9323" xr:uid="{00000000-0005-0000-0000-000020020000}"/>
    <cellStyle name="$l1 % 2 5 3" xfId="3063" xr:uid="{00000000-0005-0000-0000-000021020000}"/>
    <cellStyle name="$l1 % 2 5 4" xfId="3295" xr:uid="{00000000-0005-0000-0000-000022020000}"/>
    <cellStyle name="$l1 % 2 5 5" xfId="3418" xr:uid="{00000000-0005-0000-0000-000023020000}"/>
    <cellStyle name="$l1 % 2 6" xfId="208" xr:uid="{00000000-0005-0000-0000-000024020000}"/>
    <cellStyle name="$l1 % 2 6 2" xfId="2209" xr:uid="{00000000-0005-0000-0000-000025020000}"/>
    <cellStyle name="$l1 % 2 6 2 2" xfId="5037" xr:uid="{00000000-0005-0000-0000-000026020000}"/>
    <cellStyle name="$l1 % 2 6 2 3" xfId="7508" xr:uid="{00000000-0005-0000-0000-000027020000}"/>
    <cellStyle name="$l1 % 2 6 2 4" xfId="9801" xr:uid="{00000000-0005-0000-0000-000028020000}"/>
    <cellStyle name="$l1 % 2 6 3" xfId="3064" xr:uid="{00000000-0005-0000-0000-000029020000}"/>
    <cellStyle name="$l1 % 2 6 4" xfId="3294" xr:uid="{00000000-0005-0000-0000-00002A020000}"/>
    <cellStyle name="$l1 % 2 6 5" xfId="3417" xr:uid="{00000000-0005-0000-0000-00002B020000}"/>
    <cellStyle name="$l1 % 2 7" xfId="209" xr:uid="{00000000-0005-0000-0000-00002C020000}"/>
    <cellStyle name="$l1 % 2 7 2" xfId="1967" xr:uid="{00000000-0005-0000-0000-00002D020000}"/>
    <cellStyle name="$l1 % 2 7 2 2" xfId="4795" xr:uid="{00000000-0005-0000-0000-00002E020000}"/>
    <cellStyle name="$l1 % 2 7 2 3" xfId="7266" xr:uid="{00000000-0005-0000-0000-00002F020000}"/>
    <cellStyle name="$l1 % 2 7 2 4" xfId="9559" xr:uid="{00000000-0005-0000-0000-000030020000}"/>
    <cellStyle name="$l1 % 2 7 3" xfId="3065" xr:uid="{00000000-0005-0000-0000-000031020000}"/>
    <cellStyle name="$l1 % 2 7 4" xfId="4340" xr:uid="{00000000-0005-0000-0000-000032020000}"/>
    <cellStyle name="$l1 % 2 7 5" xfId="4365" xr:uid="{00000000-0005-0000-0000-000033020000}"/>
    <cellStyle name="$l1 % 2 8" xfId="1599" xr:uid="{00000000-0005-0000-0000-000034020000}"/>
    <cellStyle name="$l1 % 2 8 2" xfId="4428" xr:uid="{00000000-0005-0000-0000-000035020000}"/>
    <cellStyle name="$l1 % 2 8 3" xfId="6902" xr:uid="{00000000-0005-0000-0000-000036020000}"/>
    <cellStyle name="$l1 % 2 8 4" xfId="9203" xr:uid="{00000000-0005-0000-0000-000037020000}"/>
    <cellStyle name="$l1 % 2 9" xfId="3059" xr:uid="{00000000-0005-0000-0000-000038020000}"/>
    <cellStyle name="$l1 % 3" xfId="210" xr:uid="{00000000-0005-0000-0000-000039020000}"/>
    <cellStyle name="$l1 % 3 10" xfId="4342" xr:uid="{00000000-0005-0000-0000-00003A020000}"/>
    <cellStyle name="$l1 % 3 11" xfId="4366" xr:uid="{00000000-0005-0000-0000-00003B020000}"/>
    <cellStyle name="$l1 % 3 2" xfId="211" xr:uid="{00000000-0005-0000-0000-00003C020000}"/>
    <cellStyle name="$l1 % 3 2 2" xfId="1717" xr:uid="{00000000-0005-0000-0000-00003D020000}"/>
    <cellStyle name="$l1 % 3 2 2 2" xfId="4545" xr:uid="{00000000-0005-0000-0000-00003E020000}"/>
    <cellStyle name="$l1 % 3 2 2 3" xfId="7018" xr:uid="{00000000-0005-0000-0000-00003F020000}"/>
    <cellStyle name="$l1 % 3 2 2 4" xfId="9312" xr:uid="{00000000-0005-0000-0000-000040020000}"/>
    <cellStyle name="$l1 % 3 2 3" xfId="3067" xr:uid="{00000000-0005-0000-0000-000041020000}"/>
    <cellStyle name="$l1 % 3 2 4" xfId="4341" xr:uid="{00000000-0005-0000-0000-000042020000}"/>
    <cellStyle name="$l1 % 3 2 5" xfId="3420" xr:uid="{00000000-0005-0000-0000-000043020000}"/>
    <cellStyle name="$l1 % 3 3" xfId="212" xr:uid="{00000000-0005-0000-0000-000044020000}"/>
    <cellStyle name="$l1 % 3 3 2" xfId="2253" xr:uid="{00000000-0005-0000-0000-000045020000}"/>
    <cellStyle name="$l1 % 3 3 2 2" xfId="5081" xr:uid="{00000000-0005-0000-0000-000046020000}"/>
    <cellStyle name="$l1 % 3 3 2 3" xfId="7552" xr:uid="{00000000-0005-0000-0000-000047020000}"/>
    <cellStyle name="$l1 % 3 3 2 4" xfId="9845" xr:uid="{00000000-0005-0000-0000-000048020000}"/>
    <cellStyle name="$l1 % 3 3 3" xfId="3068" xr:uid="{00000000-0005-0000-0000-000049020000}"/>
    <cellStyle name="$l1 % 3 3 4" xfId="4339" xr:uid="{00000000-0005-0000-0000-00004A020000}"/>
    <cellStyle name="$l1 % 3 3 5" xfId="3419" xr:uid="{00000000-0005-0000-0000-00004B020000}"/>
    <cellStyle name="$l1 % 3 4" xfId="213" xr:uid="{00000000-0005-0000-0000-00004C020000}"/>
    <cellStyle name="$l1 % 3 4 2" xfId="1745" xr:uid="{00000000-0005-0000-0000-00004D020000}"/>
    <cellStyle name="$l1 % 3 4 2 2" xfId="4573" xr:uid="{00000000-0005-0000-0000-00004E020000}"/>
    <cellStyle name="$l1 % 3 4 2 3" xfId="7046" xr:uid="{00000000-0005-0000-0000-00004F020000}"/>
    <cellStyle name="$l1 % 3 4 2 4" xfId="9340" xr:uid="{00000000-0005-0000-0000-000050020000}"/>
    <cellStyle name="$l1 % 3 4 3" xfId="3069" xr:uid="{00000000-0005-0000-0000-000051020000}"/>
    <cellStyle name="$l1 % 3 4 4" xfId="2923" xr:uid="{00000000-0005-0000-0000-000052020000}"/>
    <cellStyle name="$l1 % 3 4 5" xfId="4367" xr:uid="{00000000-0005-0000-0000-000053020000}"/>
    <cellStyle name="$l1 % 3 5" xfId="214" xr:uid="{00000000-0005-0000-0000-000054020000}"/>
    <cellStyle name="$l1 % 3 5 2" xfId="2365" xr:uid="{00000000-0005-0000-0000-000055020000}"/>
    <cellStyle name="$l1 % 3 5 2 2" xfId="5193" xr:uid="{00000000-0005-0000-0000-000056020000}"/>
    <cellStyle name="$l1 % 3 5 2 3" xfId="7664" xr:uid="{00000000-0005-0000-0000-000057020000}"/>
    <cellStyle name="$l1 % 3 5 2 4" xfId="9957" xr:uid="{00000000-0005-0000-0000-000058020000}"/>
    <cellStyle name="$l1 % 3 5 3" xfId="3070" xr:uid="{00000000-0005-0000-0000-000059020000}"/>
    <cellStyle name="$l1 % 3 5 4" xfId="2924" xr:uid="{00000000-0005-0000-0000-00005A020000}"/>
    <cellStyle name="$l1 % 3 5 5" xfId="4368" xr:uid="{00000000-0005-0000-0000-00005B020000}"/>
    <cellStyle name="$l1 % 3 6" xfId="215" xr:uid="{00000000-0005-0000-0000-00005C020000}"/>
    <cellStyle name="$l1 % 3 6 2" xfId="1657" xr:uid="{00000000-0005-0000-0000-00005D020000}"/>
    <cellStyle name="$l1 % 3 6 2 2" xfId="4486" xr:uid="{00000000-0005-0000-0000-00005E020000}"/>
    <cellStyle name="$l1 % 3 6 2 3" xfId="6959" xr:uid="{00000000-0005-0000-0000-00005F020000}"/>
    <cellStyle name="$l1 % 3 6 2 4" xfId="9253" xr:uid="{00000000-0005-0000-0000-000060020000}"/>
    <cellStyle name="$l1 % 3 6 3" xfId="3071" xr:uid="{00000000-0005-0000-0000-000061020000}"/>
    <cellStyle name="$l1 % 3 6 4" xfId="2883" xr:uid="{00000000-0005-0000-0000-000062020000}"/>
    <cellStyle name="$l1 % 3 6 5" xfId="4369" xr:uid="{00000000-0005-0000-0000-000063020000}"/>
    <cellStyle name="$l1 % 3 7" xfId="216" xr:uid="{00000000-0005-0000-0000-000064020000}"/>
    <cellStyle name="$l1 % 3 7 2" xfId="1609" xr:uid="{00000000-0005-0000-0000-000065020000}"/>
    <cellStyle name="$l1 % 3 7 2 2" xfId="4438" xr:uid="{00000000-0005-0000-0000-000066020000}"/>
    <cellStyle name="$l1 % 3 7 2 3" xfId="6911" xr:uid="{00000000-0005-0000-0000-000067020000}"/>
    <cellStyle name="$l1 % 3 7 2 4" xfId="9212" xr:uid="{00000000-0005-0000-0000-000068020000}"/>
    <cellStyle name="$l1 % 3 7 3" xfId="3072" xr:uid="{00000000-0005-0000-0000-000069020000}"/>
    <cellStyle name="$l1 % 3 7 4" xfId="3293" xr:uid="{00000000-0005-0000-0000-00006A020000}"/>
    <cellStyle name="$l1 % 3 7 5" xfId="3370" xr:uid="{00000000-0005-0000-0000-00006B020000}"/>
    <cellStyle name="$l1 % 3 8" xfId="1748" xr:uid="{00000000-0005-0000-0000-00006C020000}"/>
    <cellStyle name="$l1 % 3 8 2" xfId="4576" xr:uid="{00000000-0005-0000-0000-00006D020000}"/>
    <cellStyle name="$l1 % 3 8 3" xfId="7049" xr:uid="{00000000-0005-0000-0000-00006E020000}"/>
    <cellStyle name="$l1 % 3 8 4" xfId="9343" xr:uid="{00000000-0005-0000-0000-00006F020000}"/>
    <cellStyle name="$l1 % 3 9" xfId="3066" xr:uid="{00000000-0005-0000-0000-000070020000}"/>
    <cellStyle name="$l1 % 4" xfId="217" xr:uid="{00000000-0005-0000-0000-000071020000}"/>
    <cellStyle name="$l1 % 4 2" xfId="1935" xr:uid="{00000000-0005-0000-0000-000072020000}"/>
    <cellStyle name="$l1 % 4 2 2" xfId="4763" xr:uid="{00000000-0005-0000-0000-000073020000}"/>
    <cellStyle name="$l1 % 4 2 3" xfId="7234" xr:uid="{00000000-0005-0000-0000-000074020000}"/>
    <cellStyle name="$l1 % 4 2 4" xfId="9527" xr:uid="{00000000-0005-0000-0000-000075020000}"/>
    <cellStyle name="$l1 % 4 3" xfId="3073" xr:uid="{00000000-0005-0000-0000-000076020000}"/>
    <cellStyle name="$l1 % 4 4" xfId="3292" xr:uid="{00000000-0005-0000-0000-000077020000}"/>
    <cellStyle name="$l1 % 4 5" xfId="4370" xr:uid="{00000000-0005-0000-0000-000078020000}"/>
    <cellStyle name="$l1 % 5" xfId="218" xr:uid="{00000000-0005-0000-0000-000079020000}"/>
    <cellStyle name="$l1 % 5 2" xfId="2210" xr:uid="{00000000-0005-0000-0000-00007A020000}"/>
    <cellStyle name="$l1 % 5 2 2" xfId="5038" xr:uid="{00000000-0005-0000-0000-00007B020000}"/>
    <cellStyle name="$l1 % 5 2 3" xfId="7509" xr:uid="{00000000-0005-0000-0000-00007C020000}"/>
    <cellStyle name="$l1 % 5 2 4" xfId="9802" xr:uid="{00000000-0005-0000-0000-00007D020000}"/>
    <cellStyle name="$l1 % 5 3" xfId="3074" xr:uid="{00000000-0005-0000-0000-00007E020000}"/>
    <cellStyle name="$l1 % 5 4" xfId="3291" xr:uid="{00000000-0005-0000-0000-00007F020000}"/>
    <cellStyle name="$l1 % 5 5" xfId="3371" xr:uid="{00000000-0005-0000-0000-000080020000}"/>
    <cellStyle name="$l1 % 6" xfId="219" xr:uid="{00000000-0005-0000-0000-000081020000}"/>
    <cellStyle name="$l1 % 6 2" xfId="1819" xr:uid="{00000000-0005-0000-0000-000082020000}"/>
    <cellStyle name="$l1 % 6 2 2" xfId="4647" xr:uid="{00000000-0005-0000-0000-000083020000}"/>
    <cellStyle name="$l1 % 6 2 3" xfId="7119" xr:uid="{00000000-0005-0000-0000-000084020000}"/>
    <cellStyle name="$l1 % 6 2 4" xfId="9412" xr:uid="{00000000-0005-0000-0000-000085020000}"/>
    <cellStyle name="$l1 % 6 3" xfId="3075" xr:uid="{00000000-0005-0000-0000-000086020000}"/>
    <cellStyle name="$l1 % 6 4" xfId="3290" xr:uid="{00000000-0005-0000-0000-000087020000}"/>
    <cellStyle name="$l1 % 6 5" xfId="4375" xr:uid="{00000000-0005-0000-0000-000088020000}"/>
    <cellStyle name="$l1 % 7" xfId="220" xr:uid="{00000000-0005-0000-0000-000089020000}"/>
    <cellStyle name="$l1 % 7 2" xfId="1939" xr:uid="{00000000-0005-0000-0000-00008A020000}"/>
    <cellStyle name="$l1 % 7 2 2" xfId="4767" xr:uid="{00000000-0005-0000-0000-00008B020000}"/>
    <cellStyle name="$l1 % 7 2 3" xfId="7238" xr:uid="{00000000-0005-0000-0000-00008C020000}"/>
    <cellStyle name="$l1 % 7 2 4" xfId="9531" xr:uid="{00000000-0005-0000-0000-00008D020000}"/>
    <cellStyle name="$l1 % 7 3" xfId="3076" xr:uid="{00000000-0005-0000-0000-00008E020000}"/>
    <cellStyle name="$l1 % 7 4" xfId="3289" xr:uid="{00000000-0005-0000-0000-00008F020000}"/>
    <cellStyle name="$l1 % 7 5" xfId="2937" xr:uid="{00000000-0005-0000-0000-000090020000}"/>
    <cellStyle name="$l1 % 8" xfId="221" xr:uid="{00000000-0005-0000-0000-000091020000}"/>
    <cellStyle name="$l1 % 8 2" xfId="2475" xr:uid="{00000000-0005-0000-0000-000092020000}"/>
    <cellStyle name="$l1 % 8 2 2" xfId="5302" xr:uid="{00000000-0005-0000-0000-000093020000}"/>
    <cellStyle name="$l1 % 8 2 3" xfId="7772" xr:uid="{00000000-0005-0000-0000-000094020000}"/>
    <cellStyle name="$l1 % 8 2 4" xfId="10065" xr:uid="{00000000-0005-0000-0000-000095020000}"/>
    <cellStyle name="$l1 % 8 3" xfId="3077" xr:uid="{00000000-0005-0000-0000-000096020000}"/>
    <cellStyle name="$l1 % 8 4" xfId="3288" xr:uid="{00000000-0005-0000-0000-000097020000}"/>
    <cellStyle name="$l1 % 8 5" xfId="4371" xr:uid="{00000000-0005-0000-0000-000098020000}"/>
    <cellStyle name="$l1 % 9" xfId="222" xr:uid="{00000000-0005-0000-0000-000099020000}"/>
    <cellStyle name="$l1 % 9 2" xfId="1820" xr:uid="{00000000-0005-0000-0000-00009A020000}"/>
    <cellStyle name="$l1 % 9 2 2" xfId="4648" xr:uid="{00000000-0005-0000-0000-00009B020000}"/>
    <cellStyle name="$l1 % 9 2 3" xfId="7120" xr:uid="{00000000-0005-0000-0000-00009C020000}"/>
    <cellStyle name="$l1 % 9 2 4" xfId="9413" xr:uid="{00000000-0005-0000-0000-00009D020000}"/>
    <cellStyle name="$l1 % 9 3" xfId="3078" xr:uid="{00000000-0005-0000-0000-00009E020000}"/>
    <cellStyle name="$l1 % 9 4" xfId="3287" xr:uid="{00000000-0005-0000-0000-00009F020000}"/>
    <cellStyle name="$l1 % 9 5" xfId="2938" xr:uid="{00000000-0005-0000-0000-0000A0020000}"/>
    <cellStyle name="$l1 No" xfId="223" xr:uid="{00000000-0005-0000-0000-0000A1020000}"/>
    <cellStyle name="$l1 No 10" xfId="2372" xr:uid="{00000000-0005-0000-0000-0000A2020000}"/>
    <cellStyle name="$l1 No 10 2" xfId="5199" xr:uid="{00000000-0005-0000-0000-0000A3020000}"/>
    <cellStyle name="$l1 No 10 3" xfId="7670" xr:uid="{00000000-0005-0000-0000-0000A4020000}"/>
    <cellStyle name="$l1 No 10 4" xfId="9963" xr:uid="{00000000-0005-0000-0000-0000A5020000}"/>
    <cellStyle name="$l1 No 11" xfId="3079" xr:uid="{00000000-0005-0000-0000-0000A6020000}"/>
    <cellStyle name="$l1 No 12" xfId="3286" xr:uid="{00000000-0005-0000-0000-0000A7020000}"/>
    <cellStyle name="$l1 No 13" xfId="4372" xr:uid="{00000000-0005-0000-0000-0000A8020000}"/>
    <cellStyle name="$l1 No 2" xfId="224" xr:uid="{00000000-0005-0000-0000-0000A9020000}"/>
    <cellStyle name="$l1 No 2 10" xfId="3285" xr:uid="{00000000-0005-0000-0000-0000AA020000}"/>
    <cellStyle name="$l1 No 2 11" xfId="5885" xr:uid="{00000000-0005-0000-0000-0000AB020000}"/>
    <cellStyle name="$l1 No 2 2" xfId="225" xr:uid="{00000000-0005-0000-0000-0000AC020000}"/>
    <cellStyle name="$l1 No 2 2 2" xfId="1684" xr:uid="{00000000-0005-0000-0000-0000AD020000}"/>
    <cellStyle name="$l1 No 2 2 2 2" xfId="4513" xr:uid="{00000000-0005-0000-0000-0000AE020000}"/>
    <cellStyle name="$l1 No 2 2 2 3" xfId="6986" xr:uid="{00000000-0005-0000-0000-0000AF020000}"/>
    <cellStyle name="$l1 No 2 2 2 4" xfId="9280" xr:uid="{00000000-0005-0000-0000-0000B0020000}"/>
    <cellStyle name="$l1 No 2 2 3" xfId="3081" xr:uid="{00000000-0005-0000-0000-0000B1020000}"/>
    <cellStyle name="$l1 No 2 2 4" xfId="3284" xr:uid="{00000000-0005-0000-0000-0000B2020000}"/>
    <cellStyle name="$l1 No 2 2 5" xfId="5884" xr:uid="{00000000-0005-0000-0000-0000B3020000}"/>
    <cellStyle name="$l1 No 2 3" xfId="226" xr:uid="{00000000-0005-0000-0000-0000B4020000}"/>
    <cellStyle name="$l1 No 2 3 2" xfId="2234" xr:uid="{00000000-0005-0000-0000-0000B5020000}"/>
    <cellStyle name="$l1 No 2 3 2 2" xfId="5062" xr:uid="{00000000-0005-0000-0000-0000B6020000}"/>
    <cellStyle name="$l1 No 2 3 2 3" xfId="7533" xr:uid="{00000000-0005-0000-0000-0000B7020000}"/>
    <cellStyle name="$l1 No 2 3 2 4" xfId="9826" xr:uid="{00000000-0005-0000-0000-0000B8020000}"/>
    <cellStyle name="$l1 No 2 3 3" xfId="3082" xr:uid="{00000000-0005-0000-0000-0000B9020000}"/>
    <cellStyle name="$l1 No 2 3 4" xfId="3283" xr:uid="{00000000-0005-0000-0000-0000BA020000}"/>
    <cellStyle name="$l1 No 2 3 5" xfId="5883" xr:uid="{00000000-0005-0000-0000-0000BB020000}"/>
    <cellStyle name="$l1 No 2 4" xfId="227" xr:uid="{00000000-0005-0000-0000-0000BC020000}"/>
    <cellStyle name="$l1 No 2 4 2" xfId="2682" xr:uid="{00000000-0005-0000-0000-0000BD020000}"/>
    <cellStyle name="$l1 No 2 4 2 2" xfId="5507" xr:uid="{00000000-0005-0000-0000-0000BE020000}"/>
    <cellStyle name="$l1 No 2 4 2 3" xfId="7972" xr:uid="{00000000-0005-0000-0000-0000BF020000}"/>
    <cellStyle name="$l1 No 2 4 2 4" xfId="10252" xr:uid="{00000000-0005-0000-0000-0000C0020000}"/>
    <cellStyle name="$l1 No 2 4 3" xfId="3083" xr:uid="{00000000-0005-0000-0000-0000C1020000}"/>
    <cellStyle name="$l1 No 2 4 4" xfId="3282" xr:uid="{00000000-0005-0000-0000-0000C2020000}"/>
    <cellStyle name="$l1 No 2 4 5" xfId="5882" xr:uid="{00000000-0005-0000-0000-0000C3020000}"/>
    <cellStyle name="$l1 No 2 5" xfId="228" xr:uid="{00000000-0005-0000-0000-0000C4020000}"/>
    <cellStyle name="$l1 No 2 5 2" xfId="2650" xr:uid="{00000000-0005-0000-0000-0000C5020000}"/>
    <cellStyle name="$l1 No 2 5 2 2" xfId="5475" xr:uid="{00000000-0005-0000-0000-0000C6020000}"/>
    <cellStyle name="$l1 No 2 5 2 3" xfId="7943" xr:uid="{00000000-0005-0000-0000-0000C7020000}"/>
    <cellStyle name="$l1 No 2 5 2 4" xfId="10232" xr:uid="{00000000-0005-0000-0000-0000C8020000}"/>
    <cellStyle name="$l1 No 2 5 3" xfId="3084" xr:uid="{00000000-0005-0000-0000-0000C9020000}"/>
    <cellStyle name="$l1 No 2 5 4" xfId="3281" xr:uid="{00000000-0005-0000-0000-0000CA020000}"/>
    <cellStyle name="$l1 No 2 5 5" xfId="3422" xr:uid="{00000000-0005-0000-0000-0000CB020000}"/>
    <cellStyle name="$l1 No 2 6" xfId="229" xr:uid="{00000000-0005-0000-0000-0000CC020000}"/>
    <cellStyle name="$l1 No 2 6 2" xfId="1733" xr:uid="{00000000-0005-0000-0000-0000CD020000}"/>
    <cellStyle name="$l1 No 2 6 2 2" xfId="4561" xr:uid="{00000000-0005-0000-0000-0000CE020000}"/>
    <cellStyle name="$l1 No 2 6 2 3" xfId="7034" xr:uid="{00000000-0005-0000-0000-0000CF020000}"/>
    <cellStyle name="$l1 No 2 6 2 4" xfId="9328" xr:uid="{00000000-0005-0000-0000-0000D0020000}"/>
    <cellStyle name="$l1 No 2 6 3" xfId="3085" xr:uid="{00000000-0005-0000-0000-0000D1020000}"/>
    <cellStyle name="$l1 No 2 6 4" xfId="3263" xr:uid="{00000000-0005-0000-0000-0000D2020000}"/>
    <cellStyle name="$l1 No 2 6 5" xfId="3421" xr:uid="{00000000-0005-0000-0000-0000D3020000}"/>
    <cellStyle name="$l1 No 2 7" xfId="230" xr:uid="{00000000-0005-0000-0000-0000D4020000}"/>
    <cellStyle name="$l1 No 2 7 2" xfId="1915" xr:uid="{00000000-0005-0000-0000-0000D5020000}"/>
    <cellStyle name="$l1 No 2 7 2 2" xfId="4743" xr:uid="{00000000-0005-0000-0000-0000D6020000}"/>
    <cellStyle name="$l1 No 2 7 2 3" xfId="7214" xr:uid="{00000000-0005-0000-0000-0000D7020000}"/>
    <cellStyle name="$l1 No 2 7 2 4" xfId="9507" xr:uid="{00000000-0005-0000-0000-0000D8020000}"/>
    <cellStyle name="$l1 No 2 7 3" xfId="3086" xr:uid="{00000000-0005-0000-0000-0000D9020000}"/>
    <cellStyle name="$l1 No 2 7 4" xfId="3262" xr:uid="{00000000-0005-0000-0000-0000DA020000}"/>
    <cellStyle name="$l1 No 2 7 5" xfId="4239" xr:uid="{00000000-0005-0000-0000-0000DB020000}"/>
    <cellStyle name="$l1 No 2 8" xfId="1585" xr:uid="{00000000-0005-0000-0000-0000DC020000}"/>
    <cellStyle name="$l1 No 2 8 2" xfId="4414" xr:uid="{00000000-0005-0000-0000-0000DD020000}"/>
    <cellStyle name="$l1 No 2 8 3" xfId="6888" xr:uid="{00000000-0005-0000-0000-0000DE020000}"/>
    <cellStyle name="$l1 No 2 8 4" xfId="9190" xr:uid="{00000000-0005-0000-0000-0000DF020000}"/>
    <cellStyle name="$l1 No 2 9" xfId="3080" xr:uid="{00000000-0005-0000-0000-0000E0020000}"/>
    <cellStyle name="$l1 No 3" xfId="231" xr:uid="{00000000-0005-0000-0000-0000E1020000}"/>
    <cellStyle name="$l1 No 3 10" xfId="3261" xr:uid="{00000000-0005-0000-0000-0000E2020000}"/>
    <cellStyle name="$l1 No 3 11" xfId="5881" xr:uid="{00000000-0005-0000-0000-0000E3020000}"/>
    <cellStyle name="$l1 No 3 2" xfId="232" xr:uid="{00000000-0005-0000-0000-0000E4020000}"/>
    <cellStyle name="$l1 No 3 2 2" xfId="1741" xr:uid="{00000000-0005-0000-0000-0000E5020000}"/>
    <cellStyle name="$l1 No 3 2 2 2" xfId="4569" xr:uid="{00000000-0005-0000-0000-0000E6020000}"/>
    <cellStyle name="$l1 No 3 2 2 3" xfId="7042" xr:uid="{00000000-0005-0000-0000-0000E7020000}"/>
    <cellStyle name="$l1 No 3 2 2 4" xfId="9336" xr:uid="{00000000-0005-0000-0000-0000E8020000}"/>
    <cellStyle name="$l1 No 3 2 3" xfId="3088" xr:uid="{00000000-0005-0000-0000-0000E9020000}"/>
    <cellStyle name="$l1 No 3 2 4" xfId="3260" xr:uid="{00000000-0005-0000-0000-0000EA020000}"/>
    <cellStyle name="$l1 No 3 2 5" xfId="5880" xr:uid="{00000000-0005-0000-0000-0000EB020000}"/>
    <cellStyle name="$l1 No 3 3" xfId="233" xr:uid="{00000000-0005-0000-0000-0000EC020000}"/>
    <cellStyle name="$l1 No 3 3 2" xfId="1975" xr:uid="{00000000-0005-0000-0000-0000ED020000}"/>
    <cellStyle name="$l1 No 3 3 2 2" xfId="4803" xr:uid="{00000000-0005-0000-0000-0000EE020000}"/>
    <cellStyle name="$l1 No 3 3 2 3" xfId="7274" xr:uid="{00000000-0005-0000-0000-0000EF020000}"/>
    <cellStyle name="$l1 No 3 3 2 4" xfId="9567" xr:uid="{00000000-0005-0000-0000-0000F0020000}"/>
    <cellStyle name="$l1 No 3 3 3" xfId="3089" xr:uid="{00000000-0005-0000-0000-0000F1020000}"/>
    <cellStyle name="$l1 No 3 3 4" xfId="3259" xr:uid="{00000000-0005-0000-0000-0000F2020000}"/>
    <cellStyle name="$l1 No 3 3 5" xfId="5879" xr:uid="{00000000-0005-0000-0000-0000F3020000}"/>
    <cellStyle name="$l1 No 3 4" xfId="234" xr:uid="{00000000-0005-0000-0000-0000F4020000}"/>
    <cellStyle name="$l1 No 3 4 2" xfId="1765" xr:uid="{00000000-0005-0000-0000-0000F5020000}"/>
    <cellStyle name="$l1 No 3 4 2 2" xfId="4593" xr:uid="{00000000-0005-0000-0000-0000F6020000}"/>
    <cellStyle name="$l1 No 3 4 2 3" xfId="7066" xr:uid="{00000000-0005-0000-0000-0000F7020000}"/>
    <cellStyle name="$l1 No 3 4 2 4" xfId="9360" xr:uid="{00000000-0005-0000-0000-0000F8020000}"/>
    <cellStyle name="$l1 No 3 4 3" xfId="3090" xr:uid="{00000000-0005-0000-0000-0000F9020000}"/>
    <cellStyle name="$l1 No 3 4 4" xfId="3258" xr:uid="{00000000-0005-0000-0000-0000FA020000}"/>
    <cellStyle name="$l1 No 3 4 5" xfId="5878" xr:uid="{00000000-0005-0000-0000-0000FB020000}"/>
    <cellStyle name="$l1 No 3 5" xfId="235" xr:uid="{00000000-0005-0000-0000-0000FC020000}"/>
    <cellStyle name="$l1 No 3 5 2" xfId="1746" xr:uid="{00000000-0005-0000-0000-0000FD020000}"/>
    <cellStyle name="$l1 No 3 5 2 2" xfId="4574" xr:uid="{00000000-0005-0000-0000-0000FE020000}"/>
    <cellStyle name="$l1 No 3 5 2 3" xfId="7047" xr:uid="{00000000-0005-0000-0000-0000FF020000}"/>
    <cellStyle name="$l1 No 3 5 2 4" xfId="9341" xr:uid="{00000000-0005-0000-0000-000000030000}"/>
    <cellStyle name="$l1 No 3 5 3" xfId="3091" xr:uid="{00000000-0005-0000-0000-000001030000}"/>
    <cellStyle name="$l1 No 3 5 4" xfId="3257" xr:uid="{00000000-0005-0000-0000-000002030000}"/>
    <cellStyle name="$l1 No 3 5 5" xfId="3373" xr:uid="{00000000-0005-0000-0000-000003030000}"/>
    <cellStyle name="$l1 No 3 6" xfId="236" xr:uid="{00000000-0005-0000-0000-000004030000}"/>
    <cellStyle name="$l1 No 3 6 2" xfId="2507" xr:uid="{00000000-0005-0000-0000-000005030000}"/>
    <cellStyle name="$l1 No 3 6 2 2" xfId="5334" xr:uid="{00000000-0005-0000-0000-000006030000}"/>
    <cellStyle name="$l1 No 3 6 2 3" xfId="7804" xr:uid="{00000000-0005-0000-0000-000007030000}"/>
    <cellStyle name="$l1 No 3 6 2 4" xfId="10097" xr:uid="{00000000-0005-0000-0000-000008030000}"/>
    <cellStyle name="$l1 No 3 6 3" xfId="3092" xr:uid="{00000000-0005-0000-0000-000009030000}"/>
    <cellStyle name="$l1 No 3 6 4" xfId="3256" xr:uid="{00000000-0005-0000-0000-00000A030000}"/>
    <cellStyle name="$l1 No 3 6 5" xfId="4240" xr:uid="{00000000-0005-0000-0000-00000B030000}"/>
    <cellStyle name="$l1 No 3 7" xfId="237" xr:uid="{00000000-0005-0000-0000-00000C030000}"/>
    <cellStyle name="$l1 No 3 7 2" xfId="1863" xr:uid="{00000000-0005-0000-0000-00000D030000}"/>
    <cellStyle name="$l1 No 3 7 2 2" xfId="4691" xr:uid="{00000000-0005-0000-0000-00000E030000}"/>
    <cellStyle name="$l1 No 3 7 2 3" xfId="7163" xr:uid="{00000000-0005-0000-0000-00000F030000}"/>
    <cellStyle name="$l1 No 3 7 2 4" xfId="9456" xr:uid="{00000000-0005-0000-0000-000010030000}"/>
    <cellStyle name="$l1 No 3 7 3" xfId="3093" xr:uid="{00000000-0005-0000-0000-000011030000}"/>
    <cellStyle name="$l1 No 3 7 4" xfId="3255" xr:uid="{00000000-0005-0000-0000-000012030000}"/>
    <cellStyle name="$l1 No 3 7 5" xfId="5877" xr:uid="{00000000-0005-0000-0000-000013030000}"/>
    <cellStyle name="$l1 No 3 8" xfId="1755" xr:uid="{00000000-0005-0000-0000-000014030000}"/>
    <cellStyle name="$l1 No 3 8 2" xfId="4583" xr:uid="{00000000-0005-0000-0000-000015030000}"/>
    <cellStyle name="$l1 No 3 8 3" xfId="7056" xr:uid="{00000000-0005-0000-0000-000016030000}"/>
    <cellStyle name="$l1 No 3 8 4" xfId="9350" xr:uid="{00000000-0005-0000-0000-000017030000}"/>
    <cellStyle name="$l1 No 3 9" xfId="3087" xr:uid="{00000000-0005-0000-0000-000018030000}"/>
    <cellStyle name="$l1 No 4" xfId="238" xr:uid="{00000000-0005-0000-0000-000019030000}"/>
    <cellStyle name="$l1 No 4 2" xfId="2332" xr:uid="{00000000-0005-0000-0000-00001A030000}"/>
    <cellStyle name="$l1 No 4 2 2" xfId="5160" xr:uid="{00000000-0005-0000-0000-00001B030000}"/>
    <cellStyle name="$l1 No 4 2 3" xfId="7631" xr:uid="{00000000-0005-0000-0000-00001C030000}"/>
    <cellStyle name="$l1 No 4 2 4" xfId="9924" xr:uid="{00000000-0005-0000-0000-00001D030000}"/>
    <cellStyle name="$l1 No 4 3" xfId="3094" xr:uid="{00000000-0005-0000-0000-00001E030000}"/>
    <cellStyle name="$l1 No 4 4" xfId="3233" xr:uid="{00000000-0005-0000-0000-00001F030000}"/>
    <cellStyle name="$l1 No 4 5" xfId="5876" xr:uid="{00000000-0005-0000-0000-000020030000}"/>
    <cellStyle name="$l1 No 5" xfId="239" xr:uid="{00000000-0005-0000-0000-000021030000}"/>
    <cellStyle name="$l1 No 5 2" xfId="1905" xr:uid="{00000000-0005-0000-0000-000022030000}"/>
    <cellStyle name="$l1 No 5 2 2" xfId="4733" xr:uid="{00000000-0005-0000-0000-000023030000}"/>
    <cellStyle name="$l1 No 5 2 3" xfId="7205" xr:uid="{00000000-0005-0000-0000-000024030000}"/>
    <cellStyle name="$l1 No 5 2 4" xfId="9498" xr:uid="{00000000-0005-0000-0000-000025030000}"/>
    <cellStyle name="$l1 No 5 3" xfId="3095" xr:uid="{00000000-0005-0000-0000-000026030000}"/>
    <cellStyle name="$l1 No 5 4" xfId="3232" xr:uid="{00000000-0005-0000-0000-000027030000}"/>
    <cellStyle name="$l1 No 5 5" xfId="5875" xr:uid="{00000000-0005-0000-0000-000028030000}"/>
    <cellStyle name="$l1 No 6" xfId="240" xr:uid="{00000000-0005-0000-0000-000029030000}"/>
    <cellStyle name="$l1 No 6 2" xfId="2463" xr:uid="{00000000-0005-0000-0000-00002A030000}"/>
    <cellStyle name="$l1 No 6 2 2" xfId="5290" xr:uid="{00000000-0005-0000-0000-00002B030000}"/>
    <cellStyle name="$l1 No 6 2 3" xfId="7760" xr:uid="{00000000-0005-0000-0000-00002C030000}"/>
    <cellStyle name="$l1 No 6 2 4" xfId="10053" xr:uid="{00000000-0005-0000-0000-00002D030000}"/>
    <cellStyle name="$l1 No 6 3" xfId="3096" xr:uid="{00000000-0005-0000-0000-00002E030000}"/>
    <cellStyle name="$l1 No 6 4" xfId="3231" xr:uid="{00000000-0005-0000-0000-00002F030000}"/>
    <cellStyle name="$l1 No 6 5" xfId="5874" xr:uid="{00000000-0005-0000-0000-000030030000}"/>
    <cellStyle name="$l1 No 7" xfId="241" xr:uid="{00000000-0005-0000-0000-000031030000}"/>
    <cellStyle name="$l1 No 7 2" xfId="2585" xr:uid="{00000000-0005-0000-0000-000032030000}"/>
    <cellStyle name="$l1 No 7 2 2" xfId="5412" xr:uid="{00000000-0005-0000-0000-000033030000}"/>
    <cellStyle name="$l1 No 7 2 3" xfId="7882" xr:uid="{00000000-0005-0000-0000-000034030000}"/>
    <cellStyle name="$l1 No 7 2 4" xfId="10175" xr:uid="{00000000-0005-0000-0000-000035030000}"/>
    <cellStyle name="$l1 No 7 3" xfId="3097" xr:uid="{00000000-0005-0000-0000-000036030000}"/>
    <cellStyle name="$l1 No 7 4" xfId="3230" xr:uid="{00000000-0005-0000-0000-000037030000}"/>
    <cellStyle name="$l1 No 7 5" xfId="2939" xr:uid="{00000000-0005-0000-0000-000038030000}"/>
    <cellStyle name="$l1 No 8" xfId="242" xr:uid="{00000000-0005-0000-0000-000039030000}"/>
    <cellStyle name="$l1 No 8 2" xfId="2281" xr:uid="{00000000-0005-0000-0000-00003A030000}"/>
    <cellStyle name="$l1 No 8 2 2" xfId="5109" xr:uid="{00000000-0005-0000-0000-00003B030000}"/>
    <cellStyle name="$l1 No 8 2 3" xfId="7580" xr:uid="{00000000-0005-0000-0000-00003C030000}"/>
    <cellStyle name="$l1 No 8 2 4" xfId="9873" xr:uid="{00000000-0005-0000-0000-00003D030000}"/>
    <cellStyle name="$l1 No 8 3" xfId="3098" xr:uid="{00000000-0005-0000-0000-00003E030000}"/>
    <cellStyle name="$l1 No 8 4" xfId="3229" xr:uid="{00000000-0005-0000-0000-00003F030000}"/>
    <cellStyle name="$l1 No 8 5" xfId="4373" xr:uid="{00000000-0005-0000-0000-000040030000}"/>
    <cellStyle name="$l1 No 9" xfId="243" xr:uid="{00000000-0005-0000-0000-000041030000}"/>
    <cellStyle name="$l1 No 9 2" xfId="1584" xr:uid="{00000000-0005-0000-0000-000042030000}"/>
    <cellStyle name="$l1 No 9 2 2" xfId="4413" xr:uid="{00000000-0005-0000-0000-000043030000}"/>
    <cellStyle name="$l1 No 9 2 3" xfId="6887" xr:uid="{00000000-0005-0000-0000-000044030000}"/>
    <cellStyle name="$l1 No 9 2 4" xfId="9189" xr:uid="{00000000-0005-0000-0000-000045030000}"/>
    <cellStyle name="$l1 No 9 3" xfId="3099" xr:uid="{00000000-0005-0000-0000-000046030000}"/>
    <cellStyle name="$l1 No 9 4" xfId="3228" xr:uid="{00000000-0005-0000-0000-000047030000}"/>
    <cellStyle name="$l1 No 9 5" xfId="7947" xr:uid="{00000000-0005-0000-0000-000048030000}"/>
    <cellStyle name="$l1 Row" xfId="244" xr:uid="{00000000-0005-0000-0000-000049030000}"/>
    <cellStyle name="$l2 %" xfId="245" xr:uid="{00000000-0005-0000-0000-00004A030000}"/>
    <cellStyle name="$l2 % 10" xfId="1991" xr:uid="{00000000-0005-0000-0000-00004B030000}"/>
    <cellStyle name="$l2 % 10 2" xfId="4819" xr:uid="{00000000-0005-0000-0000-00004C030000}"/>
    <cellStyle name="$l2 % 10 3" xfId="7290" xr:uid="{00000000-0005-0000-0000-00004D030000}"/>
    <cellStyle name="$l2 % 10 4" xfId="9583" xr:uid="{00000000-0005-0000-0000-00004E030000}"/>
    <cellStyle name="$l2 % 11" xfId="3101" xr:uid="{00000000-0005-0000-0000-00004F030000}"/>
    <cellStyle name="$l2 % 12" xfId="3226" xr:uid="{00000000-0005-0000-0000-000050030000}"/>
    <cellStyle name="$l2 % 13" xfId="5835" xr:uid="{00000000-0005-0000-0000-000051030000}"/>
    <cellStyle name="$l2 % 2" xfId="246" xr:uid="{00000000-0005-0000-0000-000052030000}"/>
    <cellStyle name="$l2 % 2 10" xfId="3225" xr:uid="{00000000-0005-0000-0000-000053030000}"/>
    <cellStyle name="$l2 % 2 11" xfId="5834" xr:uid="{00000000-0005-0000-0000-000054030000}"/>
    <cellStyle name="$l2 % 2 2" xfId="247" xr:uid="{00000000-0005-0000-0000-000055030000}"/>
    <cellStyle name="$l2 % 2 2 2" xfId="1875" xr:uid="{00000000-0005-0000-0000-000056030000}"/>
    <cellStyle name="$l2 % 2 2 2 2" xfId="4703" xr:uid="{00000000-0005-0000-0000-000057030000}"/>
    <cellStyle name="$l2 % 2 2 2 3" xfId="7175" xr:uid="{00000000-0005-0000-0000-000058030000}"/>
    <cellStyle name="$l2 % 2 2 2 4" xfId="9468" xr:uid="{00000000-0005-0000-0000-000059030000}"/>
    <cellStyle name="$l2 % 2 2 3" xfId="3103" xr:uid="{00000000-0005-0000-0000-00005A030000}"/>
    <cellStyle name="$l2 % 2 2 4" xfId="3224" xr:uid="{00000000-0005-0000-0000-00005B030000}"/>
    <cellStyle name="$l2 % 2 2 5" xfId="5833" xr:uid="{00000000-0005-0000-0000-00005C030000}"/>
    <cellStyle name="$l2 % 2 3" xfId="248" xr:uid="{00000000-0005-0000-0000-00005D030000}"/>
    <cellStyle name="$l2 % 2 3 2" xfId="1892" xr:uid="{00000000-0005-0000-0000-00005E030000}"/>
    <cellStyle name="$l2 % 2 3 2 2" xfId="4720" xr:uid="{00000000-0005-0000-0000-00005F030000}"/>
    <cellStyle name="$l2 % 2 3 2 3" xfId="7192" xr:uid="{00000000-0005-0000-0000-000060030000}"/>
    <cellStyle name="$l2 % 2 3 2 4" xfId="9485" xr:uid="{00000000-0005-0000-0000-000061030000}"/>
    <cellStyle name="$l2 % 2 3 3" xfId="3104" xr:uid="{00000000-0005-0000-0000-000062030000}"/>
    <cellStyle name="$l2 % 2 3 4" xfId="3223" xr:uid="{00000000-0005-0000-0000-000063030000}"/>
    <cellStyle name="$l2 % 2 3 5" xfId="5832" xr:uid="{00000000-0005-0000-0000-000064030000}"/>
    <cellStyle name="$l2 % 2 4" xfId="249" xr:uid="{00000000-0005-0000-0000-000065030000}"/>
    <cellStyle name="$l2 % 2 4 2" xfId="1681" xr:uid="{00000000-0005-0000-0000-000066030000}"/>
    <cellStyle name="$l2 % 2 4 2 2" xfId="4510" xr:uid="{00000000-0005-0000-0000-000067030000}"/>
    <cellStyle name="$l2 % 2 4 2 3" xfId="6983" xr:uid="{00000000-0005-0000-0000-000068030000}"/>
    <cellStyle name="$l2 % 2 4 2 4" xfId="9277" xr:uid="{00000000-0005-0000-0000-000069030000}"/>
    <cellStyle name="$l2 % 2 4 3" xfId="3105" xr:uid="{00000000-0005-0000-0000-00006A030000}"/>
    <cellStyle name="$l2 % 2 4 4" xfId="3222" xr:uid="{00000000-0005-0000-0000-00006B030000}"/>
    <cellStyle name="$l2 % 2 4 5" xfId="5831" xr:uid="{00000000-0005-0000-0000-00006C030000}"/>
    <cellStyle name="$l2 % 2 5" xfId="250" xr:uid="{00000000-0005-0000-0000-00006D030000}"/>
    <cellStyle name="$l2 % 2 5 2" xfId="2282" xr:uid="{00000000-0005-0000-0000-00006E030000}"/>
    <cellStyle name="$l2 % 2 5 2 2" xfId="5110" xr:uid="{00000000-0005-0000-0000-00006F030000}"/>
    <cellStyle name="$l2 % 2 5 2 3" xfId="7581" xr:uid="{00000000-0005-0000-0000-000070030000}"/>
    <cellStyle name="$l2 % 2 5 2 4" xfId="9874" xr:uid="{00000000-0005-0000-0000-000071030000}"/>
    <cellStyle name="$l2 % 2 5 3" xfId="3106" xr:uid="{00000000-0005-0000-0000-000072030000}"/>
    <cellStyle name="$l2 % 2 5 4" xfId="3221" xr:uid="{00000000-0005-0000-0000-000073030000}"/>
    <cellStyle name="$l2 % 2 5 5" xfId="5830" xr:uid="{00000000-0005-0000-0000-000074030000}"/>
    <cellStyle name="$l2 % 2 6" xfId="251" xr:uid="{00000000-0005-0000-0000-000075030000}"/>
    <cellStyle name="$l2 % 2 6 2" xfId="1968" xr:uid="{00000000-0005-0000-0000-000076030000}"/>
    <cellStyle name="$l2 % 2 6 2 2" xfId="4796" xr:uid="{00000000-0005-0000-0000-000077030000}"/>
    <cellStyle name="$l2 % 2 6 2 3" xfId="7267" xr:uid="{00000000-0005-0000-0000-000078030000}"/>
    <cellStyle name="$l2 % 2 6 2 4" xfId="9560" xr:uid="{00000000-0005-0000-0000-000079030000}"/>
    <cellStyle name="$l2 % 2 6 3" xfId="3107" xr:uid="{00000000-0005-0000-0000-00007A030000}"/>
    <cellStyle name="$l2 % 2 6 4" xfId="3220" xr:uid="{00000000-0005-0000-0000-00007B030000}"/>
    <cellStyle name="$l2 % 2 6 5" xfId="5829" xr:uid="{00000000-0005-0000-0000-00007C030000}"/>
    <cellStyle name="$l2 % 2 7" xfId="252" xr:uid="{00000000-0005-0000-0000-00007D030000}"/>
    <cellStyle name="$l2 % 2 7 2" xfId="1992" xr:uid="{00000000-0005-0000-0000-00007E030000}"/>
    <cellStyle name="$l2 % 2 7 2 2" xfId="4820" xr:uid="{00000000-0005-0000-0000-00007F030000}"/>
    <cellStyle name="$l2 % 2 7 2 3" xfId="7291" xr:uid="{00000000-0005-0000-0000-000080030000}"/>
    <cellStyle name="$l2 % 2 7 2 4" xfId="9584" xr:uid="{00000000-0005-0000-0000-000081030000}"/>
    <cellStyle name="$l2 % 2 7 3" xfId="3108" xr:uid="{00000000-0005-0000-0000-000082030000}"/>
    <cellStyle name="$l2 % 2 7 4" xfId="3219" xr:uid="{00000000-0005-0000-0000-000083030000}"/>
    <cellStyle name="$l2 % 2 7 5" xfId="5828" xr:uid="{00000000-0005-0000-0000-000084030000}"/>
    <cellStyle name="$l2 % 2 8" xfId="1783" xr:uid="{00000000-0005-0000-0000-000085030000}"/>
    <cellStyle name="$l2 % 2 8 2" xfId="4611" xr:uid="{00000000-0005-0000-0000-000086030000}"/>
    <cellStyle name="$l2 % 2 8 3" xfId="7084" xr:uid="{00000000-0005-0000-0000-000087030000}"/>
    <cellStyle name="$l2 % 2 8 4" xfId="9378" xr:uid="{00000000-0005-0000-0000-000088030000}"/>
    <cellStyle name="$l2 % 2 9" xfId="3102" xr:uid="{00000000-0005-0000-0000-000089030000}"/>
    <cellStyle name="$l2 % 3" xfId="253" xr:uid="{00000000-0005-0000-0000-00008A030000}"/>
    <cellStyle name="$l2 % 3 10" xfId="3218" xr:uid="{00000000-0005-0000-0000-00008B030000}"/>
    <cellStyle name="$l2 % 3 11" xfId="4351" xr:uid="{00000000-0005-0000-0000-00008C030000}"/>
    <cellStyle name="$l2 % 3 2" xfId="254" xr:uid="{00000000-0005-0000-0000-00008D030000}"/>
    <cellStyle name="$l2 % 3 2 2" xfId="1969" xr:uid="{00000000-0005-0000-0000-00008E030000}"/>
    <cellStyle name="$l2 % 3 2 2 2" xfId="4797" xr:uid="{00000000-0005-0000-0000-00008F030000}"/>
    <cellStyle name="$l2 % 3 2 2 3" xfId="7268" xr:uid="{00000000-0005-0000-0000-000090030000}"/>
    <cellStyle name="$l2 % 3 2 2 4" xfId="9561" xr:uid="{00000000-0005-0000-0000-000091030000}"/>
    <cellStyle name="$l2 % 3 2 3" xfId="3110" xr:uid="{00000000-0005-0000-0000-000092030000}"/>
    <cellStyle name="$l2 % 3 2 4" xfId="3217" xr:uid="{00000000-0005-0000-0000-000093030000}"/>
    <cellStyle name="$l2 % 3 2 5" xfId="3423" xr:uid="{00000000-0005-0000-0000-000094030000}"/>
    <cellStyle name="$l2 % 3 3" xfId="255" xr:uid="{00000000-0005-0000-0000-000095030000}"/>
    <cellStyle name="$l2 % 3 3 2" xfId="2212" xr:uid="{00000000-0005-0000-0000-000096030000}"/>
    <cellStyle name="$l2 % 3 3 2 2" xfId="5040" xr:uid="{00000000-0005-0000-0000-000097030000}"/>
    <cellStyle name="$l2 % 3 3 2 3" xfId="7511" xr:uid="{00000000-0005-0000-0000-000098030000}"/>
    <cellStyle name="$l2 % 3 3 2 4" xfId="9804" xr:uid="{00000000-0005-0000-0000-000099030000}"/>
    <cellStyle name="$l2 % 3 3 3" xfId="3111" xr:uid="{00000000-0005-0000-0000-00009A030000}"/>
    <cellStyle name="$l2 % 3 3 4" xfId="3216" xr:uid="{00000000-0005-0000-0000-00009B030000}"/>
    <cellStyle name="$l2 % 3 3 5" xfId="4241" xr:uid="{00000000-0005-0000-0000-00009C030000}"/>
    <cellStyle name="$l2 % 3 4" xfId="256" xr:uid="{00000000-0005-0000-0000-00009D030000}"/>
    <cellStyle name="$l2 % 3 4 2" xfId="1904" xr:uid="{00000000-0005-0000-0000-00009E030000}"/>
    <cellStyle name="$l2 % 3 4 2 2" xfId="4732" xr:uid="{00000000-0005-0000-0000-00009F030000}"/>
    <cellStyle name="$l2 % 3 4 2 3" xfId="7204" xr:uid="{00000000-0005-0000-0000-0000A0030000}"/>
    <cellStyle name="$l2 % 3 4 2 4" xfId="9497" xr:uid="{00000000-0005-0000-0000-0000A1030000}"/>
    <cellStyle name="$l2 % 3 4 3" xfId="3112" xr:uid="{00000000-0005-0000-0000-0000A2030000}"/>
    <cellStyle name="$l2 % 3 4 4" xfId="2967" xr:uid="{00000000-0005-0000-0000-0000A3030000}"/>
    <cellStyle name="$l2 % 3 4 5" xfId="4374" xr:uid="{00000000-0005-0000-0000-0000A4030000}"/>
    <cellStyle name="$l2 % 3 5" xfId="257" xr:uid="{00000000-0005-0000-0000-0000A5030000}"/>
    <cellStyle name="$l2 % 3 5 2" xfId="1574" xr:uid="{00000000-0005-0000-0000-0000A6030000}"/>
    <cellStyle name="$l2 % 3 5 2 2" xfId="4403" xr:uid="{00000000-0005-0000-0000-0000A7030000}"/>
    <cellStyle name="$l2 % 3 5 2 3" xfId="6877" xr:uid="{00000000-0005-0000-0000-0000A8030000}"/>
    <cellStyle name="$l2 % 3 5 2 4" xfId="9179" xr:uid="{00000000-0005-0000-0000-0000A9030000}"/>
    <cellStyle name="$l2 % 3 5 3" xfId="3113" xr:uid="{00000000-0005-0000-0000-0000AA030000}"/>
    <cellStyle name="$l2 % 3 5 4" xfId="2880" xr:uid="{00000000-0005-0000-0000-0000AB030000}"/>
    <cellStyle name="$l2 % 3 5 5" xfId="5827" xr:uid="{00000000-0005-0000-0000-0000AC030000}"/>
    <cellStyle name="$l2 % 3 6" xfId="258" xr:uid="{00000000-0005-0000-0000-0000AD030000}"/>
    <cellStyle name="$l2 % 3 6 2" xfId="2427" xr:uid="{00000000-0005-0000-0000-0000AE030000}"/>
    <cellStyle name="$l2 % 3 6 2 2" xfId="5254" xr:uid="{00000000-0005-0000-0000-0000AF030000}"/>
    <cellStyle name="$l2 % 3 6 2 3" xfId="7725" xr:uid="{00000000-0005-0000-0000-0000B0030000}"/>
    <cellStyle name="$l2 % 3 6 2 4" xfId="10018" xr:uid="{00000000-0005-0000-0000-0000B1030000}"/>
    <cellStyle name="$l2 % 3 6 3" xfId="3114" xr:uid="{00000000-0005-0000-0000-0000B2030000}"/>
    <cellStyle name="$l2 % 3 6 4" xfId="2966" xr:uid="{00000000-0005-0000-0000-0000B3030000}"/>
    <cellStyle name="$l2 % 3 6 5" xfId="5826" xr:uid="{00000000-0005-0000-0000-0000B4030000}"/>
    <cellStyle name="$l2 % 3 7" xfId="259" xr:uid="{00000000-0005-0000-0000-0000B5030000}"/>
    <cellStyle name="$l2 % 3 7 2" xfId="2364" xr:uid="{00000000-0005-0000-0000-0000B6030000}"/>
    <cellStyle name="$l2 % 3 7 2 2" xfId="5192" xr:uid="{00000000-0005-0000-0000-0000B7030000}"/>
    <cellStyle name="$l2 % 3 7 2 3" xfId="7663" xr:uid="{00000000-0005-0000-0000-0000B8030000}"/>
    <cellStyle name="$l2 % 3 7 2 4" xfId="9956" xr:uid="{00000000-0005-0000-0000-0000B9030000}"/>
    <cellStyle name="$l2 % 3 7 3" xfId="3115" xr:uid="{00000000-0005-0000-0000-0000BA030000}"/>
    <cellStyle name="$l2 % 3 7 4" xfId="2879" xr:uid="{00000000-0005-0000-0000-0000BB030000}"/>
    <cellStyle name="$l2 % 3 7 5" xfId="5825" xr:uid="{00000000-0005-0000-0000-0000BC030000}"/>
    <cellStyle name="$l2 % 3 8" xfId="1914" xr:uid="{00000000-0005-0000-0000-0000BD030000}"/>
    <cellStyle name="$l2 % 3 8 2" xfId="4742" xr:uid="{00000000-0005-0000-0000-0000BE030000}"/>
    <cellStyle name="$l2 % 3 8 3" xfId="7213" xr:uid="{00000000-0005-0000-0000-0000BF030000}"/>
    <cellStyle name="$l2 % 3 8 4" xfId="9506" xr:uid="{00000000-0005-0000-0000-0000C0030000}"/>
    <cellStyle name="$l2 % 3 9" xfId="3109" xr:uid="{00000000-0005-0000-0000-0000C1030000}"/>
    <cellStyle name="$l2 % 4" xfId="260" xr:uid="{00000000-0005-0000-0000-0000C2030000}"/>
    <cellStyle name="$l2 % 4 2" xfId="2578" xr:uid="{00000000-0005-0000-0000-0000C3030000}"/>
    <cellStyle name="$l2 % 4 2 2" xfId="5405" xr:uid="{00000000-0005-0000-0000-0000C4030000}"/>
    <cellStyle name="$l2 % 4 2 3" xfId="7875" xr:uid="{00000000-0005-0000-0000-0000C5030000}"/>
    <cellStyle name="$l2 % 4 2 4" xfId="10168" xr:uid="{00000000-0005-0000-0000-0000C6030000}"/>
    <cellStyle name="$l2 % 4 3" xfId="3116" xr:uid="{00000000-0005-0000-0000-0000C7030000}"/>
    <cellStyle name="$l2 % 4 4" xfId="2965" xr:uid="{00000000-0005-0000-0000-0000C8030000}"/>
    <cellStyle name="$l2 % 4 5" xfId="5824" xr:uid="{00000000-0005-0000-0000-0000C9030000}"/>
    <cellStyle name="$l2 % 5" xfId="261" xr:uid="{00000000-0005-0000-0000-0000CA030000}"/>
    <cellStyle name="$l2 % 5 2" xfId="1678" xr:uid="{00000000-0005-0000-0000-0000CB030000}"/>
    <cellStyle name="$l2 % 5 2 2" xfId="4507" xr:uid="{00000000-0005-0000-0000-0000CC030000}"/>
    <cellStyle name="$l2 % 5 2 3" xfId="6980" xr:uid="{00000000-0005-0000-0000-0000CD030000}"/>
    <cellStyle name="$l2 % 5 2 4" xfId="9274" xr:uid="{00000000-0005-0000-0000-0000CE030000}"/>
    <cellStyle name="$l2 % 5 3" xfId="3117" xr:uid="{00000000-0005-0000-0000-0000CF030000}"/>
    <cellStyle name="$l2 % 5 4" xfId="2878" xr:uid="{00000000-0005-0000-0000-0000D0030000}"/>
    <cellStyle name="$l2 % 5 5" xfId="6836" xr:uid="{00000000-0005-0000-0000-0000D1030000}"/>
    <cellStyle name="$l2 % 6" xfId="262" xr:uid="{00000000-0005-0000-0000-0000D2030000}"/>
    <cellStyle name="$l2 % 6 2" xfId="2527" xr:uid="{00000000-0005-0000-0000-0000D3030000}"/>
    <cellStyle name="$l2 % 6 2 2" xfId="5354" xr:uid="{00000000-0005-0000-0000-0000D4030000}"/>
    <cellStyle name="$l2 % 6 2 3" xfId="7824" xr:uid="{00000000-0005-0000-0000-0000D5030000}"/>
    <cellStyle name="$l2 % 6 2 4" xfId="10117" xr:uid="{00000000-0005-0000-0000-0000D6030000}"/>
    <cellStyle name="$l2 % 6 3" xfId="3118" xr:uid="{00000000-0005-0000-0000-0000D7030000}"/>
    <cellStyle name="$l2 % 6 4" xfId="2964" xr:uid="{00000000-0005-0000-0000-0000D8030000}"/>
    <cellStyle name="$l2 % 6 5" xfId="6838" xr:uid="{00000000-0005-0000-0000-0000D9030000}"/>
    <cellStyle name="$l2 % 7" xfId="263" xr:uid="{00000000-0005-0000-0000-0000DA030000}"/>
    <cellStyle name="$l2 % 7 2" xfId="2211" xr:uid="{00000000-0005-0000-0000-0000DB030000}"/>
    <cellStyle name="$l2 % 7 2 2" xfId="5039" xr:uid="{00000000-0005-0000-0000-0000DC030000}"/>
    <cellStyle name="$l2 % 7 2 3" xfId="7510" xr:uid="{00000000-0005-0000-0000-0000DD030000}"/>
    <cellStyle name="$l2 % 7 2 4" xfId="9803" xr:uid="{00000000-0005-0000-0000-0000DE030000}"/>
    <cellStyle name="$l2 % 7 3" xfId="3119" xr:uid="{00000000-0005-0000-0000-0000DF030000}"/>
    <cellStyle name="$l2 % 7 4" xfId="2877" xr:uid="{00000000-0005-0000-0000-0000E0030000}"/>
    <cellStyle name="$l2 % 7 5" xfId="6837" xr:uid="{00000000-0005-0000-0000-0000E1030000}"/>
    <cellStyle name="$l2 % 8" xfId="264" xr:uid="{00000000-0005-0000-0000-0000E2030000}"/>
    <cellStyle name="$l2 % 8 2" xfId="2327" xr:uid="{00000000-0005-0000-0000-0000E3030000}"/>
    <cellStyle name="$l2 % 8 2 2" xfId="5155" xr:uid="{00000000-0005-0000-0000-0000E4030000}"/>
    <cellStyle name="$l2 % 8 2 3" xfId="7626" xr:uid="{00000000-0005-0000-0000-0000E5030000}"/>
    <cellStyle name="$l2 % 8 2 4" xfId="9919" xr:uid="{00000000-0005-0000-0000-0000E6030000}"/>
    <cellStyle name="$l2 % 8 3" xfId="3120" xr:uid="{00000000-0005-0000-0000-0000E7030000}"/>
    <cellStyle name="$l2 % 8 4" xfId="2963" xr:uid="{00000000-0005-0000-0000-0000E8030000}"/>
    <cellStyle name="$l2 % 8 5" xfId="6835" xr:uid="{00000000-0005-0000-0000-0000E9030000}"/>
    <cellStyle name="$l2 % 9" xfId="265" xr:uid="{00000000-0005-0000-0000-0000EA030000}"/>
    <cellStyle name="$l2 % 9 2" xfId="1870" xr:uid="{00000000-0005-0000-0000-0000EB030000}"/>
    <cellStyle name="$l2 % 9 2 2" xfId="4698" xr:uid="{00000000-0005-0000-0000-0000EC030000}"/>
    <cellStyle name="$l2 % 9 2 3" xfId="7170" xr:uid="{00000000-0005-0000-0000-0000ED030000}"/>
    <cellStyle name="$l2 % 9 2 4" xfId="9463" xr:uid="{00000000-0005-0000-0000-0000EE030000}"/>
    <cellStyle name="$l2 % 9 3" xfId="3121" xr:uid="{00000000-0005-0000-0000-0000EF030000}"/>
    <cellStyle name="$l2 % 9 4" xfId="2876" xr:uid="{00000000-0005-0000-0000-0000F0030000}"/>
    <cellStyle name="$l2 % 9 5" xfId="4353" xr:uid="{00000000-0005-0000-0000-0000F1030000}"/>
    <cellStyle name="$l2 No" xfId="266" xr:uid="{00000000-0005-0000-0000-0000F2030000}"/>
    <cellStyle name="$l2 No 10" xfId="1909" xr:uid="{00000000-0005-0000-0000-0000F3030000}"/>
    <cellStyle name="$l2 No 10 2" xfId="4737" xr:uid="{00000000-0005-0000-0000-0000F4030000}"/>
    <cellStyle name="$l2 No 10 3" xfId="7208" xr:uid="{00000000-0005-0000-0000-0000F5030000}"/>
    <cellStyle name="$l2 No 10 4" xfId="9501" xr:uid="{00000000-0005-0000-0000-0000F6030000}"/>
    <cellStyle name="$l2 No 11" xfId="3122" xr:uid="{00000000-0005-0000-0000-0000F7030000}"/>
    <cellStyle name="$l2 No 12" xfId="2962" xr:uid="{00000000-0005-0000-0000-0000F8030000}"/>
    <cellStyle name="$l2 No 13" xfId="4352" xr:uid="{00000000-0005-0000-0000-0000F9030000}"/>
    <cellStyle name="$l2 No 2" xfId="267" xr:uid="{00000000-0005-0000-0000-0000FA030000}"/>
    <cellStyle name="$l2 No 2 10" xfId="2875" xr:uid="{00000000-0005-0000-0000-0000FB030000}"/>
    <cellStyle name="$l2 No 2 11" xfId="4276" xr:uid="{00000000-0005-0000-0000-0000FC030000}"/>
    <cellStyle name="$l2 No 2 2" xfId="268" xr:uid="{00000000-0005-0000-0000-0000FD030000}"/>
    <cellStyle name="$l2 No 2 2 2" xfId="1946" xr:uid="{00000000-0005-0000-0000-0000FE030000}"/>
    <cellStyle name="$l2 No 2 2 2 2" xfId="4774" xr:uid="{00000000-0005-0000-0000-0000FF030000}"/>
    <cellStyle name="$l2 No 2 2 2 3" xfId="7245" xr:uid="{00000000-0005-0000-0000-000000040000}"/>
    <cellStyle name="$l2 No 2 2 2 4" xfId="9538" xr:uid="{00000000-0005-0000-0000-000001040000}"/>
    <cellStyle name="$l2 No 2 2 3" xfId="3124" xr:uid="{00000000-0005-0000-0000-000002040000}"/>
    <cellStyle name="$l2 No 2 2 4" xfId="2961" xr:uid="{00000000-0005-0000-0000-000003040000}"/>
    <cellStyle name="$l2 No 2 2 5" xfId="5823" xr:uid="{00000000-0005-0000-0000-000004040000}"/>
    <cellStyle name="$l2 No 2 3" xfId="269" xr:uid="{00000000-0005-0000-0000-000005040000}"/>
    <cellStyle name="$l2 No 2 3 2" xfId="1994" xr:uid="{00000000-0005-0000-0000-000006040000}"/>
    <cellStyle name="$l2 No 2 3 2 2" xfId="4822" xr:uid="{00000000-0005-0000-0000-000007040000}"/>
    <cellStyle name="$l2 No 2 3 2 3" xfId="7293" xr:uid="{00000000-0005-0000-0000-000008040000}"/>
    <cellStyle name="$l2 No 2 3 2 4" xfId="9586" xr:uid="{00000000-0005-0000-0000-000009040000}"/>
    <cellStyle name="$l2 No 2 3 3" xfId="3125" xr:uid="{00000000-0005-0000-0000-00000A040000}"/>
    <cellStyle name="$l2 No 2 3 4" xfId="2874" xr:uid="{00000000-0005-0000-0000-00000B040000}"/>
    <cellStyle name="$l2 No 2 3 5" xfId="5822" xr:uid="{00000000-0005-0000-0000-00000C040000}"/>
    <cellStyle name="$l2 No 2 4" xfId="270" xr:uid="{00000000-0005-0000-0000-00000D040000}"/>
    <cellStyle name="$l2 No 2 4 2" xfId="1953" xr:uid="{00000000-0005-0000-0000-00000E040000}"/>
    <cellStyle name="$l2 No 2 4 2 2" xfId="4781" xr:uid="{00000000-0005-0000-0000-00000F040000}"/>
    <cellStyle name="$l2 No 2 4 2 3" xfId="7252" xr:uid="{00000000-0005-0000-0000-000010040000}"/>
    <cellStyle name="$l2 No 2 4 2 4" xfId="9545" xr:uid="{00000000-0005-0000-0000-000011040000}"/>
    <cellStyle name="$l2 No 2 4 3" xfId="3126" xr:uid="{00000000-0005-0000-0000-000012040000}"/>
    <cellStyle name="$l2 No 2 4 4" xfId="2960" xr:uid="{00000000-0005-0000-0000-000013040000}"/>
    <cellStyle name="$l2 No 2 4 5" xfId="5821" xr:uid="{00000000-0005-0000-0000-000014040000}"/>
    <cellStyle name="$l2 No 2 5" xfId="271" xr:uid="{00000000-0005-0000-0000-000015040000}"/>
    <cellStyle name="$l2 No 2 5 2" xfId="1995" xr:uid="{00000000-0005-0000-0000-000016040000}"/>
    <cellStyle name="$l2 No 2 5 2 2" xfId="4823" xr:uid="{00000000-0005-0000-0000-000017040000}"/>
    <cellStyle name="$l2 No 2 5 2 3" xfId="7294" xr:uid="{00000000-0005-0000-0000-000018040000}"/>
    <cellStyle name="$l2 No 2 5 2 4" xfId="9587" xr:uid="{00000000-0005-0000-0000-000019040000}"/>
    <cellStyle name="$l2 No 2 5 3" xfId="3127" xr:uid="{00000000-0005-0000-0000-00001A040000}"/>
    <cellStyle name="$l2 No 2 5 4" xfId="2873" xr:uid="{00000000-0005-0000-0000-00001B040000}"/>
    <cellStyle name="$l2 No 2 5 5" xfId="5820" xr:uid="{00000000-0005-0000-0000-00001C040000}"/>
    <cellStyle name="$l2 No 2 6" xfId="272" xr:uid="{00000000-0005-0000-0000-00001D040000}"/>
    <cellStyle name="$l2 No 2 6 2" xfId="2612" xr:uid="{00000000-0005-0000-0000-00001E040000}"/>
    <cellStyle name="$l2 No 2 6 2 2" xfId="5438" xr:uid="{00000000-0005-0000-0000-00001F040000}"/>
    <cellStyle name="$l2 No 2 6 2 3" xfId="7908" xr:uid="{00000000-0005-0000-0000-000020040000}"/>
    <cellStyle name="$l2 No 2 6 2 4" xfId="10201" xr:uid="{00000000-0005-0000-0000-000021040000}"/>
    <cellStyle name="$l2 No 2 6 3" xfId="3128" xr:uid="{00000000-0005-0000-0000-000022040000}"/>
    <cellStyle name="$l2 No 2 6 4" xfId="2959" xr:uid="{00000000-0005-0000-0000-000023040000}"/>
    <cellStyle name="$l2 No 2 6 5" xfId="5819" xr:uid="{00000000-0005-0000-0000-000024040000}"/>
    <cellStyle name="$l2 No 2 7" xfId="273" xr:uid="{00000000-0005-0000-0000-000025040000}"/>
    <cellStyle name="$l2 No 2 7 2" xfId="1996" xr:uid="{00000000-0005-0000-0000-000026040000}"/>
    <cellStyle name="$l2 No 2 7 2 2" xfId="4824" xr:uid="{00000000-0005-0000-0000-000027040000}"/>
    <cellStyle name="$l2 No 2 7 2 3" xfId="7295" xr:uid="{00000000-0005-0000-0000-000028040000}"/>
    <cellStyle name="$l2 No 2 7 2 4" xfId="9588" xr:uid="{00000000-0005-0000-0000-000029040000}"/>
    <cellStyle name="$l2 No 2 7 3" xfId="3129" xr:uid="{00000000-0005-0000-0000-00002A040000}"/>
    <cellStyle name="$l2 No 2 7 4" xfId="2872" xr:uid="{00000000-0005-0000-0000-00002B040000}"/>
    <cellStyle name="$l2 No 2 7 5" xfId="5818" xr:uid="{00000000-0005-0000-0000-00002C040000}"/>
    <cellStyle name="$l2 No 2 8" xfId="1993" xr:uid="{00000000-0005-0000-0000-00002D040000}"/>
    <cellStyle name="$l2 No 2 8 2" xfId="4821" xr:uid="{00000000-0005-0000-0000-00002E040000}"/>
    <cellStyle name="$l2 No 2 8 3" xfId="7292" xr:uid="{00000000-0005-0000-0000-00002F040000}"/>
    <cellStyle name="$l2 No 2 8 4" xfId="9585" xr:uid="{00000000-0005-0000-0000-000030040000}"/>
    <cellStyle name="$l2 No 2 9" xfId="3123" xr:uid="{00000000-0005-0000-0000-000031040000}"/>
    <cellStyle name="$l2 No 3" xfId="274" xr:uid="{00000000-0005-0000-0000-000032040000}"/>
    <cellStyle name="$l2 No 3 10" xfId="2958" xr:uid="{00000000-0005-0000-0000-000033040000}"/>
    <cellStyle name="$l2 No 3 11" xfId="5817" xr:uid="{00000000-0005-0000-0000-000034040000}"/>
    <cellStyle name="$l2 No 3 2" xfId="275" xr:uid="{00000000-0005-0000-0000-000035040000}"/>
    <cellStyle name="$l2 No 3 2 2" xfId="2289" xr:uid="{00000000-0005-0000-0000-000036040000}"/>
    <cellStyle name="$l2 No 3 2 2 2" xfId="5117" xr:uid="{00000000-0005-0000-0000-000037040000}"/>
    <cellStyle name="$l2 No 3 2 2 3" xfId="7588" xr:uid="{00000000-0005-0000-0000-000038040000}"/>
    <cellStyle name="$l2 No 3 2 2 4" xfId="9881" xr:uid="{00000000-0005-0000-0000-000039040000}"/>
    <cellStyle name="$l2 No 3 2 3" xfId="3131" xr:uid="{00000000-0005-0000-0000-00003A040000}"/>
    <cellStyle name="$l2 No 3 2 4" xfId="2871" xr:uid="{00000000-0005-0000-0000-00003B040000}"/>
    <cellStyle name="$l2 No 3 2 5" xfId="5816" xr:uid="{00000000-0005-0000-0000-00003C040000}"/>
    <cellStyle name="$l2 No 3 3" xfId="276" xr:uid="{00000000-0005-0000-0000-00003D040000}"/>
    <cellStyle name="$l2 No 3 3 2" xfId="2713" xr:uid="{00000000-0005-0000-0000-00003E040000}"/>
    <cellStyle name="$l2 No 3 3 2 2" xfId="5538" xr:uid="{00000000-0005-0000-0000-00003F040000}"/>
    <cellStyle name="$l2 No 3 3 2 3" xfId="8003" xr:uid="{00000000-0005-0000-0000-000040040000}"/>
    <cellStyle name="$l2 No 3 3 2 4" xfId="10283" xr:uid="{00000000-0005-0000-0000-000041040000}"/>
    <cellStyle name="$l2 No 3 3 3" xfId="3132" xr:uid="{00000000-0005-0000-0000-000042040000}"/>
    <cellStyle name="$l2 No 3 3 4" xfId="2957" xr:uid="{00000000-0005-0000-0000-000043040000}"/>
    <cellStyle name="$l2 No 3 3 5" xfId="5815" xr:uid="{00000000-0005-0000-0000-000044040000}"/>
    <cellStyle name="$l2 No 3 4" xfId="277" xr:uid="{00000000-0005-0000-0000-000045040000}"/>
    <cellStyle name="$l2 No 3 4 2" xfId="2328" xr:uid="{00000000-0005-0000-0000-000046040000}"/>
    <cellStyle name="$l2 No 3 4 2 2" xfId="5156" xr:uid="{00000000-0005-0000-0000-000047040000}"/>
    <cellStyle name="$l2 No 3 4 2 3" xfId="7627" xr:uid="{00000000-0005-0000-0000-000048040000}"/>
    <cellStyle name="$l2 No 3 4 2 4" xfId="9920" xr:uid="{00000000-0005-0000-0000-000049040000}"/>
    <cellStyle name="$l2 No 3 4 3" xfId="3133" xr:uid="{00000000-0005-0000-0000-00004A040000}"/>
    <cellStyle name="$l2 No 3 4 4" xfId="2870" xr:uid="{00000000-0005-0000-0000-00004B040000}"/>
    <cellStyle name="$l2 No 3 4 5" xfId="5814" xr:uid="{00000000-0005-0000-0000-00004C040000}"/>
    <cellStyle name="$l2 No 3 5" xfId="278" xr:uid="{00000000-0005-0000-0000-00004D040000}"/>
    <cellStyle name="$l2 No 3 5 2" xfId="1971" xr:uid="{00000000-0005-0000-0000-00004E040000}"/>
    <cellStyle name="$l2 No 3 5 2 2" xfId="4799" xr:uid="{00000000-0005-0000-0000-00004F040000}"/>
    <cellStyle name="$l2 No 3 5 2 3" xfId="7270" xr:uid="{00000000-0005-0000-0000-000050040000}"/>
    <cellStyle name="$l2 No 3 5 2 4" xfId="9563" xr:uid="{00000000-0005-0000-0000-000051040000}"/>
    <cellStyle name="$l2 No 3 5 3" xfId="3134" xr:uid="{00000000-0005-0000-0000-000052040000}"/>
    <cellStyle name="$l2 No 3 5 4" xfId="2956" xr:uid="{00000000-0005-0000-0000-000053040000}"/>
    <cellStyle name="$l2 No 3 5 5" xfId="5813" xr:uid="{00000000-0005-0000-0000-000054040000}"/>
    <cellStyle name="$l2 No 3 6" xfId="279" xr:uid="{00000000-0005-0000-0000-000055040000}"/>
    <cellStyle name="$l2 No 3 6 2" xfId="1970" xr:uid="{00000000-0005-0000-0000-000056040000}"/>
    <cellStyle name="$l2 No 3 6 2 2" xfId="4798" xr:uid="{00000000-0005-0000-0000-000057040000}"/>
    <cellStyle name="$l2 No 3 6 2 3" xfId="7269" xr:uid="{00000000-0005-0000-0000-000058040000}"/>
    <cellStyle name="$l2 No 3 6 2 4" xfId="9562" xr:uid="{00000000-0005-0000-0000-000059040000}"/>
    <cellStyle name="$l2 No 3 6 3" xfId="3135" xr:uid="{00000000-0005-0000-0000-00005A040000}"/>
    <cellStyle name="$l2 No 3 6 4" xfId="2869" xr:uid="{00000000-0005-0000-0000-00005B040000}"/>
    <cellStyle name="$l2 No 3 6 5" xfId="5812" xr:uid="{00000000-0005-0000-0000-00005C040000}"/>
    <cellStyle name="$l2 No 3 7" xfId="280" xr:uid="{00000000-0005-0000-0000-00005D040000}"/>
    <cellStyle name="$l2 No 3 7 2" xfId="1934" xr:uid="{00000000-0005-0000-0000-00005E040000}"/>
    <cellStyle name="$l2 No 3 7 2 2" xfId="4762" xr:uid="{00000000-0005-0000-0000-00005F040000}"/>
    <cellStyle name="$l2 No 3 7 2 3" xfId="7233" xr:uid="{00000000-0005-0000-0000-000060040000}"/>
    <cellStyle name="$l2 No 3 7 2 4" xfId="9526" xr:uid="{00000000-0005-0000-0000-000061040000}"/>
    <cellStyle name="$l2 No 3 7 3" xfId="3136" xr:uid="{00000000-0005-0000-0000-000062040000}"/>
    <cellStyle name="$l2 No 3 7 4" xfId="2955" xr:uid="{00000000-0005-0000-0000-000063040000}"/>
    <cellStyle name="$l2 No 3 7 5" xfId="5811" xr:uid="{00000000-0005-0000-0000-000064040000}"/>
    <cellStyle name="$l2 No 3 8" xfId="1847" xr:uid="{00000000-0005-0000-0000-000065040000}"/>
    <cellStyle name="$l2 No 3 8 2" xfId="4675" xr:uid="{00000000-0005-0000-0000-000066040000}"/>
    <cellStyle name="$l2 No 3 8 3" xfId="7147" xr:uid="{00000000-0005-0000-0000-000067040000}"/>
    <cellStyle name="$l2 No 3 8 4" xfId="9440" xr:uid="{00000000-0005-0000-0000-000068040000}"/>
    <cellStyle name="$l2 No 3 9" xfId="3130" xr:uid="{00000000-0005-0000-0000-000069040000}"/>
    <cellStyle name="$l2 No 4" xfId="281" xr:uid="{00000000-0005-0000-0000-00006A040000}"/>
    <cellStyle name="$l2 No 4 2" xfId="1758" xr:uid="{00000000-0005-0000-0000-00006B040000}"/>
    <cellStyle name="$l2 No 4 2 2" xfId="4586" xr:uid="{00000000-0005-0000-0000-00006C040000}"/>
    <cellStyle name="$l2 No 4 2 3" xfId="7059" xr:uid="{00000000-0005-0000-0000-00006D040000}"/>
    <cellStyle name="$l2 No 4 2 4" xfId="9353" xr:uid="{00000000-0005-0000-0000-00006E040000}"/>
    <cellStyle name="$l2 No 4 3" xfId="3137" xr:uid="{00000000-0005-0000-0000-00006F040000}"/>
    <cellStyle name="$l2 No 4 4" xfId="2868" xr:uid="{00000000-0005-0000-0000-000070040000}"/>
    <cellStyle name="$l2 No 4 5" xfId="5793" xr:uid="{00000000-0005-0000-0000-000071040000}"/>
    <cellStyle name="$l2 No 5" xfId="282" xr:uid="{00000000-0005-0000-0000-000072040000}"/>
    <cellStyle name="$l2 No 5 2" xfId="1978" xr:uid="{00000000-0005-0000-0000-000073040000}"/>
    <cellStyle name="$l2 No 5 2 2" xfId="4806" xr:uid="{00000000-0005-0000-0000-000074040000}"/>
    <cellStyle name="$l2 No 5 2 3" xfId="7277" xr:uid="{00000000-0005-0000-0000-000075040000}"/>
    <cellStyle name="$l2 No 5 2 4" xfId="9570" xr:uid="{00000000-0005-0000-0000-000076040000}"/>
    <cellStyle name="$l2 No 5 3" xfId="3138" xr:uid="{00000000-0005-0000-0000-000077040000}"/>
    <cellStyle name="$l2 No 5 4" xfId="2954" xr:uid="{00000000-0005-0000-0000-000078040000}"/>
    <cellStyle name="$l2 No 5 5" xfId="5792" xr:uid="{00000000-0005-0000-0000-000079040000}"/>
    <cellStyle name="$l2 No 6" xfId="283" xr:uid="{00000000-0005-0000-0000-00007A040000}"/>
    <cellStyle name="$l2 No 6 2" xfId="1818" xr:uid="{00000000-0005-0000-0000-00007B040000}"/>
    <cellStyle name="$l2 No 6 2 2" xfId="4646" xr:uid="{00000000-0005-0000-0000-00007C040000}"/>
    <cellStyle name="$l2 No 6 2 3" xfId="7118" xr:uid="{00000000-0005-0000-0000-00007D040000}"/>
    <cellStyle name="$l2 No 6 2 4" xfId="9411" xr:uid="{00000000-0005-0000-0000-00007E040000}"/>
    <cellStyle name="$l2 No 6 3" xfId="3139" xr:uid="{00000000-0005-0000-0000-00007F040000}"/>
    <cellStyle name="$l2 No 6 4" xfId="2867" xr:uid="{00000000-0005-0000-0000-000080040000}"/>
    <cellStyle name="$l2 No 6 5" xfId="5791" xr:uid="{00000000-0005-0000-0000-000081040000}"/>
    <cellStyle name="$l2 No 7" xfId="284" xr:uid="{00000000-0005-0000-0000-000082040000}"/>
    <cellStyle name="$l2 No 7 2" xfId="2505" xr:uid="{00000000-0005-0000-0000-000083040000}"/>
    <cellStyle name="$l2 No 7 2 2" xfId="5332" xr:uid="{00000000-0005-0000-0000-000084040000}"/>
    <cellStyle name="$l2 No 7 2 3" xfId="7802" xr:uid="{00000000-0005-0000-0000-000085040000}"/>
    <cellStyle name="$l2 No 7 2 4" xfId="10095" xr:uid="{00000000-0005-0000-0000-000086040000}"/>
    <cellStyle name="$l2 No 7 3" xfId="3140" xr:uid="{00000000-0005-0000-0000-000087040000}"/>
    <cellStyle name="$l2 No 7 4" xfId="2953" xr:uid="{00000000-0005-0000-0000-000088040000}"/>
    <cellStyle name="$l2 No 7 5" xfId="5790" xr:uid="{00000000-0005-0000-0000-000089040000}"/>
    <cellStyle name="$l2 No 8" xfId="285" xr:uid="{00000000-0005-0000-0000-00008A040000}"/>
    <cellStyle name="$l2 No 8 2" xfId="1961" xr:uid="{00000000-0005-0000-0000-00008B040000}"/>
    <cellStyle name="$l2 No 8 2 2" xfId="4789" xr:uid="{00000000-0005-0000-0000-00008C040000}"/>
    <cellStyle name="$l2 No 8 2 3" xfId="7260" xr:uid="{00000000-0005-0000-0000-00008D040000}"/>
    <cellStyle name="$l2 No 8 2 4" xfId="9553" xr:uid="{00000000-0005-0000-0000-00008E040000}"/>
    <cellStyle name="$l2 No 8 3" xfId="3141" xr:uid="{00000000-0005-0000-0000-00008F040000}"/>
    <cellStyle name="$l2 No 8 4" xfId="2866" xr:uid="{00000000-0005-0000-0000-000090040000}"/>
    <cellStyle name="$l2 No 8 5" xfId="5789" xr:uid="{00000000-0005-0000-0000-000091040000}"/>
    <cellStyle name="$l2 No 9" xfId="286" xr:uid="{00000000-0005-0000-0000-000092040000}"/>
    <cellStyle name="$l2 No 9 2" xfId="1613" xr:uid="{00000000-0005-0000-0000-000093040000}"/>
    <cellStyle name="$l2 No 9 2 2" xfId="4442" xr:uid="{00000000-0005-0000-0000-000094040000}"/>
    <cellStyle name="$l2 No 9 2 3" xfId="6915" xr:uid="{00000000-0005-0000-0000-000095040000}"/>
    <cellStyle name="$l2 No 9 2 4" xfId="9215" xr:uid="{00000000-0005-0000-0000-000096040000}"/>
    <cellStyle name="$l2 No 9 3" xfId="3142" xr:uid="{00000000-0005-0000-0000-000097040000}"/>
    <cellStyle name="$l2 No 9 4" xfId="2952" xr:uid="{00000000-0005-0000-0000-000098040000}"/>
    <cellStyle name="$l2 No 9 5" xfId="5788" xr:uid="{00000000-0005-0000-0000-000099040000}"/>
    <cellStyle name="$l2 Row" xfId="287" xr:uid="{00000000-0005-0000-0000-00009A040000}"/>
    <cellStyle name="$l2 Row 10" xfId="288" xr:uid="{00000000-0005-0000-0000-00009B040000}"/>
    <cellStyle name="$l2 Row 10 2" xfId="2719" xr:uid="{00000000-0005-0000-0000-00009C040000}"/>
    <cellStyle name="$l2 Row 10 2 2" xfId="5544" xr:uid="{00000000-0005-0000-0000-00009D040000}"/>
    <cellStyle name="$l2 Row 10 2 3" xfId="8009" xr:uid="{00000000-0005-0000-0000-00009E040000}"/>
    <cellStyle name="$l2 Row 10 2 4" xfId="10289" xr:uid="{00000000-0005-0000-0000-00009F040000}"/>
    <cellStyle name="$l2 Row 10 3" xfId="3144" xr:uid="{00000000-0005-0000-0000-0000A0040000}"/>
    <cellStyle name="$l2 Row 10 4" xfId="2951" xr:uid="{00000000-0005-0000-0000-0000A1040000}"/>
    <cellStyle name="$l2 Row 10 5" xfId="5786" xr:uid="{00000000-0005-0000-0000-0000A2040000}"/>
    <cellStyle name="$l2 Row 11" xfId="289" xr:uid="{00000000-0005-0000-0000-0000A3040000}"/>
    <cellStyle name="$l2 Row 11 2" xfId="2653" xr:uid="{00000000-0005-0000-0000-0000A4040000}"/>
    <cellStyle name="$l2 Row 11 2 2" xfId="5478" xr:uid="{00000000-0005-0000-0000-0000A5040000}"/>
    <cellStyle name="$l2 Row 11 2 3" xfId="7946" xr:uid="{00000000-0005-0000-0000-0000A6040000}"/>
    <cellStyle name="$l2 Row 11 2 4" xfId="10235" xr:uid="{00000000-0005-0000-0000-0000A7040000}"/>
    <cellStyle name="$l2 Row 11 3" xfId="3145" xr:uid="{00000000-0005-0000-0000-0000A8040000}"/>
    <cellStyle name="$l2 Row 11 4" xfId="2864" xr:uid="{00000000-0005-0000-0000-0000A9040000}"/>
    <cellStyle name="$l2 Row 11 5" xfId="5785" xr:uid="{00000000-0005-0000-0000-0000AA040000}"/>
    <cellStyle name="$l2 Row 12" xfId="1966" xr:uid="{00000000-0005-0000-0000-0000AB040000}"/>
    <cellStyle name="$l2 Row 12 2" xfId="4794" xr:uid="{00000000-0005-0000-0000-0000AC040000}"/>
    <cellStyle name="$l2 Row 12 3" xfId="7265" xr:uid="{00000000-0005-0000-0000-0000AD040000}"/>
    <cellStyle name="$l2 Row 12 4" xfId="9558" xr:uid="{00000000-0005-0000-0000-0000AE040000}"/>
    <cellStyle name="$l2 Row 13" xfId="3143" xr:uid="{00000000-0005-0000-0000-0000AF040000}"/>
    <cellStyle name="$l2 Row 14" xfId="2865" xr:uid="{00000000-0005-0000-0000-0000B0040000}"/>
    <cellStyle name="$l2 Row 15" xfId="5787" xr:uid="{00000000-0005-0000-0000-0000B1040000}"/>
    <cellStyle name="$l2 Row 2" xfId="290" xr:uid="{00000000-0005-0000-0000-0000B2040000}"/>
    <cellStyle name="$l2 Row 2 10" xfId="3146" xr:uid="{00000000-0005-0000-0000-0000B3040000}"/>
    <cellStyle name="$l2 Row 2 11" xfId="2950" xr:uid="{00000000-0005-0000-0000-0000B4040000}"/>
    <cellStyle name="$l2 Row 2 12" xfId="5763" xr:uid="{00000000-0005-0000-0000-0000B5040000}"/>
    <cellStyle name="$l2 Row 2 2" xfId="291" xr:uid="{00000000-0005-0000-0000-0000B6040000}"/>
    <cellStyle name="$l2 Row 2 2 2" xfId="1880" xr:uid="{00000000-0005-0000-0000-0000B7040000}"/>
    <cellStyle name="$l2 Row 2 2 2 2" xfId="4708" xr:uid="{00000000-0005-0000-0000-0000B8040000}"/>
    <cellStyle name="$l2 Row 2 2 2 3" xfId="7180" xr:uid="{00000000-0005-0000-0000-0000B9040000}"/>
    <cellStyle name="$l2 Row 2 2 2 4" xfId="9473" xr:uid="{00000000-0005-0000-0000-0000BA040000}"/>
    <cellStyle name="$l2 Row 2 2 3" xfId="3147" xr:uid="{00000000-0005-0000-0000-0000BB040000}"/>
    <cellStyle name="$l2 Row 2 2 4" xfId="2863" xr:uid="{00000000-0005-0000-0000-0000BC040000}"/>
    <cellStyle name="$l2 Row 2 2 5" xfId="5762" xr:uid="{00000000-0005-0000-0000-0000BD040000}"/>
    <cellStyle name="$l2 Row 2 3" xfId="292" xr:uid="{00000000-0005-0000-0000-0000BE040000}"/>
    <cellStyle name="$l2 Row 2 3 2" xfId="1618" xr:uid="{00000000-0005-0000-0000-0000BF040000}"/>
    <cellStyle name="$l2 Row 2 3 2 2" xfId="4447" xr:uid="{00000000-0005-0000-0000-0000C0040000}"/>
    <cellStyle name="$l2 Row 2 3 2 3" xfId="6920" xr:uid="{00000000-0005-0000-0000-0000C1040000}"/>
    <cellStyle name="$l2 Row 2 3 2 4" xfId="9220" xr:uid="{00000000-0005-0000-0000-0000C2040000}"/>
    <cellStyle name="$l2 Row 2 3 3" xfId="3148" xr:uid="{00000000-0005-0000-0000-0000C3040000}"/>
    <cellStyle name="$l2 Row 2 3 4" xfId="3215" xr:uid="{00000000-0005-0000-0000-0000C4040000}"/>
    <cellStyle name="$l2 Row 2 3 5" xfId="5761" xr:uid="{00000000-0005-0000-0000-0000C5040000}"/>
    <cellStyle name="$l2 Row 2 4" xfId="293" xr:uid="{00000000-0005-0000-0000-0000C6040000}"/>
    <cellStyle name="$l2 Row 2 4 2" xfId="1962" xr:uid="{00000000-0005-0000-0000-0000C7040000}"/>
    <cellStyle name="$l2 Row 2 4 2 2" xfId="4790" xr:uid="{00000000-0005-0000-0000-0000C8040000}"/>
    <cellStyle name="$l2 Row 2 4 2 3" xfId="7261" xr:uid="{00000000-0005-0000-0000-0000C9040000}"/>
    <cellStyle name="$l2 Row 2 4 2 4" xfId="9554" xr:uid="{00000000-0005-0000-0000-0000CA040000}"/>
    <cellStyle name="$l2 Row 2 4 3" xfId="3149" xr:uid="{00000000-0005-0000-0000-0000CB040000}"/>
    <cellStyle name="$l2 Row 2 4 4" xfId="3214" xr:uid="{00000000-0005-0000-0000-0000CC040000}"/>
    <cellStyle name="$l2 Row 2 4 5" xfId="5760" xr:uid="{00000000-0005-0000-0000-0000CD040000}"/>
    <cellStyle name="$l2 Row 2 5" xfId="294" xr:uid="{00000000-0005-0000-0000-0000CE040000}"/>
    <cellStyle name="$l2 Row 2 5 2" xfId="1997" xr:uid="{00000000-0005-0000-0000-0000CF040000}"/>
    <cellStyle name="$l2 Row 2 5 2 2" xfId="4825" xr:uid="{00000000-0005-0000-0000-0000D0040000}"/>
    <cellStyle name="$l2 Row 2 5 2 3" xfId="7296" xr:uid="{00000000-0005-0000-0000-0000D1040000}"/>
    <cellStyle name="$l2 Row 2 5 2 4" xfId="9589" xr:uid="{00000000-0005-0000-0000-0000D2040000}"/>
    <cellStyle name="$l2 Row 2 5 3" xfId="3150" xr:uid="{00000000-0005-0000-0000-0000D3040000}"/>
    <cellStyle name="$l2 Row 2 5 4" xfId="3213" xr:uid="{00000000-0005-0000-0000-0000D4040000}"/>
    <cellStyle name="$l2 Row 2 5 5" xfId="5759" xr:uid="{00000000-0005-0000-0000-0000D5040000}"/>
    <cellStyle name="$l2 Row 2 6" xfId="295" xr:uid="{00000000-0005-0000-0000-0000D6040000}"/>
    <cellStyle name="$l2 Row 2 6 2" xfId="1931" xr:uid="{00000000-0005-0000-0000-0000D7040000}"/>
    <cellStyle name="$l2 Row 2 6 2 2" xfId="4759" xr:uid="{00000000-0005-0000-0000-0000D8040000}"/>
    <cellStyle name="$l2 Row 2 6 2 3" xfId="7230" xr:uid="{00000000-0005-0000-0000-0000D9040000}"/>
    <cellStyle name="$l2 Row 2 6 2 4" xfId="9523" xr:uid="{00000000-0005-0000-0000-0000DA040000}"/>
    <cellStyle name="$l2 Row 2 6 3" xfId="3151" xr:uid="{00000000-0005-0000-0000-0000DB040000}"/>
    <cellStyle name="$l2 Row 2 6 4" xfId="3212" xr:uid="{00000000-0005-0000-0000-0000DC040000}"/>
    <cellStyle name="$l2 Row 2 6 5" xfId="5758" xr:uid="{00000000-0005-0000-0000-0000DD040000}"/>
    <cellStyle name="$l2 Row 2 7" xfId="296" xr:uid="{00000000-0005-0000-0000-0000DE040000}"/>
    <cellStyle name="$l2 Row 2 7 2" xfId="1998" xr:uid="{00000000-0005-0000-0000-0000DF040000}"/>
    <cellStyle name="$l2 Row 2 7 2 2" xfId="4826" xr:uid="{00000000-0005-0000-0000-0000E0040000}"/>
    <cellStyle name="$l2 Row 2 7 2 3" xfId="7297" xr:uid="{00000000-0005-0000-0000-0000E1040000}"/>
    <cellStyle name="$l2 Row 2 7 2 4" xfId="9590" xr:uid="{00000000-0005-0000-0000-0000E2040000}"/>
    <cellStyle name="$l2 Row 2 7 3" xfId="3152" xr:uid="{00000000-0005-0000-0000-0000E3040000}"/>
    <cellStyle name="$l2 Row 2 7 4" xfId="3211" xr:uid="{00000000-0005-0000-0000-0000E4040000}"/>
    <cellStyle name="$l2 Row 2 7 5" xfId="5757" xr:uid="{00000000-0005-0000-0000-0000E5040000}"/>
    <cellStyle name="$l2 Row 2 8" xfId="297" xr:uid="{00000000-0005-0000-0000-0000E6040000}"/>
    <cellStyle name="$l2 Row 2 8 2" xfId="1999" xr:uid="{00000000-0005-0000-0000-0000E7040000}"/>
    <cellStyle name="$l2 Row 2 8 2 2" xfId="4827" xr:uid="{00000000-0005-0000-0000-0000E8040000}"/>
    <cellStyle name="$l2 Row 2 8 2 3" xfId="7298" xr:uid="{00000000-0005-0000-0000-0000E9040000}"/>
    <cellStyle name="$l2 Row 2 8 2 4" xfId="9591" xr:uid="{00000000-0005-0000-0000-0000EA040000}"/>
    <cellStyle name="$l2 Row 2 8 3" xfId="3153" xr:uid="{00000000-0005-0000-0000-0000EB040000}"/>
    <cellStyle name="$l2 Row 2 8 4" xfId="4630" xr:uid="{00000000-0005-0000-0000-0000EC040000}"/>
    <cellStyle name="$l2 Row 2 8 5" xfId="5756" xr:uid="{00000000-0005-0000-0000-0000ED040000}"/>
    <cellStyle name="$l2 Row 2 9" xfId="2325" xr:uid="{00000000-0005-0000-0000-0000EE040000}"/>
    <cellStyle name="$l2 Row 2 9 2" xfId="5153" xr:uid="{00000000-0005-0000-0000-0000EF040000}"/>
    <cellStyle name="$l2 Row 2 9 3" xfId="7624" xr:uid="{00000000-0005-0000-0000-0000F0040000}"/>
    <cellStyle name="$l2 Row 2 9 4" xfId="9917" xr:uid="{00000000-0005-0000-0000-0000F1040000}"/>
    <cellStyle name="$l2 Row 3" xfId="298" xr:uid="{00000000-0005-0000-0000-0000F2040000}"/>
    <cellStyle name="$l2 Row 3 10" xfId="3154" xr:uid="{00000000-0005-0000-0000-0000F3040000}"/>
    <cellStyle name="$l2 Row 3 11" xfId="3210" xr:uid="{00000000-0005-0000-0000-0000F4040000}"/>
    <cellStyle name="$l2 Row 3 12" xfId="5755" xr:uid="{00000000-0005-0000-0000-0000F5040000}"/>
    <cellStyle name="$l2 Row 3 2" xfId="299" xr:uid="{00000000-0005-0000-0000-0000F6040000}"/>
    <cellStyle name="$l2 Row 3 2 2" xfId="2000" xr:uid="{00000000-0005-0000-0000-0000F7040000}"/>
    <cellStyle name="$l2 Row 3 2 2 2" xfId="4828" xr:uid="{00000000-0005-0000-0000-0000F8040000}"/>
    <cellStyle name="$l2 Row 3 2 2 3" xfId="7299" xr:uid="{00000000-0005-0000-0000-0000F9040000}"/>
    <cellStyle name="$l2 Row 3 2 2 4" xfId="9592" xr:uid="{00000000-0005-0000-0000-0000FA040000}"/>
    <cellStyle name="$l2 Row 3 2 3" xfId="3155" xr:uid="{00000000-0005-0000-0000-0000FB040000}"/>
    <cellStyle name="$l2 Row 3 2 4" xfId="3100" xr:uid="{00000000-0005-0000-0000-0000FC040000}"/>
    <cellStyle name="$l2 Row 3 2 5" xfId="5754" xr:uid="{00000000-0005-0000-0000-0000FD040000}"/>
    <cellStyle name="$l2 Row 3 3" xfId="300" xr:uid="{00000000-0005-0000-0000-0000FE040000}"/>
    <cellStyle name="$l2 Row 3 3 2" xfId="1660" xr:uid="{00000000-0005-0000-0000-0000FF040000}"/>
    <cellStyle name="$l2 Row 3 3 2 2" xfId="4489" xr:uid="{00000000-0005-0000-0000-000000050000}"/>
    <cellStyle name="$l2 Row 3 3 2 3" xfId="6962" xr:uid="{00000000-0005-0000-0000-000001050000}"/>
    <cellStyle name="$l2 Row 3 3 2 4" xfId="9256" xr:uid="{00000000-0005-0000-0000-000002050000}"/>
    <cellStyle name="$l2 Row 3 3 3" xfId="3156" xr:uid="{00000000-0005-0000-0000-000003050000}"/>
    <cellStyle name="$l2 Row 3 3 4" xfId="3057" xr:uid="{00000000-0005-0000-0000-000004050000}"/>
    <cellStyle name="$l2 Row 3 3 5" xfId="5753" xr:uid="{00000000-0005-0000-0000-000005050000}"/>
    <cellStyle name="$l2 Row 3 4" xfId="301" xr:uid="{00000000-0005-0000-0000-000006050000}"/>
    <cellStyle name="$l2 Row 3 4 2" xfId="1911" xr:uid="{00000000-0005-0000-0000-000007050000}"/>
    <cellStyle name="$l2 Row 3 4 2 2" xfId="4739" xr:uid="{00000000-0005-0000-0000-000008050000}"/>
    <cellStyle name="$l2 Row 3 4 2 3" xfId="7210" xr:uid="{00000000-0005-0000-0000-000009050000}"/>
    <cellStyle name="$l2 Row 3 4 2 4" xfId="9503" xr:uid="{00000000-0005-0000-0000-00000A050000}"/>
    <cellStyle name="$l2 Row 3 4 3" xfId="3157" xr:uid="{00000000-0005-0000-0000-00000B050000}"/>
    <cellStyle name="$l2 Row 3 4 4" xfId="5687" xr:uid="{00000000-0005-0000-0000-00000C050000}"/>
    <cellStyle name="$l2 Row 3 4 5" xfId="5752" xr:uid="{00000000-0005-0000-0000-00000D050000}"/>
    <cellStyle name="$l2 Row 3 5" xfId="302" xr:uid="{00000000-0005-0000-0000-00000E050000}"/>
    <cellStyle name="$l2 Row 3 5 2" xfId="2638" xr:uid="{00000000-0005-0000-0000-00000F050000}"/>
    <cellStyle name="$l2 Row 3 5 2 2" xfId="5463" xr:uid="{00000000-0005-0000-0000-000010050000}"/>
    <cellStyle name="$l2 Row 3 5 2 3" xfId="7931" xr:uid="{00000000-0005-0000-0000-000011050000}"/>
    <cellStyle name="$l2 Row 3 5 2 4" xfId="10220" xr:uid="{00000000-0005-0000-0000-000012050000}"/>
    <cellStyle name="$l2 Row 3 5 3" xfId="3158" xr:uid="{00000000-0005-0000-0000-000013050000}"/>
    <cellStyle name="$l2 Row 3 5 4" xfId="5688" xr:uid="{00000000-0005-0000-0000-000014050000}"/>
    <cellStyle name="$l2 Row 3 5 5" xfId="5751" xr:uid="{00000000-0005-0000-0000-000015050000}"/>
    <cellStyle name="$l2 Row 3 6" xfId="303" xr:uid="{00000000-0005-0000-0000-000016050000}"/>
    <cellStyle name="$l2 Row 3 6 2" xfId="1561" xr:uid="{00000000-0005-0000-0000-000017050000}"/>
    <cellStyle name="$l2 Row 3 6 2 2" xfId="4390" xr:uid="{00000000-0005-0000-0000-000018050000}"/>
    <cellStyle name="$l2 Row 3 6 2 3" xfId="6864" xr:uid="{00000000-0005-0000-0000-000019050000}"/>
    <cellStyle name="$l2 Row 3 6 2 4" xfId="9166" xr:uid="{00000000-0005-0000-0000-00001A050000}"/>
    <cellStyle name="$l2 Row 3 6 3" xfId="3159" xr:uid="{00000000-0005-0000-0000-00001B050000}"/>
    <cellStyle name="$l2 Row 3 6 4" xfId="5689" xr:uid="{00000000-0005-0000-0000-00001C050000}"/>
    <cellStyle name="$l2 Row 3 6 5" xfId="5750" xr:uid="{00000000-0005-0000-0000-00001D050000}"/>
    <cellStyle name="$l2 Row 3 7" xfId="304" xr:uid="{00000000-0005-0000-0000-00001E050000}"/>
    <cellStyle name="$l2 Row 3 7 2" xfId="2001" xr:uid="{00000000-0005-0000-0000-00001F050000}"/>
    <cellStyle name="$l2 Row 3 7 2 2" xfId="4829" xr:uid="{00000000-0005-0000-0000-000020050000}"/>
    <cellStyle name="$l2 Row 3 7 2 3" xfId="7300" xr:uid="{00000000-0005-0000-0000-000021050000}"/>
    <cellStyle name="$l2 Row 3 7 2 4" xfId="9593" xr:uid="{00000000-0005-0000-0000-000022050000}"/>
    <cellStyle name="$l2 Row 3 7 3" xfId="3160" xr:uid="{00000000-0005-0000-0000-000023050000}"/>
    <cellStyle name="$l2 Row 3 7 4" xfId="5690" xr:uid="{00000000-0005-0000-0000-000024050000}"/>
    <cellStyle name="$l2 Row 3 7 5" xfId="5749" xr:uid="{00000000-0005-0000-0000-000025050000}"/>
    <cellStyle name="$l2 Row 3 8" xfId="305" xr:uid="{00000000-0005-0000-0000-000026050000}"/>
    <cellStyle name="$l2 Row 3 8 2" xfId="2002" xr:uid="{00000000-0005-0000-0000-000027050000}"/>
    <cellStyle name="$l2 Row 3 8 2 2" xfId="4830" xr:uid="{00000000-0005-0000-0000-000028050000}"/>
    <cellStyle name="$l2 Row 3 8 2 3" xfId="7301" xr:uid="{00000000-0005-0000-0000-000029050000}"/>
    <cellStyle name="$l2 Row 3 8 2 4" xfId="9594" xr:uid="{00000000-0005-0000-0000-00002A050000}"/>
    <cellStyle name="$l2 Row 3 8 3" xfId="3161" xr:uid="{00000000-0005-0000-0000-00002B050000}"/>
    <cellStyle name="$l2 Row 3 8 4" xfId="5691" xr:uid="{00000000-0005-0000-0000-00002C050000}"/>
    <cellStyle name="$l2 Row 3 8 5" xfId="5748" xr:uid="{00000000-0005-0000-0000-00002D050000}"/>
    <cellStyle name="$l2 Row 3 9" xfId="2443" xr:uid="{00000000-0005-0000-0000-00002E050000}"/>
    <cellStyle name="$l2 Row 3 9 2" xfId="5270" xr:uid="{00000000-0005-0000-0000-00002F050000}"/>
    <cellStyle name="$l2 Row 3 9 3" xfId="7741" xr:uid="{00000000-0005-0000-0000-000030050000}"/>
    <cellStyle name="$l2 Row 3 9 4" xfId="10034" xr:uid="{00000000-0005-0000-0000-000031050000}"/>
    <cellStyle name="$l2 Row 4" xfId="306" xr:uid="{00000000-0005-0000-0000-000032050000}"/>
    <cellStyle name="$l2 Row 4 2" xfId="1803" xr:uid="{00000000-0005-0000-0000-000033050000}"/>
    <cellStyle name="$l2 Row 4 2 2" xfId="4631" xr:uid="{00000000-0005-0000-0000-000034050000}"/>
    <cellStyle name="$l2 Row 4 2 3" xfId="7104" xr:uid="{00000000-0005-0000-0000-000035050000}"/>
    <cellStyle name="$l2 Row 4 2 4" xfId="9397" xr:uid="{00000000-0005-0000-0000-000036050000}"/>
    <cellStyle name="$l2 Row 4 3" xfId="3162" xr:uid="{00000000-0005-0000-0000-000037050000}"/>
    <cellStyle name="$l2 Row 4 4" xfId="5692" xr:uid="{00000000-0005-0000-0000-000038050000}"/>
    <cellStyle name="$l2 Row 4 5" xfId="5747" xr:uid="{00000000-0005-0000-0000-000039050000}"/>
    <cellStyle name="$l2 Row 5" xfId="307" xr:uid="{00000000-0005-0000-0000-00003A050000}"/>
    <cellStyle name="$l2 Row 5 2" xfId="2003" xr:uid="{00000000-0005-0000-0000-00003B050000}"/>
    <cellStyle name="$l2 Row 5 2 2" xfId="4831" xr:uid="{00000000-0005-0000-0000-00003C050000}"/>
    <cellStyle name="$l2 Row 5 2 3" xfId="7302" xr:uid="{00000000-0005-0000-0000-00003D050000}"/>
    <cellStyle name="$l2 Row 5 2 4" xfId="9595" xr:uid="{00000000-0005-0000-0000-00003E050000}"/>
    <cellStyle name="$l2 Row 5 3" xfId="3163" xr:uid="{00000000-0005-0000-0000-00003F050000}"/>
    <cellStyle name="$l2 Row 5 4" xfId="5693" xr:uid="{00000000-0005-0000-0000-000040050000}"/>
    <cellStyle name="$l2 Row 5 5" xfId="5746" xr:uid="{00000000-0005-0000-0000-000041050000}"/>
    <cellStyle name="$l2 Row 6" xfId="308" xr:uid="{00000000-0005-0000-0000-000042050000}"/>
    <cellStyle name="$l2 Row 6 2" xfId="2251" xr:uid="{00000000-0005-0000-0000-000043050000}"/>
    <cellStyle name="$l2 Row 6 2 2" xfId="5079" xr:uid="{00000000-0005-0000-0000-000044050000}"/>
    <cellStyle name="$l2 Row 6 2 3" xfId="7550" xr:uid="{00000000-0005-0000-0000-000045050000}"/>
    <cellStyle name="$l2 Row 6 2 4" xfId="9843" xr:uid="{00000000-0005-0000-0000-000046050000}"/>
    <cellStyle name="$l2 Row 6 3" xfId="3164" xr:uid="{00000000-0005-0000-0000-000047050000}"/>
    <cellStyle name="$l2 Row 6 4" xfId="5694" xr:uid="{00000000-0005-0000-0000-000048050000}"/>
    <cellStyle name="$l2 Row 6 5" xfId="2941" xr:uid="{00000000-0005-0000-0000-000049050000}"/>
    <cellStyle name="$l2 Row 7" xfId="309" xr:uid="{00000000-0005-0000-0000-00004A050000}"/>
    <cellStyle name="$l2 Row 7 2" xfId="2004" xr:uid="{00000000-0005-0000-0000-00004B050000}"/>
    <cellStyle name="$l2 Row 7 2 2" xfId="4832" xr:uid="{00000000-0005-0000-0000-00004C050000}"/>
    <cellStyle name="$l2 Row 7 2 3" xfId="7303" xr:uid="{00000000-0005-0000-0000-00004D050000}"/>
    <cellStyle name="$l2 Row 7 2 4" xfId="9596" xr:uid="{00000000-0005-0000-0000-00004E050000}"/>
    <cellStyle name="$l2 Row 7 3" xfId="3165" xr:uid="{00000000-0005-0000-0000-00004F050000}"/>
    <cellStyle name="$l2 Row 7 4" xfId="5695" xr:uid="{00000000-0005-0000-0000-000050050000}"/>
    <cellStyle name="$l2 Row 7 5" xfId="4277" xr:uid="{00000000-0005-0000-0000-000051050000}"/>
    <cellStyle name="$l2 Row 8" xfId="310" xr:uid="{00000000-0005-0000-0000-000052050000}"/>
    <cellStyle name="$l2 Row 8 2" xfId="1954" xr:uid="{00000000-0005-0000-0000-000053050000}"/>
    <cellStyle name="$l2 Row 8 2 2" xfId="4782" xr:uid="{00000000-0005-0000-0000-000054050000}"/>
    <cellStyle name="$l2 Row 8 2 3" xfId="7253" xr:uid="{00000000-0005-0000-0000-000055050000}"/>
    <cellStyle name="$l2 Row 8 2 4" xfId="9546" xr:uid="{00000000-0005-0000-0000-000056050000}"/>
    <cellStyle name="$l2 Row 8 3" xfId="3166" xr:uid="{00000000-0005-0000-0000-000057050000}"/>
    <cellStyle name="$l2 Row 8 4" xfId="5696" xr:uid="{00000000-0005-0000-0000-000058050000}"/>
    <cellStyle name="$l2 Row 8 5" xfId="3374" xr:uid="{00000000-0005-0000-0000-000059050000}"/>
    <cellStyle name="$l2 Row 9" xfId="311" xr:uid="{00000000-0005-0000-0000-00005A050000}"/>
    <cellStyle name="$l2 Row 9 2" xfId="2568" xr:uid="{00000000-0005-0000-0000-00005B050000}"/>
    <cellStyle name="$l2 Row 9 2 2" xfId="5395" xr:uid="{00000000-0005-0000-0000-00005C050000}"/>
    <cellStyle name="$l2 Row 9 2 3" xfId="7865" xr:uid="{00000000-0005-0000-0000-00005D050000}"/>
    <cellStyle name="$l2 Row 9 2 4" xfId="10158" xr:uid="{00000000-0005-0000-0000-00005E050000}"/>
    <cellStyle name="$l2 Row 9 3" xfId="3167" xr:uid="{00000000-0005-0000-0000-00005F050000}"/>
    <cellStyle name="$l2 Row 9 4" xfId="5697" xr:uid="{00000000-0005-0000-0000-000060050000}"/>
    <cellStyle name="$l2 Row 9 5" xfId="4278" xr:uid="{00000000-0005-0000-0000-000061050000}"/>
    <cellStyle name="$u0 %" xfId="312" xr:uid="{00000000-0005-0000-0000-000062050000}"/>
    <cellStyle name="$u0 % 10" xfId="2637" xr:uid="{00000000-0005-0000-0000-000063050000}"/>
    <cellStyle name="$u0 % 10 2" xfId="5462" xr:uid="{00000000-0005-0000-0000-000064050000}"/>
    <cellStyle name="$u0 % 10 3" xfId="7930" xr:uid="{00000000-0005-0000-0000-000065050000}"/>
    <cellStyle name="$u0 % 10 4" xfId="10219" xr:uid="{00000000-0005-0000-0000-000066050000}"/>
    <cellStyle name="$u0 % 11" xfId="3168" xr:uid="{00000000-0005-0000-0000-000067050000}"/>
    <cellStyle name="$u0 % 12" xfId="5698" xr:uid="{00000000-0005-0000-0000-000068050000}"/>
    <cellStyle name="$u0 % 13" xfId="4384" xr:uid="{00000000-0005-0000-0000-000069050000}"/>
    <cellStyle name="$u0 % 2" xfId="313" xr:uid="{00000000-0005-0000-0000-00006A050000}"/>
    <cellStyle name="$u0 % 2 10" xfId="5699" xr:uid="{00000000-0005-0000-0000-00006B050000}"/>
    <cellStyle name="$u0 % 2 11" xfId="4279" xr:uid="{00000000-0005-0000-0000-00006C050000}"/>
    <cellStyle name="$u0 % 2 2" xfId="314" xr:uid="{00000000-0005-0000-0000-00006D050000}"/>
    <cellStyle name="$u0 % 2 2 2" xfId="2432" xr:uid="{00000000-0005-0000-0000-00006E050000}"/>
    <cellStyle name="$u0 % 2 2 2 2" xfId="5259" xr:uid="{00000000-0005-0000-0000-00006F050000}"/>
    <cellStyle name="$u0 % 2 2 2 3" xfId="7730" xr:uid="{00000000-0005-0000-0000-000070050000}"/>
    <cellStyle name="$u0 % 2 2 2 4" xfId="10023" xr:uid="{00000000-0005-0000-0000-000071050000}"/>
    <cellStyle name="$u0 % 2 2 3" xfId="3170" xr:uid="{00000000-0005-0000-0000-000072050000}"/>
    <cellStyle name="$u0 % 2 2 4" xfId="5700" xr:uid="{00000000-0005-0000-0000-000073050000}"/>
    <cellStyle name="$u0 % 2 2 5" xfId="2901" xr:uid="{00000000-0005-0000-0000-000074050000}"/>
    <cellStyle name="$u0 % 2 3" xfId="315" xr:uid="{00000000-0005-0000-0000-000075050000}"/>
    <cellStyle name="$u0 % 2 3 2" xfId="2590" xr:uid="{00000000-0005-0000-0000-000076050000}"/>
    <cellStyle name="$u0 % 2 3 2 2" xfId="5416" xr:uid="{00000000-0005-0000-0000-000077050000}"/>
    <cellStyle name="$u0 % 2 3 2 3" xfId="7886" xr:uid="{00000000-0005-0000-0000-000078050000}"/>
    <cellStyle name="$u0 % 2 3 2 4" xfId="10179" xr:uid="{00000000-0005-0000-0000-000079050000}"/>
    <cellStyle name="$u0 % 2 3 3" xfId="3171" xr:uid="{00000000-0005-0000-0000-00007A050000}"/>
    <cellStyle name="$u0 % 2 3 4" xfId="5701" xr:uid="{00000000-0005-0000-0000-00007B050000}"/>
    <cellStyle name="$u0 % 2 3 5" xfId="2908" xr:uid="{00000000-0005-0000-0000-00007C050000}"/>
    <cellStyle name="$u0 % 2 4" xfId="316" xr:uid="{00000000-0005-0000-0000-00007D050000}"/>
    <cellStyle name="$u0 % 2 4 2" xfId="2572" xr:uid="{00000000-0005-0000-0000-00007E050000}"/>
    <cellStyle name="$u0 % 2 4 2 2" xfId="5399" xr:uid="{00000000-0005-0000-0000-00007F050000}"/>
    <cellStyle name="$u0 % 2 4 2 3" xfId="7869" xr:uid="{00000000-0005-0000-0000-000080050000}"/>
    <cellStyle name="$u0 % 2 4 2 4" xfId="10162" xr:uid="{00000000-0005-0000-0000-000081050000}"/>
    <cellStyle name="$u0 % 2 4 3" xfId="3172" xr:uid="{00000000-0005-0000-0000-000082050000}"/>
    <cellStyle name="$u0 % 2 4 4" xfId="5702" xr:uid="{00000000-0005-0000-0000-000083050000}"/>
    <cellStyle name="$u0 % 2 4 5" xfId="2945" xr:uid="{00000000-0005-0000-0000-000084050000}"/>
    <cellStyle name="$u0 % 2 5" xfId="317" xr:uid="{00000000-0005-0000-0000-000085050000}"/>
    <cellStyle name="$u0 % 2 5 2" xfId="2482" xr:uid="{00000000-0005-0000-0000-000086050000}"/>
    <cellStyle name="$u0 % 2 5 2 2" xfId="5309" xr:uid="{00000000-0005-0000-0000-000087050000}"/>
    <cellStyle name="$u0 % 2 5 2 3" xfId="7779" xr:uid="{00000000-0005-0000-0000-000088050000}"/>
    <cellStyle name="$u0 % 2 5 2 4" xfId="10072" xr:uid="{00000000-0005-0000-0000-000089050000}"/>
    <cellStyle name="$u0 % 2 5 3" xfId="3173" xr:uid="{00000000-0005-0000-0000-00008A050000}"/>
    <cellStyle name="$u0 % 2 5 4" xfId="5703" xr:uid="{00000000-0005-0000-0000-00008B050000}"/>
    <cellStyle name="$u0 % 2 5 5" xfId="2981" xr:uid="{00000000-0005-0000-0000-00008C050000}"/>
    <cellStyle name="$u0 % 2 6" xfId="318" xr:uid="{00000000-0005-0000-0000-00008D050000}"/>
    <cellStyle name="$u0 % 2 6 2" xfId="1890" xr:uid="{00000000-0005-0000-0000-00008E050000}"/>
    <cellStyle name="$u0 % 2 6 2 2" xfId="4718" xr:uid="{00000000-0005-0000-0000-00008F050000}"/>
    <cellStyle name="$u0 % 2 6 2 3" xfId="7190" xr:uid="{00000000-0005-0000-0000-000090050000}"/>
    <cellStyle name="$u0 % 2 6 2 4" xfId="9483" xr:uid="{00000000-0005-0000-0000-000091050000}"/>
    <cellStyle name="$u0 % 2 6 3" xfId="3174" xr:uid="{00000000-0005-0000-0000-000092050000}"/>
    <cellStyle name="$u0 % 2 6 4" xfId="5704" xr:uid="{00000000-0005-0000-0000-000093050000}"/>
    <cellStyle name="$u0 % 2 6 5" xfId="2902" xr:uid="{00000000-0005-0000-0000-000094050000}"/>
    <cellStyle name="$u0 % 2 7" xfId="319" xr:uid="{00000000-0005-0000-0000-000095050000}"/>
    <cellStyle name="$u0 % 2 7 2" xfId="1973" xr:uid="{00000000-0005-0000-0000-000096050000}"/>
    <cellStyle name="$u0 % 2 7 2 2" xfId="4801" xr:uid="{00000000-0005-0000-0000-000097050000}"/>
    <cellStyle name="$u0 % 2 7 2 3" xfId="7272" xr:uid="{00000000-0005-0000-0000-000098050000}"/>
    <cellStyle name="$u0 % 2 7 2 4" xfId="9565" xr:uid="{00000000-0005-0000-0000-000099050000}"/>
    <cellStyle name="$u0 % 2 7 3" xfId="3175" xr:uid="{00000000-0005-0000-0000-00009A050000}"/>
    <cellStyle name="$u0 % 2 7 4" xfId="5705" xr:uid="{00000000-0005-0000-0000-00009B050000}"/>
    <cellStyle name="$u0 % 2 7 5" xfId="2912" xr:uid="{00000000-0005-0000-0000-00009C050000}"/>
    <cellStyle name="$u0 % 2 8" xfId="2005" xr:uid="{00000000-0005-0000-0000-00009D050000}"/>
    <cellStyle name="$u0 % 2 8 2" xfId="4833" xr:uid="{00000000-0005-0000-0000-00009E050000}"/>
    <cellStyle name="$u0 % 2 8 3" xfId="7304" xr:uid="{00000000-0005-0000-0000-00009F050000}"/>
    <cellStyle name="$u0 % 2 8 4" xfId="9597" xr:uid="{00000000-0005-0000-0000-0000A0050000}"/>
    <cellStyle name="$u0 % 2 9" xfId="3169" xr:uid="{00000000-0005-0000-0000-0000A1050000}"/>
    <cellStyle name="$u0 % 3" xfId="320" xr:uid="{00000000-0005-0000-0000-0000A2050000}"/>
    <cellStyle name="$u0 % 3 10" xfId="5706" xr:uid="{00000000-0005-0000-0000-0000A3050000}"/>
    <cellStyle name="$u0 % 3 11" xfId="3375" xr:uid="{00000000-0005-0000-0000-0000A4050000}"/>
    <cellStyle name="$u0 % 3 2" xfId="321" xr:uid="{00000000-0005-0000-0000-0000A5050000}"/>
    <cellStyle name="$u0 % 3 2 2" xfId="2497" xr:uid="{00000000-0005-0000-0000-0000A6050000}"/>
    <cellStyle name="$u0 % 3 2 2 2" xfId="5324" xr:uid="{00000000-0005-0000-0000-0000A7050000}"/>
    <cellStyle name="$u0 % 3 2 2 3" xfId="7794" xr:uid="{00000000-0005-0000-0000-0000A8050000}"/>
    <cellStyle name="$u0 % 3 2 2 4" xfId="10087" xr:uid="{00000000-0005-0000-0000-0000A9050000}"/>
    <cellStyle name="$u0 % 3 2 3" xfId="3177" xr:uid="{00000000-0005-0000-0000-0000AA050000}"/>
    <cellStyle name="$u0 % 3 2 4" xfId="5707" xr:uid="{00000000-0005-0000-0000-0000AB050000}"/>
    <cellStyle name="$u0 % 3 2 5" xfId="2985" xr:uid="{00000000-0005-0000-0000-0000AC050000}"/>
    <cellStyle name="$u0 % 3 3" xfId="322" xr:uid="{00000000-0005-0000-0000-0000AD050000}"/>
    <cellStyle name="$u0 % 3 3 2" xfId="1732" xr:uid="{00000000-0005-0000-0000-0000AE050000}"/>
    <cellStyle name="$u0 % 3 3 2 2" xfId="4560" xr:uid="{00000000-0005-0000-0000-0000AF050000}"/>
    <cellStyle name="$u0 % 3 3 2 3" xfId="7033" xr:uid="{00000000-0005-0000-0000-0000B0050000}"/>
    <cellStyle name="$u0 % 3 3 2 4" xfId="9327" xr:uid="{00000000-0005-0000-0000-0000B1050000}"/>
    <cellStyle name="$u0 % 3 3 3" xfId="3178" xr:uid="{00000000-0005-0000-0000-0000B2050000}"/>
    <cellStyle name="$u0 % 3 3 4" xfId="5708" xr:uid="{00000000-0005-0000-0000-0000B3050000}"/>
    <cellStyle name="$u0 % 3 3 5" xfId="3376" xr:uid="{00000000-0005-0000-0000-0000B4050000}"/>
    <cellStyle name="$u0 % 3 4" xfId="323" xr:uid="{00000000-0005-0000-0000-0000B5050000}"/>
    <cellStyle name="$u0 % 3 4 2" xfId="2721" xr:uid="{00000000-0005-0000-0000-0000B6050000}"/>
    <cellStyle name="$u0 % 3 4 2 2" xfId="5546" xr:uid="{00000000-0005-0000-0000-0000B7050000}"/>
    <cellStyle name="$u0 % 3 4 2 3" xfId="8011" xr:uid="{00000000-0005-0000-0000-0000B8050000}"/>
    <cellStyle name="$u0 % 3 4 2 4" xfId="10291" xr:uid="{00000000-0005-0000-0000-0000B9050000}"/>
    <cellStyle name="$u0 % 3 4 3" xfId="3179" xr:uid="{00000000-0005-0000-0000-0000BA050000}"/>
    <cellStyle name="$u0 % 3 4 4" xfId="5709" xr:uid="{00000000-0005-0000-0000-0000BB050000}"/>
    <cellStyle name="$u0 % 3 4 5" xfId="2913" xr:uid="{00000000-0005-0000-0000-0000BC050000}"/>
    <cellStyle name="$u0 % 3 5" xfId="324" xr:uid="{00000000-0005-0000-0000-0000BD050000}"/>
    <cellStyle name="$u0 % 3 5 2" xfId="2317" xr:uid="{00000000-0005-0000-0000-0000BE050000}"/>
    <cellStyle name="$u0 % 3 5 2 2" xfId="5145" xr:uid="{00000000-0005-0000-0000-0000BF050000}"/>
    <cellStyle name="$u0 % 3 5 2 3" xfId="7616" xr:uid="{00000000-0005-0000-0000-0000C0050000}"/>
    <cellStyle name="$u0 % 3 5 2 4" xfId="9909" xr:uid="{00000000-0005-0000-0000-0000C1050000}"/>
    <cellStyle name="$u0 % 3 5 3" xfId="3180" xr:uid="{00000000-0005-0000-0000-0000C2050000}"/>
    <cellStyle name="$u0 % 3 5 4" xfId="5710" xr:uid="{00000000-0005-0000-0000-0000C3050000}"/>
    <cellStyle name="$u0 % 3 5 5" xfId="3377" xr:uid="{00000000-0005-0000-0000-0000C4050000}"/>
    <cellStyle name="$u0 % 3 6" xfId="325" xr:uid="{00000000-0005-0000-0000-0000C5050000}"/>
    <cellStyle name="$u0 % 3 6 2" xfId="2603" xr:uid="{00000000-0005-0000-0000-0000C6050000}"/>
    <cellStyle name="$u0 % 3 6 2 2" xfId="5429" xr:uid="{00000000-0005-0000-0000-0000C7050000}"/>
    <cellStyle name="$u0 % 3 6 2 3" xfId="7899" xr:uid="{00000000-0005-0000-0000-0000C8050000}"/>
    <cellStyle name="$u0 % 3 6 2 4" xfId="10192" xr:uid="{00000000-0005-0000-0000-0000C9050000}"/>
    <cellStyle name="$u0 % 3 6 3" xfId="3181" xr:uid="{00000000-0005-0000-0000-0000CA050000}"/>
    <cellStyle name="$u0 % 3 6 4" xfId="5711" xr:uid="{00000000-0005-0000-0000-0000CB050000}"/>
    <cellStyle name="$u0 % 3 6 5" xfId="2986" xr:uid="{00000000-0005-0000-0000-0000CC050000}"/>
    <cellStyle name="$u0 % 3 7" xfId="326" xr:uid="{00000000-0005-0000-0000-0000CD050000}"/>
    <cellStyle name="$u0 % 3 7 2" xfId="1744" xr:uid="{00000000-0005-0000-0000-0000CE050000}"/>
    <cellStyle name="$u0 % 3 7 2 2" xfId="4572" xr:uid="{00000000-0005-0000-0000-0000CF050000}"/>
    <cellStyle name="$u0 % 3 7 2 3" xfId="7045" xr:uid="{00000000-0005-0000-0000-0000D0050000}"/>
    <cellStyle name="$u0 % 3 7 2 4" xfId="9339" xr:uid="{00000000-0005-0000-0000-0000D1050000}"/>
    <cellStyle name="$u0 % 3 7 3" xfId="3182" xr:uid="{00000000-0005-0000-0000-0000D2050000}"/>
    <cellStyle name="$u0 % 3 7 4" xfId="5712" xr:uid="{00000000-0005-0000-0000-0000D3050000}"/>
    <cellStyle name="$u0 % 3 7 5" xfId="3378" xr:uid="{00000000-0005-0000-0000-0000D4050000}"/>
    <cellStyle name="$u0 % 3 8" xfId="1972" xr:uid="{00000000-0005-0000-0000-0000D5050000}"/>
    <cellStyle name="$u0 % 3 8 2" xfId="4800" xr:uid="{00000000-0005-0000-0000-0000D6050000}"/>
    <cellStyle name="$u0 % 3 8 3" xfId="7271" xr:uid="{00000000-0005-0000-0000-0000D7050000}"/>
    <cellStyle name="$u0 % 3 8 4" xfId="9564" xr:uid="{00000000-0005-0000-0000-0000D8050000}"/>
    <cellStyle name="$u0 % 3 9" xfId="3176" xr:uid="{00000000-0005-0000-0000-0000D9050000}"/>
    <cellStyle name="$u0 % 4" xfId="327" xr:uid="{00000000-0005-0000-0000-0000DA050000}"/>
    <cellStyle name="$u0 % 4 2" xfId="1590" xr:uid="{00000000-0005-0000-0000-0000DB050000}"/>
    <cellStyle name="$u0 % 4 2 2" xfId="4419" xr:uid="{00000000-0005-0000-0000-0000DC050000}"/>
    <cellStyle name="$u0 % 4 2 3" xfId="6893" xr:uid="{00000000-0005-0000-0000-0000DD050000}"/>
    <cellStyle name="$u0 % 4 2 4" xfId="9194" xr:uid="{00000000-0005-0000-0000-0000DE050000}"/>
    <cellStyle name="$u0 % 4 3" xfId="3183" xr:uid="{00000000-0005-0000-0000-0000DF050000}"/>
    <cellStyle name="$u0 % 4 4" xfId="5713" xr:uid="{00000000-0005-0000-0000-0000E0050000}"/>
    <cellStyle name="$u0 % 4 5" xfId="2914" xr:uid="{00000000-0005-0000-0000-0000E1050000}"/>
    <cellStyle name="$u0 % 5" xfId="328" xr:uid="{00000000-0005-0000-0000-0000E2050000}"/>
    <cellStyle name="$u0 % 5 2" xfId="1974" xr:uid="{00000000-0005-0000-0000-0000E3050000}"/>
    <cellStyle name="$u0 % 5 2 2" xfId="4802" xr:uid="{00000000-0005-0000-0000-0000E4050000}"/>
    <cellStyle name="$u0 % 5 2 3" xfId="7273" xr:uid="{00000000-0005-0000-0000-0000E5050000}"/>
    <cellStyle name="$u0 % 5 2 4" xfId="9566" xr:uid="{00000000-0005-0000-0000-0000E6050000}"/>
    <cellStyle name="$u0 % 5 3" xfId="3184" xr:uid="{00000000-0005-0000-0000-0000E7050000}"/>
    <cellStyle name="$u0 % 5 4" xfId="5714" xr:uid="{00000000-0005-0000-0000-0000E8050000}"/>
    <cellStyle name="$u0 % 5 5" xfId="3379" xr:uid="{00000000-0005-0000-0000-0000E9050000}"/>
    <cellStyle name="$u0 % 6" xfId="329" xr:uid="{00000000-0005-0000-0000-0000EA050000}"/>
    <cellStyle name="$u0 % 6 2" xfId="2006" xr:uid="{00000000-0005-0000-0000-0000EB050000}"/>
    <cellStyle name="$u0 % 6 2 2" xfId="4834" xr:uid="{00000000-0005-0000-0000-0000EC050000}"/>
    <cellStyle name="$u0 % 6 2 3" xfId="7305" xr:uid="{00000000-0005-0000-0000-0000ED050000}"/>
    <cellStyle name="$u0 % 6 2 4" xfId="9598" xr:uid="{00000000-0005-0000-0000-0000EE050000}"/>
    <cellStyle name="$u0 % 6 3" xfId="3185" xr:uid="{00000000-0005-0000-0000-0000EF050000}"/>
    <cellStyle name="$u0 % 6 4" xfId="5715" xr:uid="{00000000-0005-0000-0000-0000F0050000}"/>
    <cellStyle name="$u0 % 6 5" xfId="2987" xr:uid="{00000000-0005-0000-0000-0000F1050000}"/>
    <cellStyle name="$u0 % 7" xfId="330" xr:uid="{00000000-0005-0000-0000-0000F2050000}"/>
    <cellStyle name="$u0 % 7 2" xfId="1947" xr:uid="{00000000-0005-0000-0000-0000F3050000}"/>
    <cellStyle name="$u0 % 7 2 2" xfId="4775" xr:uid="{00000000-0005-0000-0000-0000F4050000}"/>
    <cellStyle name="$u0 % 7 2 3" xfId="7246" xr:uid="{00000000-0005-0000-0000-0000F5050000}"/>
    <cellStyle name="$u0 % 7 2 4" xfId="9539" xr:uid="{00000000-0005-0000-0000-0000F6050000}"/>
    <cellStyle name="$u0 % 7 3" xfId="3186" xr:uid="{00000000-0005-0000-0000-0000F7050000}"/>
    <cellStyle name="$u0 % 7 4" xfId="5716" xr:uid="{00000000-0005-0000-0000-0000F8050000}"/>
    <cellStyle name="$u0 % 7 5" xfId="3380" xr:uid="{00000000-0005-0000-0000-0000F9050000}"/>
    <cellStyle name="$u0 % 8" xfId="331" xr:uid="{00000000-0005-0000-0000-0000FA050000}"/>
    <cellStyle name="$u0 % 8 2" xfId="2007" xr:uid="{00000000-0005-0000-0000-0000FB050000}"/>
    <cellStyle name="$u0 % 8 2 2" xfId="4835" xr:uid="{00000000-0005-0000-0000-0000FC050000}"/>
    <cellStyle name="$u0 % 8 2 3" xfId="7306" xr:uid="{00000000-0005-0000-0000-0000FD050000}"/>
    <cellStyle name="$u0 % 8 2 4" xfId="9599" xr:uid="{00000000-0005-0000-0000-0000FE050000}"/>
    <cellStyle name="$u0 % 8 3" xfId="3187" xr:uid="{00000000-0005-0000-0000-0000FF050000}"/>
    <cellStyle name="$u0 % 8 4" xfId="5717" xr:uid="{00000000-0005-0000-0000-000000060000}"/>
    <cellStyle name="$u0 % 8 5" xfId="2915" xr:uid="{00000000-0005-0000-0000-000001060000}"/>
    <cellStyle name="$u0 % 9" xfId="332" xr:uid="{00000000-0005-0000-0000-000002060000}"/>
    <cellStyle name="$u0 % 9 2" xfId="2008" xr:uid="{00000000-0005-0000-0000-000003060000}"/>
    <cellStyle name="$u0 % 9 2 2" xfId="4836" xr:uid="{00000000-0005-0000-0000-000004060000}"/>
    <cellStyle name="$u0 % 9 2 3" xfId="7307" xr:uid="{00000000-0005-0000-0000-000005060000}"/>
    <cellStyle name="$u0 % 9 2 4" xfId="9600" xr:uid="{00000000-0005-0000-0000-000006060000}"/>
    <cellStyle name="$u0 % 9 3" xfId="3188" xr:uid="{00000000-0005-0000-0000-000007060000}"/>
    <cellStyle name="$u0 % 9 4" xfId="5718" xr:uid="{00000000-0005-0000-0000-000008060000}"/>
    <cellStyle name="$u0 % 9 5" xfId="3381" xr:uid="{00000000-0005-0000-0000-000009060000}"/>
    <cellStyle name="$u0 No" xfId="333" xr:uid="{00000000-0005-0000-0000-00000A060000}"/>
    <cellStyle name="$u0 No 10" xfId="2342" xr:uid="{00000000-0005-0000-0000-00000B060000}"/>
    <cellStyle name="$u0 No 10 2" xfId="5170" xr:uid="{00000000-0005-0000-0000-00000C060000}"/>
    <cellStyle name="$u0 No 10 3" xfId="7641" xr:uid="{00000000-0005-0000-0000-00000D060000}"/>
    <cellStyle name="$u0 No 10 4" xfId="9934" xr:uid="{00000000-0005-0000-0000-00000E060000}"/>
    <cellStyle name="$u0 No 11" xfId="3189" xr:uid="{00000000-0005-0000-0000-00000F060000}"/>
    <cellStyle name="$u0 No 12" xfId="5719" xr:uid="{00000000-0005-0000-0000-000010060000}"/>
    <cellStyle name="$u0 No 13" xfId="2988" xr:uid="{00000000-0005-0000-0000-000011060000}"/>
    <cellStyle name="$u0 No 2" xfId="334" xr:uid="{00000000-0005-0000-0000-000012060000}"/>
    <cellStyle name="$u0 No 2 10" xfId="5720" xr:uid="{00000000-0005-0000-0000-000013060000}"/>
    <cellStyle name="$u0 No 2 11" xfId="3382" xr:uid="{00000000-0005-0000-0000-000014060000}"/>
    <cellStyle name="$u0 No 2 2" xfId="335" xr:uid="{00000000-0005-0000-0000-000015060000}"/>
    <cellStyle name="$u0 No 2 2 2" xfId="1784" xr:uid="{00000000-0005-0000-0000-000016060000}"/>
    <cellStyle name="$u0 No 2 2 2 2" xfId="4612" xr:uid="{00000000-0005-0000-0000-000017060000}"/>
    <cellStyle name="$u0 No 2 2 2 3" xfId="7085" xr:uid="{00000000-0005-0000-0000-000018060000}"/>
    <cellStyle name="$u0 No 2 2 2 4" xfId="9379" xr:uid="{00000000-0005-0000-0000-000019060000}"/>
    <cellStyle name="$u0 No 2 2 3" xfId="3191" xr:uid="{00000000-0005-0000-0000-00001A060000}"/>
    <cellStyle name="$u0 No 2 2 4" xfId="5721" xr:uid="{00000000-0005-0000-0000-00001B060000}"/>
    <cellStyle name="$u0 No 2 2 5" xfId="2916" xr:uid="{00000000-0005-0000-0000-00001C060000}"/>
    <cellStyle name="$u0 No 2 3" xfId="336" xr:uid="{00000000-0005-0000-0000-00001D060000}"/>
    <cellStyle name="$u0 No 2 3 2" xfId="2369" xr:uid="{00000000-0005-0000-0000-00001E060000}"/>
    <cellStyle name="$u0 No 2 3 2 2" xfId="5196" xr:uid="{00000000-0005-0000-0000-00001F060000}"/>
    <cellStyle name="$u0 No 2 3 2 3" xfId="7667" xr:uid="{00000000-0005-0000-0000-000020060000}"/>
    <cellStyle name="$u0 No 2 3 2 4" xfId="9960" xr:uid="{00000000-0005-0000-0000-000021060000}"/>
    <cellStyle name="$u0 No 2 3 3" xfId="3192" xr:uid="{00000000-0005-0000-0000-000022060000}"/>
    <cellStyle name="$u0 No 2 3 4" xfId="5722" xr:uid="{00000000-0005-0000-0000-000023060000}"/>
    <cellStyle name="$u0 No 2 3 5" xfId="3383" xr:uid="{00000000-0005-0000-0000-000024060000}"/>
    <cellStyle name="$u0 No 2 4" xfId="337" xr:uid="{00000000-0005-0000-0000-000025060000}"/>
    <cellStyle name="$u0 No 2 4 2" xfId="2009" xr:uid="{00000000-0005-0000-0000-000026060000}"/>
    <cellStyle name="$u0 No 2 4 2 2" xfId="4837" xr:uid="{00000000-0005-0000-0000-000027060000}"/>
    <cellStyle name="$u0 No 2 4 2 3" xfId="7308" xr:uid="{00000000-0005-0000-0000-000028060000}"/>
    <cellStyle name="$u0 No 2 4 2 4" xfId="9601" xr:uid="{00000000-0005-0000-0000-000029060000}"/>
    <cellStyle name="$u0 No 2 4 3" xfId="3193" xr:uid="{00000000-0005-0000-0000-00002A060000}"/>
    <cellStyle name="$u0 No 2 4 4" xfId="5723" xr:uid="{00000000-0005-0000-0000-00002B060000}"/>
    <cellStyle name="$u0 No 2 4 5" xfId="2989" xr:uid="{00000000-0005-0000-0000-00002C060000}"/>
    <cellStyle name="$u0 No 2 5" xfId="338" xr:uid="{00000000-0005-0000-0000-00002D060000}"/>
    <cellStyle name="$u0 No 2 5 2" xfId="2010" xr:uid="{00000000-0005-0000-0000-00002E060000}"/>
    <cellStyle name="$u0 No 2 5 2 2" xfId="4838" xr:uid="{00000000-0005-0000-0000-00002F060000}"/>
    <cellStyle name="$u0 No 2 5 2 3" xfId="7309" xr:uid="{00000000-0005-0000-0000-000030060000}"/>
    <cellStyle name="$u0 No 2 5 2 4" xfId="9602" xr:uid="{00000000-0005-0000-0000-000031060000}"/>
    <cellStyle name="$u0 No 2 5 3" xfId="3194" xr:uid="{00000000-0005-0000-0000-000032060000}"/>
    <cellStyle name="$u0 No 2 5 4" xfId="5724" xr:uid="{00000000-0005-0000-0000-000033060000}"/>
    <cellStyle name="$u0 No 2 5 5" xfId="2903" xr:uid="{00000000-0005-0000-0000-000034060000}"/>
    <cellStyle name="$u0 No 2 6" xfId="339" xr:uid="{00000000-0005-0000-0000-000035060000}"/>
    <cellStyle name="$u0 No 2 6 2" xfId="2011" xr:uid="{00000000-0005-0000-0000-000036060000}"/>
    <cellStyle name="$u0 No 2 6 2 2" xfId="4839" xr:uid="{00000000-0005-0000-0000-000037060000}"/>
    <cellStyle name="$u0 No 2 6 2 3" xfId="7310" xr:uid="{00000000-0005-0000-0000-000038060000}"/>
    <cellStyle name="$u0 No 2 6 2 4" xfId="9603" xr:uid="{00000000-0005-0000-0000-000039060000}"/>
    <cellStyle name="$u0 No 2 6 3" xfId="3195" xr:uid="{00000000-0005-0000-0000-00003A060000}"/>
    <cellStyle name="$u0 No 2 6 4" xfId="5725" xr:uid="{00000000-0005-0000-0000-00003B060000}"/>
    <cellStyle name="$u0 No 2 6 5" xfId="2917" xr:uid="{00000000-0005-0000-0000-00003C060000}"/>
    <cellStyle name="$u0 No 2 7" xfId="340" xr:uid="{00000000-0005-0000-0000-00003D060000}"/>
    <cellStyle name="$u0 No 2 7 2" xfId="2560" xr:uid="{00000000-0005-0000-0000-00003E060000}"/>
    <cellStyle name="$u0 No 2 7 2 2" xfId="5387" xr:uid="{00000000-0005-0000-0000-00003F060000}"/>
    <cellStyle name="$u0 No 2 7 2 3" xfId="7857" xr:uid="{00000000-0005-0000-0000-000040060000}"/>
    <cellStyle name="$u0 No 2 7 2 4" xfId="10150" xr:uid="{00000000-0005-0000-0000-000041060000}"/>
    <cellStyle name="$u0 No 2 7 3" xfId="3196" xr:uid="{00000000-0005-0000-0000-000042060000}"/>
    <cellStyle name="$u0 No 2 7 4" xfId="5726" xr:uid="{00000000-0005-0000-0000-000043060000}"/>
    <cellStyle name="$u0 No 2 7 5" xfId="2904" xr:uid="{00000000-0005-0000-0000-000044060000}"/>
    <cellStyle name="$u0 No 2 8" xfId="2508" xr:uid="{00000000-0005-0000-0000-000045060000}"/>
    <cellStyle name="$u0 No 2 8 2" xfId="5335" xr:uid="{00000000-0005-0000-0000-000046060000}"/>
    <cellStyle name="$u0 No 2 8 3" xfId="7805" xr:uid="{00000000-0005-0000-0000-000047060000}"/>
    <cellStyle name="$u0 No 2 8 4" xfId="10098" xr:uid="{00000000-0005-0000-0000-000048060000}"/>
    <cellStyle name="$u0 No 2 9" xfId="3190" xr:uid="{00000000-0005-0000-0000-000049060000}"/>
    <cellStyle name="$u0 No 3" xfId="341" xr:uid="{00000000-0005-0000-0000-00004A060000}"/>
    <cellStyle name="$u0 No 3 10" xfId="5727" xr:uid="{00000000-0005-0000-0000-00004B060000}"/>
    <cellStyle name="$u0 No 3 11" xfId="2990" xr:uid="{00000000-0005-0000-0000-00004C060000}"/>
    <cellStyle name="$u0 No 3 2" xfId="342" xr:uid="{00000000-0005-0000-0000-00004D060000}"/>
    <cellStyle name="$u0 No 3 2 2" xfId="2624" xr:uid="{00000000-0005-0000-0000-00004E060000}"/>
    <cellStyle name="$u0 No 3 2 2 2" xfId="5450" xr:uid="{00000000-0005-0000-0000-00004F060000}"/>
    <cellStyle name="$u0 No 3 2 2 3" xfId="7919" xr:uid="{00000000-0005-0000-0000-000050060000}"/>
    <cellStyle name="$u0 No 3 2 2 4" xfId="10211" xr:uid="{00000000-0005-0000-0000-000051060000}"/>
    <cellStyle name="$u0 No 3 2 3" xfId="3198" xr:uid="{00000000-0005-0000-0000-000052060000}"/>
    <cellStyle name="$u0 No 3 2 4" xfId="5728" xr:uid="{00000000-0005-0000-0000-000053060000}"/>
    <cellStyle name="$u0 No 3 2 5" xfId="2943" xr:uid="{00000000-0005-0000-0000-000054060000}"/>
    <cellStyle name="$u0 No 3 3" xfId="343" xr:uid="{00000000-0005-0000-0000-000055060000}"/>
    <cellStyle name="$u0 No 3 3 2" xfId="2013" xr:uid="{00000000-0005-0000-0000-000056060000}"/>
    <cellStyle name="$u0 No 3 3 2 2" xfId="4841" xr:uid="{00000000-0005-0000-0000-000057060000}"/>
    <cellStyle name="$u0 No 3 3 2 3" xfId="7312" xr:uid="{00000000-0005-0000-0000-000058060000}"/>
    <cellStyle name="$u0 No 3 3 2 4" xfId="9605" xr:uid="{00000000-0005-0000-0000-000059060000}"/>
    <cellStyle name="$u0 No 3 3 3" xfId="3199" xr:uid="{00000000-0005-0000-0000-00005A060000}"/>
    <cellStyle name="$u0 No 3 3 4" xfId="5729" xr:uid="{00000000-0005-0000-0000-00005B060000}"/>
    <cellStyle name="$u0 No 3 3 5" xfId="2918" xr:uid="{00000000-0005-0000-0000-00005C060000}"/>
    <cellStyle name="$u0 No 3 4" xfId="344" xr:uid="{00000000-0005-0000-0000-00005D060000}"/>
    <cellStyle name="$u0 No 3 4 2" xfId="2589" xr:uid="{00000000-0005-0000-0000-00005E060000}"/>
    <cellStyle name="$u0 No 3 4 2 2" xfId="5415" xr:uid="{00000000-0005-0000-0000-00005F060000}"/>
    <cellStyle name="$u0 No 3 4 2 3" xfId="7885" xr:uid="{00000000-0005-0000-0000-000060060000}"/>
    <cellStyle name="$u0 No 3 4 2 4" xfId="10178" xr:uid="{00000000-0005-0000-0000-000061060000}"/>
    <cellStyle name="$u0 No 3 4 3" xfId="3200" xr:uid="{00000000-0005-0000-0000-000062060000}"/>
    <cellStyle name="$u0 No 3 4 4" xfId="5730" xr:uid="{00000000-0005-0000-0000-000063060000}"/>
    <cellStyle name="$u0 No 3 4 5" xfId="5745" xr:uid="{00000000-0005-0000-0000-000064060000}"/>
    <cellStyle name="$u0 No 3 5" xfId="345" xr:uid="{00000000-0005-0000-0000-000065060000}"/>
    <cellStyle name="$u0 No 3 5 2" xfId="1753" xr:uid="{00000000-0005-0000-0000-000066060000}"/>
    <cellStyle name="$u0 No 3 5 2 2" xfId="4581" xr:uid="{00000000-0005-0000-0000-000067060000}"/>
    <cellStyle name="$u0 No 3 5 2 3" xfId="7054" xr:uid="{00000000-0005-0000-0000-000068060000}"/>
    <cellStyle name="$u0 No 3 5 2 4" xfId="9348" xr:uid="{00000000-0005-0000-0000-000069060000}"/>
    <cellStyle name="$u0 No 3 5 3" xfId="3201" xr:uid="{00000000-0005-0000-0000-00006A060000}"/>
    <cellStyle name="$u0 No 3 5 4" xfId="5731" xr:uid="{00000000-0005-0000-0000-00006B060000}"/>
    <cellStyle name="$u0 No 3 5 5" xfId="5744" xr:uid="{00000000-0005-0000-0000-00006C060000}"/>
    <cellStyle name="$u0 No 3 6" xfId="346" xr:uid="{00000000-0005-0000-0000-00006D060000}"/>
    <cellStyle name="$u0 No 3 6 2" xfId="1782" xr:uid="{00000000-0005-0000-0000-00006E060000}"/>
    <cellStyle name="$u0 No 3 6 2 2" xfId="4610" xr:uid="{00000000-0005-0000-0000-00006F060000}"/>
    <cellStyle name="$u0 No 3 6 2 3" xfId="7083" xr:uid="{00000000-0005-0000-0000-000070060000}"/>
    <cellStyle name="$u0 No 3 6 2 4" xfId="9377" xr:uid="{00000000-0005-0000-0000-000071060000}"/>
    <cellStyle name="$u0 No 3 6 3" xfId="3202" xr:uid="{00000000-0005-0000-0000-000072060000}"/>
    <cellStyle name="$u0 No 3 6 4" xfId="5732" xr:uid="{00000000-0005-0000-0000-000073060000}"/>
    <cellStyle name="$u0 No 3 6 5" xfId="5743" xr:uid="{00000000-0005-0000-0000-000074060000}"/>
    <cellStyle name="$u0 No 3 7" xfId="347" xr:uid="{00000000-0005-0000-0000-000075060000}"/>
    <cellStyle name="$u0 No 3 7 2" xfId="2014" xr:uid="{00000000-0005-0000-0000-000076060000}"/>
    <cellStyle name="$u0 No 3 7 2 2" xfId="4842" xr:uid="{00000000-0005-0000-0000-000077060000}"/>
    <cellStyle name="$u0 No 3 7 2 3" xfId="7313" xr:uid="{00000000-0005-0000-0000-000078060000}"/>
    <cellStyle name="$u0 No 3 7 2 4" xfId="9606" xr:uid="{00000000-0005-0000-0000-000079060000}"/>
    <cellStyle name="$u0 No 3 7 3" xfId="3203" xr:uid="{00000000-0005-0000-0000-00007A060000}"/>
    <cellStyle name="$u0 No 3 7 4" xfId="5733" xr:uid="{00000000-0005-0000-0000-00007B060000}"/>
    <cellStyle name="$u0 No 3 7 5" xfId="5742" xr:uid="{00000000-0005-0000-0000-00007C060000}"/>
    <cellStyle name="$u0 No 3 8" xfId="2012" xr:uid="{00000000-0005-0000-0000-00007D060000}"/>
    <cellStyle name="$u0 No 3 8 2" xfId="4840" xr:uid="{00000000-0005-0000-0000-00007E060000}"/>
    <cellStyle name="$u0 No 3 8 3" xfId="7311" xr:uid="{00000000-0005-0000-0000-00007F060000}"/>
    <cellStyle name="$u0 No 3 8 4" xfId="9604" xr:uid="{00000000-0005-0000-0000-000080060000}"/>
    <cellStyle name="$u0 No 3 9" xfId="3197" xr:uid="{00000000-0005-0000-0000-000081060000}"/>
    <cellStyle name="$u0 No 4" xfId="348" xr:uid="{00000000-0005-0000-0000-000082060000}"/>
    <cellStyle name="$u0 No 4 2" xfId="2334" xr:uid="{00000000-0005-0000-0000-000083060000}"/>
    <cellStyle name="$u0 No 4 2 2" xfId="5162" xr:uid="{00000000-0005-0000-0000-000084060000}"/>
    <cellStyle name="$u0 No 4 2 3" xfId="7633" xr:uid="{00000000-0005-0000-0000-000085060000}"/>
    <cellStyle name="$u0 No 4 2 4" xfId="9926" xr:uid="{00000000-0005-0000-0000-000086060000}"/>
    <cellStyle name="$u0 No 4 3" xfId="3204" xr:uid="{00000000-0005-0000-0000-000087060000}"/>
    <cellStyle name="$u0 No 4 4" xfId="5734" xr:uid="{00000000-0005-0000-0000-000088060000}"/>
    <cellStyle name="$u0 No 4 5" xfId="5741" xr:uid="{00000000-0005-0000-0000-000089060000}"/>
    <cellStyle name="$u0 No 5" xfId="349" xr:uid="{00000000-0005-0000-0000-00008A060000}"/>
    <cellStyle name="$u0 No 5 2" xfId="2418" xr:uid="{00000000-0005-0000-0000-00008B060000}"/>
    <cellStyle name="$u0 No 5 2 2" xfId="5245" xr:uid="{00000000-0005-0000-0000-00008C060000}"/>
    <cellStyle name="$u0 No 5 2 3" xfId="7716" xr:uid="{00000000-0005-0000-0000-00008D060000}"/>
    <cellStyle name="$u0 No 5 2 4" xfId="10009" xr:uid="{00000000-0005-0000-0000-00008E060000}"/>
    <cellStyle name="$u0 No 5 3" xfId="3205" xr:uid="{00000000-0005-0000-0000-00008F060000}"/>
    <cellStyle name="$u0 No 5 4" xfId="5735" xr:uid="{00000000-0005-0000-0000-000090060000}"/>
    <cellStyle name="$u0 No 5 5" xfId="7103" xr:uid="{00000000-0005-0000-0000-000091060000}"/>
    <cellStyle name="$u0 No 6" xfId="350" xr:uid="{00000000-0005-0000-0000-000092060000}"/>
    <cellStyle name="$u0 No 6 2" xfId="2406" xr:uid="{00000000-0005-0000-0000-000093060000}"/>
    <cellStyle name="$u0 No 6 2 2" xfId="5233" xr:uid="{00000000-0005-0000-0000-000094060000}"/>
    <cellStyle name="$u0 No 6 2 3" xfId="7704" xr:uid="{00000000-0005-0000-0000-000095060000}"/>
    <cellStyle name="$u0 No 6 2 4" xfId="9997" xr:uid="{00000000-0005-0000-0000-000096060000}"/>
    <cellStyle name="$u0 No 6 3" xfId="3206" xr:uid="{00000000-0005-0000-0000-000097060000}"/>
    <cellStyle name="$u0 No 6 4" xfId="5736" xr:uid="{00000000-0005-0000-0000-000098060000}"/>
    <cellStyle name="$u0 No 6 5" xfId="5740" xr:uid="{00000000-0005-0000-0000-000099060000}"/>
    <cellStyle name="$u0 No 7" xfId="351" xr:uid="{00000000-0005-0000-0000-00009A060000}"/>
    <cellStyle name="$u0 No 7 2" xfId="2015" xr:uid="{00000000-0005-0000-0000-00009B060000}"/>
    <cellStyle name="$u0 No 7 2 2" xfId="4843" xr:uid="{00000000-0005-0000-0000-00009C060000}"/>
    <cellStyle name="$u0 No 7 2 3" xfId="7314" xr:uid="{00000000-0005-0000-0000-00009D060000}"/>
    <cellStyle name="$u0 No 7 2 4" xfId="9607" xr:uid="{00000000-0005-0000-0000-00009E060000}"/>
    <cellStyle name="$u0 No 7 3" xfId="3207" xr:uid="{00000000-0005-0000-0000-00009F060000}"/>
    <cellStyle name="$u0 No 7 4" xfId="5737" xr:uid="{00000000-0005-0000-0000-0000A0060000}"/>
    <cellStyle name="$u0 No 7 5" xfId="3227" xr:uid="{00000000-0005-0000-0000-0000A1060000}"/>
    <cellStyle name="$u0 No 8" xfId="352" xr:uid="{00000000-0005-0000-0000-0000A2060000}"/>
    <cellStyle name="$u0 No 8 2" xfId="1955" xr:uid="{00000000-0005-0000-0000-0000A3060000}"/>
    <cellStyle name="$u0 No 8 2 2" xfId="4783" xr:uid="{00000000-0005-0000-0000-0000A4060000}"/>
    <cellStyle name="$u0 No 8 2 3" xfId="7254" xr:uid="{00000000-0005-0000-0000-0000A5060000}"/>
    <cellStyle name="$u0 No 8 2 4" xfId="9547" xr:uid="{00000000-0005-0000-0000-0000A6060000}"/>
    <cellStyle name="$u0 No 8 3" xfId="3208" xr:uid="{00000000-0005-0000-0000-0000A7060000}"/>
    <cellStyle name="$u0 No 8 4" xfId="5738" xr:uid="{00000000-0005-0000-0000-0000A8060000}"/>
    <cellStyle name="$u0 No 8 5" xfId="2925" xr:uid="{00000000-0005-0000-0000-0000A9060000}"/>
    <cellStyle name="$u0 No 9" xfId="353" xr:uid="{00000000-0005-0000-0000-0000AA060000}"/>
    <cellStyle name="$u0 No 9 2" xfId="2016" xr:uid="{00000000-0005-0000-0000-0000AB060000}"/>
    <cellStyle name="$u0 No 9 2 2" xfId="4844" xr:uid="{00000000-0005-0000-0000-0000AC060000}"/>
    <cellStyle name="$u0 No 9 2 3" xfId="7315" xr:uid="{00000000-0005-0000-0000-0000AD060000}"/>
    <cellStyle name="$u0 No 9 2 4" xfId="9608" xr:uid="{00000000-0005-0000-0000-0000AE060000}"/>
    <cellStyle name="$u0 No 9 3" xfId="3209" xr:uid="{00000000-0005-0000-0000-0000AF060000}"/>
    <cellStyle name="$u0 No 9 4" xfId="5739" xr:uid="{00000000-0005-0000-0000-0000B0060000}"/>
    <cellStyle name="$u0 No 9 5" xfId="8152" xr:uid="{00000000-0005-0000-0000-0000B1060000}"/>
    <cellStyle name="[StdExit()]" xfId="354" xr:uid="{00000000-0005-0000-0000-0000B2060000}"/>
    <cellStyle name="[StdExit()] 2" xfId="1802" xr:uid="{00000000-0005-0000-0000-0000B3060000}"/>
    <cellStyle name="_List1" xfId="355" xr:uid="{00000000-0005-0000-0000-0000B4060000}"/>
    <cellStyle name="’E‰Ý [0.00]_Region Orders (2)" xfId="356" xr:uid="{00000000-0005-0000-0000-0000B5060000}"/>
    <cellStyle name="’E‰Ý_Region Orders (2)" xfId="357" xr:uid="{00000000-0005-0000-0000-0000B6060000}"/>
    <cellStyle name="•WŹ€_Pacific Region P&amp;L" xfId="358" xr:uid="{00000000-0005-0000-0000-0000B7060000}"/>
    <cellStyle name="•WŹ_Pacific Region P&amp;L" xfId="359" xr:uid="{00000000-0005-0000-0000-0000B806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20 % – Zvýraznění1 2" xfId="94" xr:uid="{00000000-0005-0000-0000-0000BA060000}"/>
    <cellStyle name="20 % – Zvýraznění2 2" xfId="95" xr:uid="{00000000-0005-0000-0000-0000BC060000}"/>
    <cellStyle name="20 % – Zvýraznění3 2" xfId="96" xr:uid="{00000000-0005-0000-0000-0000BE060000}"/>
    <cellStyle name="20 % – Zvýraznění4 2" xfId="97" xr:uid="{00000000-0005-0000-0000-0000C0060000}"/>
    <cellStyle name="20 % – Zvýraznění5 2" xfId="98" xr:uid="{00000000-0005-0000-0000-0000C2060000}"/>
    <cellStyle name="20 % – Zvýraznění6 2" xfId="99" xr:uid="{00000000-0005-0000-0000-0000C4060000}"/>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40 % – Zvýraznění1 2" xfId="100" xr:uid="{00000000-0005-0000-0000-0000C6060000}"/>
    <cellStyle name="40 % – Zvýraznění2 2" xfId="101" xr:uid="{00000000-0005-0000-0000-0000C8060000}"/>
    <cellStyle name="40 % – Zvýraznění3 2" xfId="102" xr:uid="{00000000-0005-0000-0000-0000CA060000}"/>
    <cellStyle name="40 % – Zvýraznění4 2" xfId="103" xr:uid="{00000000-0005-0000-0000-0000CC060000}"/>
    <cellStyle name="40 % – Zvýraznění5 2" xfId="104" xr:uid="{00000000-0005-0000-0000-0000CE060000}"/>
    <cellStyle name="40 % – Zvýraznění6 2" xfId="105" xr:uid="{00000000-0005-0000-0000-0000D0060000}"/>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60 % – Zvýraznění1 2" xfId="106" xr:uid="{00000000-0005-0000-0000-0000D2060000}"/>
    <cellStyle name="60 % – Zvýraznění2 2" xfId="107" xr:uid="{00000000-0005-0000-0000-0000D4060000}"/>
    <cellStyle name="60 % – Zvýraznění3 2" xfId="108" xr:uid="{00000000-0005-0000-0000-0000D6060000}"/>
    <cellStyle name="60 % – Zvýraznění4 2" xfId="109" xr:uid="{00000000-0005-0000-0000-0000D8060000}"/>
    <cellStyle name="60 % – Zvýraznění5 2" xfId="110" xr:uid="{00000000-0005-0000-0000-0000DA060000}"/>
    <cellStyle name="60 % – Zvýraznění6 2" xfId="111" xr:uid="{00000000-0005-0000-0000-0000DC060000}"/>
    <cellStyle name="Accent1 - 20%" xfId="360" xr:uid="{00000000-0005-0000-0000-0000DD060000}"/>
    <cellStyle name="Accent1 - 40%" xfId="361" xr:uid="{00000000-0005-0000-0000-0000DE060000}"/>
    <cellStyle name="Accent1 - 60%" xfId="362" xr:uid="{00000000-0005-0000-0000-0000DF060000}"/>
    <cellStyle name="Accent2 - 20%" xfId="363" xr:uid="{00000000-0005-0000-0000-0000E0060000}"/>
    <cellStyle name="Accent2 - 40%" xfId="364" xr:uid="{00000000-0005-0000-0000-0000E1060000}"/>
    <cellStyle name="Accent2 - 60%" xfId="365" xr:uid="{00000000-0005-0000-0000-0000E2060000}"/>
    <cellStyle name="Accent3 - 20%" xfId="366" xr:uid="{00000000-0005-0000-0000-0000E3060000}"/>
    <cellStyle name="Accent3 - 40%" xfId="367" xr:uid="{00000000-0005-0000-0000-0000E4060000}"/>
    <cellStyle name="Accent3 - 60%" xfId="368" xr:uid="{00000000-0005-0000-0000-0000E5060000}"/>
    <cellStyle name="Accent4 - 20%" xfId="369" xr:uid="{00000000-0005-0000-0000-0000E6060000}"/>
    <cellStyle name="Accent4 - 40%" xfId="370" xr:uid="{00000000-0005-0000-0000-0000E7060000}"/>
    <cellStyle name="Accent4 - 60%" xfId="371" xr:uid="{00000000-0005-0000-0000-0000E8060000}"/>
    <cellStyle name="Accent5 - 20%" xfId="372" xr:uid="{00000000-0005-0000-0000-0000E9060000}"/>
    <cellStyle name="Accent5 - 40%" xfId="373" xr:uid="{00000000-0005-0000-0000-0000EA060000}"/>
    <cellStyle name="Accent5 - 60%" xfId="374" xr:uid="{00000000-0005-0000-0000-0000EB060000}"/>
    <cellStyle name="Accent6 - 20%" xfId="375" xr:uid="{00000000-0005-0000-0000-0000EC060000}"/>
    <cellStyle name="Accent6 - 40%" xfId="376" xr:uid="{00000000-0005-0000-0000-0000ED060000}"/>
    <cellStyle name="Accent6 - 60%" xfId="377" xr:uid="{00000000-0005-0000-0000-0000EE060000}"/>
    <cellStyle name="AdminStyle" xfId="378" xr:uid="{00000000-0005-0000-0000-0000EF060000}"/>
    <cellStyle name="AdminStyle 10" xfId="2430" xr:uid="{00000000-0005-0000-0000-0000F0060000}"/>
    <cellStyle name="AdminStyle 10 2" xfId="5257" xr:uid="{00000000-0005-0000-0000-0000F1060000}"/>
    <cellStyle name="AdminStyle 10 3" xfId="7728" xr:uid="{00000000-0005-0000-0000-0000F2060000}"/>
    <cellStyle name="AdminStyle 10 4" xfId="10021" xr:uid="{00000000-0005-0000-0000-0000F3060000}"/>
    <cellStyle name="AdminStyle 11" xfId="3234" xr:uid="{00000000-0005-0000-0000-0000F4060000}"/>
    <cellStyle name="AdminStyle 12" xfId="5764" xr:uid="{00000000-0005-0000-0000-0000F5060000}"/>
    <cellStyle name="AdminStyle 13" xfId="8153" xr:uid="{00000000-0005-0000-0000-0000F6060000}"/>
    <cellStyle name="AdminStyle 2" xfId="379" xr:uid="{00000000-0005-0000-0000-0000F7060000}"/>
    <cellStyle name="AdminStyle 2 10" xfId="5765" xr:uid="{00000000-0005-0000-0000-0000F8060000}"/>
    <cellStyle name="AdminStyle 2 11" xfId="8154" xr:uid="{00000000-0005-0000-0000-0000F9060000}"/>
    <cellStyle name="AdminStyle 2 2" xfId="380" xr:uid="{00000000-0005-0000-0000-0000FA060000}"/>
    <cellStyle name="AdminStyle 2 2 2" xfId="2509" xr:uid="{00000000-0005-0000-0000-0000FB060000}"/>
    <cellStyle name="AdminStyle 2 2 2 2" xfId="5336" xr:uid="{00000000-0005-0000-0000-0000FC060000}"/>
    <cellStyle name="AdminStyle 2 2 2 3" xfId="7806" xr:uid="{00000000-0005-0000-0000-0000FD060000}"/>
    <cellStyle name="AdminStyle 2 2 2 4" xfId="10099" xr:uid="{00000000-0005-0000-0000-0000FE060000}"/>
    <cellStyle name="AdminStyle 2 2 3" xfId="3236" xr:uid="{00000000-0005-0000-0000-0000FF060000}"/>
    <cellStyle name="AdminStyle 2 2 4" xfId="5766" xr:uid="{00000000-0005-0000-0000-000000070000}"/>
    <cellStyle name="AdminStyle 2 2 5" xfId="8155" xr:uid="{00000000-0005-0000-0000-000001070000}"/>
    <cellStyle name="AdminStyle 2 3" xfId="381" xr:uid="{00000000-0005-0000-0000-000002070000}"/>
    <cellStyle name="AdminStyle 2 3 2" xfId="2017" xr:uid="{00000000-0005-0000-0000-000003070000}"/>
    <cellStyle name="AdminStyle 2 3 2 2" xfId="4845" xr:uid="{00000000-0005-0000-0000-000004070000}"/>
    <cellStyle name="AdminStyle 2 3 2 3" xfId="7316" xr:uid="{00000000-0005-0000-0000-000005070000}"/>
    <cellStyle name="AdminStyle 2 3 2 4" xfId="9609" xr:uid="{00000000-0005-0000-0000-000006070000}"/>
    <cellStyle name="AdminStyle 2 3 3" xfId="3237" xr:uid="{00000000-0005-0000-0000-000007070000}"/>
    <cellStyle name="AdminStyle 2 3 4" xfId="5767" xr:uid="{00000000-0005-0000-0000-000008070000}"/>
    <cellStyle name="AdminStyle 2 3 5" xfId="8156" xr:uid="{00000000-0005-0000-0000-000009070000}"/>
    <cellStyle name="AdminStyle 2 4" xfId="382" xr:uid="{00000000-0005-0000-0000-00000A070000}"/>
    <cellStyle name="AdminStyle 2 4 2" xfId="2444" xr:uid="{00000000-0005-0000-0000-00000B070000}"/>
    <cellStyle name="AdminStyle 2 4 2 2" xfId="5271" xr:uid="{00000000-0005-0000-0000-00000C070000}"/>
    <cellStyle name="AdminStyle 2 4 2 3" xfId="7742" xr:uid="{00000000-0005-0000-0000-00000D070000}"/>
    <cellStyle name="AdminStyle 2 4 2 4" xfId="10035" xr:uid="{00000000-0005-0000-0000-00000E070000}"/>
    <cellStyle name="AdminStyle 2 4 3" xfId="3238" xr:uid="{00000000-0005-0000-0000-00000F070000}"/>
    <cellStyle name="AdminStyle 2 4 4" xfId="5768" xr:uid="{00000000-0005-0000-0000-000010070000}"/>
    <cellStyle name="AdminStyle 2 4 5" xfId="8157" xr:uid="{00000000-0005-0000-0000-000011070000}"/>
    <cellStyle name="AdminStyle 2 5" xfId="383" xr:uid="{00000000-0005-0000-0000-000012070000}"/>
    <cellStyle name="AdminStyle 2 5 2" xfId="1830" xr:uid="{00000000-0005-0000-0000-000013070000}"/>
    <cellStyle name="AdminStyle 2 5 2 2" xfId="4658" xr:uid="{00000000-0005-0000-0000-000014070000}"/>
    <cellStyle name="AdminStyle 2 5 2 3" xfId="7130" xr:uid="{00000000-0005-0000-0000-000015070000}"/>
    <cellStyle name="AdminStyle 2 5 2 4" xfId="9423" xr:uid="{00000000-0005-0000-0000-000016070000}"/>
    <cellStyle name="AdminStyle 2 5 3" xfId="3239" xr:uid="{00000000-0005-0000-0000-000017070000}"/>
    <cellStyle name="AdminStyle 2 5 4" xfId="5769" xr:uid="{00000000-0005-0000-0000-000018070000}"/>
    <cellStyle name="AdminStyle 2 5 5" xfId="8158" xr:uid="{00000000-0005-0000-0000-000019070000}"/>
    <cellStyle name="AdminStyle 2 6" xfId="384" xr:uid="{00000000-0005-0000-0000-00001A070000}"/>
    <cellStyle name="AdminStyle 2 6 2" xfId="1645" xr:uid="{00000000-0005-0000-0000-00001B070000}"/>
    <cellStyle name="AdminStyle 2 6 2 2" xfId="4474" xr:uid="{00000000-0005-0000-0000-00001C070000}"/>
    <cellStyle name="AdminStyle 2 6 2 3" xfId="6947" xr:uid="{00000000-0005-0000-0000-00001D070000}"/>
    <cellStyle name="AdminStyle 2 6 2 4" xfId="9242" xr:uid="{00000000-0005-0000-0000-00001E070000}"/>
    <cellStyle name="AdminStyle 2 6 3" xfId="3240" xr:uid="{00000000-0005-0000-0000-00001F070000}"/>
    <cellStyle name="AdminStyle 2 6 4" xfId="5770" xr:uid="{00000000-0005-0000-0000-000020070000}"/>
    <cellStyle name="AdminStyle 2 6 5" xfId="8159" xr:uid="{00000000-0005-0000-0000-000021070000}"/>
    <cellStyle name="AdminStyle 2 7" xfId="385" xr:uid="{00000000-0005-0000-0000-000022070000}"/>
    <cellStyle name="AdminStyle 2 7 2" xfId="2018" xr:uid="{00000000-0005-0000-0000-000023070000}"/>
    <cellStyle name="AdminStyle 2 7 2 2" xfId="4846" xr:uid="{00000000-0005-0000-0000-000024070000}"/>
    <cellStyle name="AdminStyle 2 7 2 3" xfId="7317" xr:uid="{00000000-0005-0000-0000-000025070000}"/>
    <cellStyle name="AdminStyle 2 7 2 4" xfId="9610" xr:uid="{00000000-0005-0000-0000-000026070000}"/>
    <cellStyle name="AdminStyle 2 7 3" xfId="3241" xr:uid="{00000000-0005-0000-0000-000027070000}"/>
    <cellStyle name="AdminStyle 2 7 4" xfId="5771" xr:uid="{00000000-0005-0000-0000-000028070000}"/>
    <cellStyle name="AdminStyle 2 7 5" xfId="8160" xr:uid="{00000000-0005-0000-0000-000029070000}"/>
    <cellStyle name="AdminStyle 2 8" xfId="1785" xr:uid="{00000000-0005-0000-0000-00002A070000}"/>
    <cellStyle name="AdminStyle 2 8 2" xfId="4613" xr:uid="{00000000-0005-0000-0000-00002B070000}"/>
    <cellStyle name="AdminStyle 2 8 3" xfId="7086" xr:uid="{00000000-0005-0000-0000-00002C070000}"/>
    <cellStyle name="AdminStyle 2 8 4" xfId="9380" xr:uid="{00000000-0005-0000-0000-00002D070000}"/>
    <cellStyle name="AdminStyle 2 9" xfId="3235" xr:uid="{00000000-0005-0000-0000-00002E070000}"/>
    <cellStyle name="AdminStyle 3" xfId="386" xr:uid="{00000000-0005-0000-0000-00002F070000}"/>
    <cellStyle name="AdminStyle 3 10" xfId="5772" xr:uid="{00000000-0005-0000-0000-000030070000}"/>
    <cellStyle name="AdminStyle 3 11" xfId="8161" xr:uid="{00000000-0005-0000-0000-000031070000}"/>
    <cellStyle name="AdminStyle 3 2" xfId="387" xr:uid="{00000000-0005-0000-0000-000032070000}"/>
    <cellStyle name="AdminStyle 3 2 2" xfId="2452" xr:uid="{00000000-0005-0000-0000-000033070000}"/>
    <cellStyle name="AdminStyle 3 2 2 2" xfId="5279" xr:uid="{00000000-0005-0000-0000-000034070000}"/>
    <cellStyle name="AdminStyle 3 2 2 3" xfId="7750" xr:uid="{00000000-0005-0000-0000-000035070000}"/>
    <cellStyle name="AdminStyle 3 2 2 4" xfId="10043" xr:uid="{00000000-0005-0000-0000-000036070000}"/>
    <cellStyle name="AdminStyle 3 2 3" xfId="3243" xr:uid="{00000000-0005-0000-0000-000037070000}"/>
    <cellStyle name="AdminStyle 3 2 4" xfId="5773" xr:uid="{00000000-0005-0000-0000-000038070000}"/>
    <cellStyle name="AdminStyle 3 2 5" xfId="8162" xr:uid="{00000000-0005-0000-0000-000039070000}"/>
    <cellStyle name="AdminStyle 3 3" xfId="388" xr:uid="{00000000-0005-0000-0000-00003A070000}"/>
    <cellStyle name="AdminStyle 3 3 2" xfId="2019" xr:uid="{00000000-0005-0000-0000-00003B070000}"/>
    <cellStyle name="AdminStyle 3 3 2 2" xfId="4847" xr:uid="{00000000-0005-0000-0000-00003C070000}"/>
    <cellStyle name="AdminStyle 3 3 2 3" xfId="7318" xr:uid="{00000000-0005-0000-0000-00003D070000}"/>
    <cellStyle name="AdminStyle 3 3 2 4" xfId="9611" xr:uid="{00000000-0005-0000-0000-00003E070000}"/>
    <cellStyle name="AdminStyle 3 3 3" xfId="3244" xr:uid="{00000000-0005-0000-0000-00003F070000}"/>
    <cellStyle name="AdminStyle 3 3 4" xfId="5774" xr:uid="{00000000-0005-0000-0000-000040070000}"/>
    <cellStyle name="AdminStyle 3 3 5" xfId="8163" xr:uid="{00000000-0005-0000-0000-000041070000}"/>
    <cellStyle name="AdminStyle 3 4" xfId="389" xr:uid="{00000000-0005-0000-0000-000042070000}"/>
    <cellStyle name="AdminStyle 3 4 2" xfId="1979" xr:uid="{00000000-0005-0000-0000-000043070000}"/>
    <cellStyle name="AdminStyle 3 4 2 2" xfId="4807" xr:uid="{00000000-0005-0000-0000-000044070000}"/>
    <cellStyle name="AdminStyle 3 4 2 3" xfId="7278" xr:uid="{00000000-0005-0000-0000-000045070000}"/>
    <cellStyle name="AdminStyle 3 4 2 4" xfId="9571" xr:uid="{00000000-0005-0000-0000-000046070000}"/>
    <cellStyle name="AdminStyle 3 4 3" xfId="3245" xr:uid="{00000000-0005-0000-0000-000047070000}"/>
    <cellStyle name="AdminStyle 3 4 4" xfId="5775" xr:uid="{00000000-0005-0000-0000-000048070000}"/>
    <cellStyle name="AdminStyle 3 4 5" xfId="8164" xr:uid="{00000000-0005-0000-0000-000049070000}"/>
    <cellStyle name="AdminStyle 3 5" xfId="390" xr:uid="{00000000-0005-0000-0000-00004A070000}"/>
    <cellStyle name="AdminStyle 3 5 2" xfId="2020" xr:uid="{00000000-0005-0000-0000-00004B070000}"/>
    <cellStyle name="AdminStyle 3 5 2 2" xfId="4848" xr:uid="{00000000-0005-0000-0000-00004C070000}"/>
    <cellStyle name="AdminStyle 3 5 2 3" xfId="7319" xr:uid="{00000000-0005-0000-0000-00004D070000}"/>
    <cellStyle name="AdminStyle 3 5 2 4" xfId="9612" xr:uid="{00000000-0005-0000-0000-00004E070000}"/>
    <cellStyle name="AdminStyle 3 5 3" xfId="3246" xr:uid="{00000000-0005-0000-0000-00004F070000}"/>
    <cellStyle name="AdminStyle 3 5 4" xfId="5776" xr:uid="{00000000-0005-0000-0000-000050070000}"/>
    <cellStyle name="AdminStyle 3 5 5" xfId="8165" xr:uid="{00000000-0005-0000-0000-000051070000}"/>
    <cellStyle name="AdminStyle 3 6" xfId="391" xr:uid="{00000000-0005-0000-0000-000052070000}"/>
    <cellStyle name="AdminStyle 3 6 2" xfId="2021" xr:uid="{00000000-0005-0000-0000-000053070000}"/>
    <cellStyle name="AdminStyle 3 6 2 2" xfId="4849" xr:uid="{00000000-0005-0000-0000-000054070000}"/>
    <cellStyle name="AdminStyle 3 6 2 3" xfId="7320" xr:uid="{00000000-0005-0000-0000-000055070000}"/>
    <cellStyle name="AdminStyle 3 6 2 4" xfId="9613" xr:uid="{00000000-0005-0000-0000-000056070000}"/>
    <cellStyle name="AdminStyle 3 6 3" xfId="3247" xr:uid="{00000000-0005-0000-0000-000057070000}"/>
    <cellStyle name="AdminStyle 3 6 4" xfId="5777" xr:uid="{00000000-0005-0000-0000-000058070000}"/>
    <cellStyle name="AdminStyle 3 6 5" xfId="8166" xr:uid="{00000000-0005-0000-0000-000059070000}"/>
    <cellStyle name="AdminStyle 3 7" xfId="392" xr:uid="{00000000-0005-0000-0000-00005A070000}"/>
    <cellStyle name="AdminStyle 3 7 2" xfId="1597" xr:uid="{00000000-0005-0000-0000-00005B070000}"/>
    <cellStyle name="AdminStyle 3 7 2 2" xfId="4426" xr:uid="{00000000-0005-0000-0000-00005C070000}"/>
    <cellStyle name="AdminStyle 3 7 2 3" xfId="6900" xr:uid="{00000000-0005-0000-0000-00005D070000}"/>
    <cellStyle name="AdminStyle 3 7 2 4" xfId="9201" xr:uid="{00000000-0005-0000-0000-00005E070000}"/>
    <cellStyle name="AdminStyle 3 7 3" xfId="3248" xr:uid="{00000000-0005-0000-0000-00005F070000}"/>
    <cellStyle name="AdminStyle 3 7 4" xfId="5778" xr:uid="{00000000-0005-0000-0000-000060070000}"/>
    <cellStyle name="AdminStyle 3 7 5" xfId="8167" xr:uid="{00000000-0005-0000-0000-000061070000}"/>
    <cellStyle name="AdminStyle 3 8" xfId="2534" xr:uid="{00000000-0005-0000-0000-000062070000}"/>
    <cellStyle name="AdminStyle 3 8 2" xfId="5361" xr:uid="{00000000-0005-0000-0000-000063070000}"/>
    <cellStyle name="AdminStyle 3 8 3" xfId="7831" xr:uid="{00000000-0005-0000-0000-000064070000}"/>
    <cellStyle name="AdminStyle 3 8 4" xfId="10124" xr:uid="{00000000-0005-0000-0000-000065070000}"/>
    <cellStyle name="AdminStyle 3 9" xfId="3242" xr:uid="{00000000-0005-0000-0000-000066070000}"/>
    <cellStyle name="AdminStyle 4" xfId="393" xr:uid="{00000000-0005-0000-0000-000067070000}"/>
    <cellStyle name="AdminStyle 4 2" xfId="2022" xr:uid="{00000000-0005-0000-0000-000068070000}"/>
    <cellStyle name="AdminStyle 4 2 2" xfId="4850" xr:uid="{00000000-0005-0000-0000-000069070000}"/>
    <cellStyle name="AdminStyle 4 2 3" xfId="7321" xr:uid="{00000000-0005-0000-0000-00006A070000}"/>
    <cellStyle name="AdminStyle 4 2 4" xfId="9614" xr:uid="{00000000-0005-0000-0000-00006B070000}"/>
    <cellStyle name="AdminStyle 4 3" xfId="3249" xr:uid="{00000000-0005-0000-0000-00006C070000}"/>
    <cellStyle name="AdminStyle 4 4" xfId="5779" xr:uid="{00000000-0005-0000-0000-00006D070000}"/>
    <cellStyle name="AdminStyle 4 5" xfId="8168" xr:uid="{00000000-0005-0000-0000-00006E070000}"/>
    <cellStyle name="AdminStyle 5" xfId="394" xr:uid="{00000000-0005-0000-0000-00006F070000}"/>
    <cellStyle name="AdminStyle 5 2" xfId="2023" xr:uid="{00000000-0005-0000-0000-000070070000}"/>
    <cellStyle name="AdminStyle 5 2 2" xfId="4851" xr:uid="{00000000-0005-0000-0000-000071070000}"/>
    <cellStyle name="AdminStyle 5 2 3" xfId="7322" xr:uid="{00000000-0005-0000-0000-000072070000}"/>
    <cellStyle name="AdminStyle 5 2 4" xfId="9615" xr:uid="{00000000-0005-0000-0000-000073070000}"/>
    <cellStyle name="AdminStyle 5 3" xfId="3250" xr:uid="{00000000-0005-0000-0000-000074070000}"/>
    <cellStyle name="AdminStyle 5 4" xfId="5780" xr:uid="{00000000-0005-0000-0000-000075070000}"/>
    <cellStyle name="AdminStyle 5 5" xfId="8169" xr:uid="{00000000-0005-0000-0000-000076070000}"/>
    <cellStyle name="AdminStyle 6" xfId="395" xr:uid="{00000000-0005-0000-0000-000077070000}"/>
    <cellStyle name="AdminStyle 6 2" xfId="2357" xr:uid="{00000000-0005-0000-0000-000078070000}"/>
    <cellStyle name="AdminStyle 6 2 2" xfId="5185" xr:uid="{00000000-0005-0000-0000-000079070000}"/>
    <cellStyle name="AdminStyle 6 2 3" xfId="7656" xr:uid="{00000000-0005-0000-0000-00007A070000}"/>
    <cellStyle name="AdminStyle 6 2 4" xfId="9949" xr:uid="{00000000-0005-0000-0000-00007B070000}"/>
    <cellStyle name="AdminStyle 6 3" xfId="3251" xr:uid="{00000000-0005-0000-0000-00007C070000}"/>
    <cellStyle name="AdminStyle 6 4" xfId="5781" xr:uid="{00000000-0005-0000-0000-00007D070000}"/>
    <cellStyle name="AdminStyle 6 5" xfId="8170" xr:uid="{00000000-0005-0000-0000-00007E070000}"/>
    <cellStyle name="AdminStyle 7" xfId="396" xr:uid="{00000000-0005-0000-0000-00007F070000}"/>
    <cellStyle name="AdminStyle 7 2" xfId="2024" xr:uid="{00000000-0005-0000-0000-000080070000}"/>
    <cellStyle name="AdminStyle 7 2 2" xfId="4852" xr:uid="{00000000-0005-0000-0000-000081070000}"/>
    <cellStyle name="AdminStyle 7 2 3" xfId="7323" xr:uid="{00000000-0005-0000-0000-000082070000}"/>
    <cellStyle name="AdminStyle 7 2 4" xfId="9616" xr:uid="{00000000-0005-0000-0000-000083070000}"/>
    <cellStyle name="AdminStyle 7 3" xfId="3252" xr:uid="{00000000-0005-0000-0000-000084070000}"/>
    <cellStyle name="AdminStyle 7 4" xfId="5782" xr:uid="{00000000-0005-0000-0000-000085070000}"/>
    <cellStyle name="AdminStyle 7 5" xfId="8171" xr:uid="{00000000-0005-0000-0000-000086070000}"/>
    <cellStyle name="AdminStyle 8" xfId="397" xr:uid="{00000000-0005-0000-0000-000087070000}"/>
    <cellStyle name="AdminStyle 8 2" xfId="2025" xr:uid="{00000000-0005-0000-0000-000088070000}"/>
    <cellStyle name="AdminStyle 8 2 2" xfId="4853" xr:uid="{00000000-0005-0000-0000-000089070000}"/>
    <cellStyle name="AdminStyle 8 2 3" xfId="7324" xr:uid="{00000000-0005-0000-0000-00008A070000}"/>
    <cellStyle name="AdminStyle 8 2 4" xfId="9617" xr:uid="{00000000-0005-0000-0000-00008B070000}"/>
    <cellStyle name="AdminStyle 8 3" xfId="3253" xr:uid="{00000000-0005-0000-0000-00008C070000}"/>
    <cellStyle name="AdminStyle 8 4" xfId="5783" xr:uid="{00000000-0005-0000-0000-00008D070000}"/>
    <cellStyle name="AdminStyle 8 5" xfId="8172" xr:uid="{00000000-0005-0000-0000-00008E070000}"/>
    <cellStyle name="AdminStyle 9" xfId="398" xr:uid="{00000000-0005-0000-0000-00008F070000}"/>
    <cellStyle name="AdminStyle 9 2" xfId="2026" xr:uid="{00000000-0005-0000-0000-000090070000}"/>
    <cellStyle name="AdminStyle 9 2 2" xfId="4854" xr:uid="{00000000-0005-0000-0000-000091070000}"/>
    <cellStyle name="AdminStyle 9 2 3" xfId="7325" xr:uid="{00000000-0005-0000-0000-000092070000}"/>
    <cellStyle name="AdminStyle 9 2 4" xfId="9618" xr:uid="{00000000-0005-0000-0000-000093070000}"/>
    <cellStyle name="AdminStyle 9 3" xfId="3254" xr:uid="{00000000-0005-0000-0000-000094070000}"/>
    <cellStyle name="AdminStyle 9 4" xfId="5784" xr:uid="{00000000-0005-0000-0000-000095070000}"/>
    <cellStyle name="AdminStyle 9 5" xfId="8173" xr:uid="{00000000-0005-0000-0000-000096070000}"/>
    <cellStyle name="args.style" xfId="399" xr:uid="{00000000-0005-0000-0000-000097070000}"/>
    <cellStyle name="args.style 2" xfId="400" xr:uid="{00000000-0005-0000-0000-000098070000}"/>
    <cellStyle name="args.style 3" xfId="401" xr:uid="{00000000-0005-0000-0000-000099070000}"/>
    <cellStyle name="args.style_110310_Výkazy CEPS 10_13062011" xfId="402" xr:uid="{00000000-0005-0000-0000-00009A070000}"/>
    <cellStyle name="Calc Currency (0)" xfId="403" xr:uid="{00000000-0005-0000-0000-00009B070000}"/>
    <cellStyle name="Calc Currency (0) 2" xfId="404" xr:uid="{00000000-0005-0000-0000-00009C070000}"/>
    <cellStyle name="Calc Currency (0) 3" xfId="405" xr:uid="{00000000-0005-0000-0000-00009D070000}"/>
    <cellStyle name="Calc Currency (0)_110310_Výkazy CEPS 10_13062011" xfId="406" xr:uid="{00000000-0005-0000-0000-00009E070000}"/>
    <cellStyle name="ČÁRKA 2" xfId="21" xr:uid="{00000000-0005-0000-0000-0000CD080000}"/>
    <cellStyle name="ČÁRKA 2 2" xfId="64" xr:uid="{00000000-0005-0000-0000-0000CE080000}"/>
    <cellStyle name="ČÁRKA 2 3" xfId="63" xr:uid="{00000000-0005-0000-0000-0000CF080000}"/>
    <cellStyle name="cárkyd" xfId="407" xr:uid="{00000000-0005-0000-0000-00009F070000}"/>
    <cellStyle name="cary" xfId="408" xr:uid="{00000000-0005-0000-0000-0000A0070000}"/>
    <cellStyle name="cary 2" xfId="409" xr:uid="{00000000-0005-0000-0000-0000A1070000}"/>
    <cellStyle name="cary 2 2" xfId="2027" xr:uid="{00000000-0005-0000-0000-0000A2070000}"/>
    <cellStyle name="cary 2 2 2" xfId="4855" xr:uid="{00000000-0005-0000-0000-0000A3070000}"/>
    <cellStyle name="cary 2 2 3" xfId="7326" xr:uid="{00000000-0005-0000-0000-0000A4070000}"/>
    <cellStyle name="cary 2 2 4" xfId="9619" xr:uid="{00000000-0005-0000-0000-0000A5070000}"/>
    <cellStyle name="cary 2 3" xfId="3265" xr:uid="{00000000-0005-0000-0000-0000A6070000}"/>
    <cellStyle name="cary 2 4" xfId="5795" xr:uid="{00000000-0005-0000-0000-0000A7070000}"/>
    <cellStyle name="cary 2 5" xfId="8175" xr:uid="{00000000-0005-0000-0000-0000A8070000}"/>
    <cellStyle name="cary 3" xfId="1661" xr:uid="{00000000-0005-0000-0000-0000A9070000}"/>
    <cellStyle name="cary 3 2" xfId="4490" xr:uid="{00000000-0005-0000-0000-0000AA070000}"/>
    <cellStyle name="cary 3 3" xfId="6963" xr:uid="{00000000-0005-0000-0000-0000AB070000}"/>
    <cellStyle name="cary 3 4" xfId="9257" xr:uid="{00000000-0005-0000-0000-0000AC070000}"/>
    <cellStyle name="cary 4" xfId="3264" xr:uid="{00000000-0005-0000-0000-0000AD070000}"/>
    <cellStyle name="cary 5" xfId="5794" xr:uid="{00000000-0005-0000-0000-0000AE070000}"/>
    <cellStyle name="cary 6" xfId="8174" xr:uid="{00000000-0005-0000-0000-0000AF070000}"/>
    <cellStyle name="CELKEM" xfId="19" xr:uid="{00000000-0005-0000-0000-0000B0070000}"/>
    <cellStyle name="CELKEM 10" xfId="2881" xr:uid="{00000000-0005-0000-0000-0000B1070000}"/>
    <cellStyle name="CELKEM 11" xfId="2980" xr:uid="{00000000-0005-0000-0000-0000B2070000}"/>
    <cellStyle name="CELKEM 12" xfId="3368" xr:uid="{00000000-0005-0000-0000-0000B3070000}"/>
    <cellStyle name="CELKEM 2" xfId="20" xr:uid="{00000000-0005-0000-0000-0000B4070000}"/>
    <cellStyle name="Celkem 2 10" xfId="410" xr:uid="{00000000-0005-0000-0000-0000B5070000}"/>
    <cellStyle name="Celkem 2 10 2" xfId="2579" xr:uid="{00000000-0005-0000-0000-0000B6070000}"/>
    <cellStyle name="Celkem 2 10 2 2" xfId="5406" xr:uid="{00000000-0005-0000-0000-0000B7070000}"/>
    <cellStyle name="Celkem 2 10 2 3" xfId="7876" xr:uid="{00000000-0005-0000-0000-0000B8070000}"/>
    <cellStyle name="Celkem 2 10 2 4" xfId="10169" xr:uid="{00000000-0005-0000-0000-0000B9070000}"/>
    <cellStyle name="Celkem 2 10 3" xfId="3266" xr:uid="{00000000-0005-0000-0000-0000BA070000}"/>
    <cellStyle name="Celkem 2 10 4" xfId="5796" xr:uid="{00000000-0005-0000-0000-0000BB070000}"/>
    <cellStyle name="Celkem 2 10 5" xfId="8176" xr:uid="{00000000-0005-0000-0000-0000BC070000}"/>
    <cellStyle name="CELKEM 2 11" xfId="1571" xr:uid="{00000000-0005-0000-0000-0000BD070000}"/>
    <cellStyle name="CELKEM 2 11 2" xfId="4400" xr:uid="{00000000-0005-0000-0000-0000BE070000}"/>
    <cellStyle name="CELKEM 2 11 3" xfId="6874" xr:uid="{00000000-0005-0000-0000-0000BF070000}"/>
    <cellStyle name="CELKEM 2 11 4" xfId="9176" xr:uid="{00000000-0005-0000-0000-0000C0070000}"/>
    <cellStyle name="CELKEM 2 12" xfId="2617" xr:uid="{00000000-0005-0000-0000-0000C1070000}"/>
    <cellStyle name="CELKEM 2 12 2" xfId="5443" xr:uid="{00000000-0005-0000-0000-0000C2070000}"/>
    <cellStyle name="CELKEM 2 12 3" xfId="7913" xr:uid="{00000000-0005-0000-0000-0000C3070000}"/>
    <cellStyle name="CELKEM 2 12 4" xfId="10206" xr:uid="{00000000-0005-0000-0000-0000C4070000}"/>
    <cellStyle name="CELKEM 2 13" xfId="1691" xr:uid="{00000000-0005-0000-0000-0000C5070000}"/>
    <cellStyle name="CELKEM 2 13 2" xfId="4520" xr:uid="{00000000-0005-0000-0000-0000C6070000}"/>
    <cellStyle name="CELKEM 2 13 3" xfId="6993" xr:uid="{00000000-0005-0000-0000-0000C7070000}"/>
    <cellStyle name="CELKEM 2 13 4" xfId="9287" xr:uid="{00000000-0005-0000-0000-0000C8070000}"/>
    <cellStyle name="CELKEM 2 14" xfId="2487" xr:uid="{00000000-0005-0000-0000-0000C9070000}"/>
    <cellStyle name="CELKEM 2 14 2" xfId="5314" xr:uid="{00000000-0005-0000-0000-0000CA070000}"/>
    <cellStyle name="CELKEM 2 14 3" xfId="7784" xr:uid="{00000000-0005-0000-0000-0000CB070000}"/>
    <cellStyle name="CELKEM 2 14 4" xfId="10077" xr:uid="{00000000-0005-0000-0000-0000CC070000}"/>
    <cellStyle name="CELKEM 2 15" xfId="1566" xr:uid="{00000000-0005-0000-0000-0000CD070000}"/>
    <cellStyle name="CELKEM 2 15 2" xfId="4395" xr:uid="{00000000-0005-0000-0000-0000CE070000}"/>
    <cellStyle name="CELKEM 2 15 3" xfId="6869" xr:uid="{00000000-0005-0000-0000-0000CF070000}"/>
    <cellStyle name="CELKEM 2 15 4" xfId="9171" xr:uid="{00000000-0005-0000-0000-0000D0070000}"/>
    <cellStyle name="CELKEM 2 16" xfId="2561" xr:uid="{00000000-0005-0000-0000-0000D1070000}"/>
    <cellStyle name="CELKEM 2 16 2" xfId="5388" xr:uid="{00000000-0005-0000-0000-0000D2070000}"/>
    <cellStyle name="CELKEM 2 16 3" xfId="7858" xr:uid="{00000000-0005-0000-0000-0000D3070000}"/>
    <cellStyle name="CELKEM 2 16 4" xfId="10151" xr:uid="{00000000-0005-0000-0000-0000D4070000}"/>
    <cellStyle name="CELKEM 2 17" xfId="1871" xr:uid="{00000000-0005-0000-0000-0000D5070000}"/>
    <cellStyle name="CELKEM 2 17 2" xfId="4699" xr:uid="{00000000-0005-0000-0000-0000D6070000}"/>
    <cellStyle name="CELKEM 2 17 3" xfId="7171" xr:uid="{00000000-0005-0000-0000-0000D7070000}"/>
    <cellStyle name="CELKEM 2 17 4" xfId="9464" xr:uid="{00000000-0005-0000-0000-0000D8070000}"/>
    <cellStyle name="CELKEM 2 18" xfId="2489" xr:uid="{00000000-0005-0000-0000-0000D9070000}"/>
    <cellStyle name="CELKEM 2 18 2" xfId="5316" xr:uid="{00000000-0005-0000-0000-0000DA070000}"/>
    <cellStyle name="CELKEM 2 18 3" xfId="7786" xr:uid="{00000000-0005-0000-0000-0000DB070000}"/>
    <cellStyle name="CELKEM 2 18 4" xfId="10079" xr:uid="{00000000-0005-0000-0000-0000DC070000}"/>
    <cellStyle name="CELKEM 2 19" xfId="1913" xr:uid="{00000000-0005-0000-0000-0000DD070000}"/>
    <cellStyle name="CELKEM 2 19 2" xfId="4741" xr:uid="{00000000-0005-0000-0000-0000DE070000}"/>
    <cellStyle name="CELKEM 2 19 3" xfId="7212" xr:uid="{00000000-0005-0000-0000-0000DF070000}"/>
    <cellStyle name="CELKEM 2 19 4" xfId="9505" xr:uid="{00000000-0005-0000-0000-0000E0070000}"/>
    <cellStyle name="CELKEM 2 2" xfId="62" xr:uid="{00000000-0005-0000-0000-0000E1070000}"/>
    <cellStyle name="CELKEM 2 2 10" xfId="1981" xr:uid="{00000000-0005-0000-0000-0000E2070000}"/>
    <cellStyle name="CELKEM 2 2 10 2" xfId="4809" xr:uid="{00000000-0005-0000-0000-0000E3070000}"/>
    <cellStyle name="CELKEM 2 2 10 3" xfId="7280" xr:uid="{00000000-0005-0000-0000-0000E4070000}"/>
    <cellStyle name="CELKEM 2 2 10 4" xfId="9573" xr:uid="{00000000-0005-0000-0000-0000E5070000}"/>
    <cellStyle name="CELKEM 2 2 11" xfId="2922" xr:uid="{00000000-0005-0000-0000-0000E6070000}"/>
    <cellStyle name="CELKEM 2 2 12" xfId="4354" xr:uid="{00000000-0005-0000-0000-0000E7070000}"/>
    <cellStyle name="CELKEM 2 2 13" xfId="6846" xr:uid="{00000000-0005-0000-0000-0000E8070000}"/>
    <cellStyle name="Celkem 2 2 2" xfId="411" xr:uid="{00000000-0005-0000-0000-0000E9070000}"/>
    <cellStyle name="Celkem 2 2 2 2" xfId="2028" xr:uid="{00000000-0005-0000-0000-0000EA070000}"/>
    <cellStyle name="Celkem 2 2 2 2 2" xfId="4856" xr:uid="{00000000-0005-0000-0000-0000EB070000}"/>
    <cellStyle name="Celkem 2 2 2 2 3" xfId="7327" xr:uid="{00000000-0005-0000-0000-0000EC070000}"/>
    <cellStyle name="Celkem 2 2 2 2 4" xfId="9620" xr:uid="{00000000-0005-0000-0000-0000ED070000}"/>
    <cellStyle name="Celkem 2 2 2 3" xfId="3267" xr:uid="{00000000-0005-0000-0000-0000EE070000}"/>
    <cellStyle name="Celkem 2 2 2 4" xfId="5797" xr:uid="{00000000-0005-0000-0000-0000EF070000}"/>
    <cellStyle name="Celkem 2 2 2 5" xfId="8177" xr:uid="{00000000-0005-0000-0000-0000F0070000}"/>
    <cellStyle name="Celkem 2 2 3" xfId="412" xr:uid="{00000000-0005-0000-0000-0000F1070000}"/>
    <cellStyle name="Celkem 2 2 3 2" xfId="2639" xr:uid="{00000000-0005-0000-0000-0000F2070000}"/>
    <cellStyle name="Celkem 2 2 3 2 2" xfId="5464" xr:uid="{00000000-0005-0000-0000-0000F3070000}"/>
    <cellStyle name="Celkem 2 2 3 2 3" xfId="7932" xr:uid="{00000000-0005-0000-0000-0000F4070000}"/>
    <cellStyle name="Celkem 2 2 3 2 4" xfId="10221" xr:uid="{00000000-0005-0000-0000-0000F5070000}"/>
    <cellStyle name="Celkem 2 2 3 3" xfId="3268" xr:uid="{00000000-0005-0000-0000-0000F6070000}"/>
    <cellStyle name="Celkem 2 2 3 4" xfId="5798" xr:uid="{00000000-0005-0000-0000-0000F7070000}"/>
    <cellStyle name="Celkem 2 2 3 5" xfId="8178" xr:uid="{00000000-0005-0000-0000-0000F8070000}"/>
    <cellStyle name="Celkem 2 2 4" xfId="413" xr:uid="{00000000-0005-0000-0000-0000F9070000}"/>
    <cellStyle name="Celkem 2 2 4 2" xfId="2029" xr:uid="{00000000-0005-0000-0000-0000FA070000}"/>
    <cellStyle name="Celkem 2 2 4 2 2" xfId="4857" xr:uid="{00000000-0005-0000-0000-0000FB070000}"/>
    <cellStyle name="Celkem 2 2 4 2 3" xfId="7328" xr:uid="{00000000-0005-0000-0000-0000FC070000}"/>
    <cellStyle name="Celkem 2 2 4 2 4" xfId="9621" xr:uid="{00000000-0005-0000-0000-0000FD070000}"/>
    <cellStyle name="Celkem 2 2 4 3" xfId="3269" xr:uid="{00000000-0005-0000-0000-0000FE070000}"/>
    <cellStyle name="Celkem 2 2 4 4" xfId="5799" xr:uid="{00000000-0005-0000-0000-0000FF070000}"/>
    <cellStyle name="Celkem 2 2 4 5" xfId="8179" xr:uid="{00000000-0005-0000-0000-000000080000}"/>
    <cellStyle name="Celkem 2 2 5" xfId="414" xr:uid="{00000000-0005-0000-0000-000001080000}"/>
    <cellStyle name="Celkem 2 2 5 2" xfId="2375" xr:uid="{00000000-0005-0000-0000-000002080000}"/>
    <cellStyle name="Celkem 2 2 5 2 2" xfId="5202" xr:uid="{00000000-0005-0000-0000-000003080000}"/>
    <cellStyle name="Celkem 2 2 5 2 3" xfId="7673" xr:uid="{00000000-0005-0000-0000-000004080000}"/>
    <cellStyle name="Celkem 2 2 5 2 4" xfId="9966" xr:uid="{00000000-0005-0000-0000-000005080000}"/>
    <cellStyle name="Celkem 2 2 5 3" xfId="3270" xr:uid="{00000000-0005-0000-0000-000006080000}"/>
    <cellStyle name="Celkem 2 2 5 4" xfId="5800" xr:uid="{00000000-0005-0000-0000-000007080000}"/>
    <cellStyle name="Celkem 2 2 5 5" xfId="8180" xr:uid="{00000000-0005-0000-0000-000008080000}"/>
    <cellStyle name="Celkem 2 2 6" xfId="415" xr:uid="{00000000-0005-0000-0000-000009080000}"/>
    <cellStyle name="Celkem 2 2 6 2" xfId="2486" xr:uid="{00000000-0005-0000-0000-00000A080000}"/>
    <cellStyle name="Celkem 2 2 6 2 2" xfId="5313" xr:uid="{00000000-0005-0000-0000-00000B080000}"/>
    <cellStyle name="Celkem 2 2 6 2 3" xfId="7783" xr:uid="{00000000-0005-0000-0000-00000C080000}"/>
    <cellStyle name="Celkem 2 2 6 2 4" xfId="10076" xr:uid="{00000000-0005-0000-0000-00000D080000}"/>
    <cellStyle name="Celkem 2 2 6 3" xfId="3271" xr:uid="{00000000-0005-0000-0000-00000E080000}"/>
    <cellStyle name="Celkem 2 2 6 4" xfId="5801" xr:uid="{00000000-0005-0000-0000-00000F080000}"/>
    <cellStyle name="Celkem 2 2 6 5" xfId="8181" xr:uid="{00000000-0005-0000-0000-000010080000}"/>
    <cellStyle name="Celkem 2 2 7" xfId="416" xr:uid="{00000000-0005-0000-0000-000011080000}"/>
    <cellStyle name="Celkem 2 2 7 2" xfId="2367" xr:uid="{00000000-0005-0000-0000-000012080000}"/>
    <cellStyle name="Celkem 2 2 7 2 2" xfId="5195" xr:uid="{00000000-0005-0000-0000-000013080000}"/>
    <cellStyle name="Celkem 2 2 7 2 3" xfId="7666" xr:uid="{00000000-0005-0000-0000-000014080000}"/>
    <cellStyle name="Celkem 2 2 7 2 4" xfId="9959" xr:uid="{00000000-0005-0000-0000-000015080000}"/>
    <cellStyle name="Celkem 2 2 7 3" xfId="3272" xr:uid="{00000000-0005-0000-0000-000016080000}"/>
    <cellStyle name="Celkem 2 2 7 4" xfId="5802" xr:uid="{00000000-0005-0000-0000-000017080000}"/>
    <cellStyle name="Celkem 2 2 7 5" xfId="8182" xr:uid="{00000000-0005-0000-0000-000018080000}"/>
    <cellStyle name="Celkem 2 2 8" xfId="417" xr:uid="{00000000-0005-0000-0000-000019080000}"/>
    <cellStyle name="Celkem 2 2 8 2" xfId="2030" xr:uid="{00000000-0005-0000-0000-00001A080000}"/>
    <cellStyle name="Celkem 2 2 8 2 2" xfId="4858" xr:uid="{00000000-0005-0000-0000-00001B080000}"/>
    <cellStyle name="Celkem 2 2 8 2 3" xfId="7329" xr:uid="{00000000-0005-0000-0000-00001C080000}"/>
    <cellStyle name="Celkem 2 2 8 2 4" xfId="9622" xr:uid="{00000000-0005-0000-0000-00001D080000}"/>
    <cellStyle name="Celkem 2 2 8 3" xfId="3273" xr:uid="{00000000-0005-0000-0000-00001E080000}"/>
    <cellStyle name="Celkem 2 2 8 4" xfId="5803" xr:uid="{00000000-0005-0000-0000-00001F080000}"/>
    <cellStyle name="Celkem 2 2 8 5" xfId="8183" xr:uid="{00000000-0005-0000-0000-000020080000}"/>
    <cellStyle name="Celkem 2 2 9" xfId="418" xr:uid="{00000000-0005-0000-0000-000021080000}"/>
    <cellStyle name="Celkem 2 2 9 2" xfId="1638" xr:uid="{00000000-0005-0000-0000-000022080000}"/>
    <cellStyle name="Celkem 2 2 9 2 2" xfId="4467" xr:uid="{00000000-0005-0000-0000-000023080000}"/>
    <cellStyle name="Celkem 2 2 9 2 3" xfId="6940" xr:uid="{00000000-0005-0000-0000-000024080000}"/>
    <cellStyle name="Celkem 2 2 9 2 4" xfId="9236" xr:uid="{00000000-0005-0000-0000-000025080000}"/>
    <cellStyle name="Celkem 2 2 9 3" xfId="3274" xr:uid="{00000000-0005-0000-0000-000026080000}"/>
    <cellStyle name="Celkem 2 2 9 4" xfId="5804" xr:uid="{00000000-0005-0000-0000-000027080000}"/>
    <cellStyle name="Celkem 2 2 9 5" xfId="8184" xr:uid="{00000000-0005-0000-0000-000028080000}"/>
    <cellStyle name="CELKEM 2 20" xfId="2275" xr:uid="{00000000-0005-0000-0000-000029080000}"/>
    <cellStyle name="CELKEM 2 20 2" xfId="5103" xr:uid="{00000000-0005-0000-0000-00002A080000}"/>
    <cellStyle name="CELKEM 2 20 3" xfId="7574" xr:uid="{00000000-0005-0000-0000-00002B080000}"/>
    <cellStyle name="CELKEM 2 20 4" xfId="9867" xr:uid="{00000000-0005-0000-0000-00002C080000}"/>
    <cellStyle name="CELKEM 2 21" xfId="1727" xr:uid="{00000000-0005-0000-0000-00002D080000}"/>
    <cellStyle name="CELKEM 2 21 2" xfId="4555" xr:uid="{00000000-0005-0000-0000-00002E080000}"/>
    <cellStyle name="CELKEM 2 21 3" xfId="7028" xr:uid="{00000000-0005-0000-0000-00002F080000}"/>
    <cellStyle name="CELKEM 2 21 4" xfId="9322" xr:uid="{00000000-0005-0000-0000-000030080000}"/>
    <cellStyle name="CELKEM 2 22" xfId="2248" xr:uid="{00000000-0005-0000-0000-000031080000}"/>
    <cellStyle name="CELKEM 2 22 2" xfId="5076" xr:uid="{00000000-0005-0000-0000-000032080000}"/>
    <cellStyle name="CELKEM 2 22 3" xfId="7547" xr:uid="{00000000-0005-0000-0000-000033080000}"/>
    <cellStyle name="CELKEM 2 22 4" xfId="9840" xr:uid="{00000000-0005-0000-0000-000034080000}"/>
    <cellStyle name="CELKEM 2 23" xfId="2539" xr:uid="{00000000-0005-0000-0000-000035080000}"/>
    <cellStyle name="CELKEM 2 23 2" xfId="5366" xr:uid="{00000000-0005-0000-0000-000036080000}"/>
    <cellStyle name="CELKEM 2 23 3" xfId="7836" xr:uid="{00000000-0005-0000-0000-000037080000}"/>
    <cellStyle name="CELKEM 2 23 4" xfId="10129" xr:uid="{00000000-0005-0000-0000-000038080000}"/>
    <cellStyle name="CELKEM 2 24" xfId="2233" xr:uid="{00000000-0005-0000-0000-000039080000}"/>
    <cellStyle name="CELKEM 2 24 2" xfId="5061" xr:uid="{00000000-0005-0000-0000-00003A080000}"/>
    <cellStyle name="CELKEM 2 24 3" xfId="7532" xr:uid="{00000000-0005-0000-0000-00003B080000}"/>
    <cellStyle name="CELKEM 2 24 4" xfId="9825" xr:uid="{00000000-0005-0000-0000-00003C080000}"/>
    <cellStyle name="CELKEM 2 25" xfId="1957" xr:uid="{00000000-0005-0000-0000-00003D080000}"/>
    <cellStyle name="CELKEM 2 25 2" xfId="4785" xr:uid="{00000000-0005-0000-0000-00003E080000}"/>
    <cellStyle name="CELKEM 2 25 3" xfId="7256" xr:uid="{00000000-0005-0000-0000-00003F080000}"/>
    <cellStyle name="CELKEM 2 25 4" xfId="9549" xr:uid="{00000000-0005-0000-0000-000040080000}"/>
    <cellStyle name="CELKEM 2 26" xfId="2521" xr:uid="{00000000-0005-0000-0000-000041080000}"/>
    <cellStyle name="CELKEM 2 26 2" xfId="5348" xr:uid="{00000000-0005-0000-0000-000042080000}"/>
    <cellStyle name="CELKEM 2 26 3" xfId="7818" xr:uid="{00000000-0005-0000-0000-000043080000}"/>
    <cellStyle name="CELKEM 2 26 4" xfId="10111" xr:uid="{00000000-0005-0000-0000-000044080000}"/>
    <cellStyle name="CELKEM 2 27" xfId="1576" xr:uid="{00000000-0005-0000-0000-000045080000}"/>
    <cellStyle name="CELKEM 2 27 2" xfId="4405" xr:uid="{00000000-0005-0000-0000-000046080000}"/>
    <cellStyle name="CELKEM 2 27 3" xfId="6879" xr:uid="{00000000-0005-0000-0000-000047080000}"/>
    <cellStyle name="CELKEM 2 27 4" xfId="9181" xr:uid="{00000000-0005-0000-0000-000048080000}"/>
    <cellStyle name="CELKEM 2 28" xfId="2553" xr:uid="{00000000-0005-0000-0000-000049080000}"/>
    <cellStyle name="CELKEM 2 28 2" xfId="5380" xr:uid="{00000000-0005-0000-0000-00004A080000}"/>
    <cellStyle name="CELKEM 2 28 3" xfId="7850" xr:uid="{00000000-0005-0000-0000-00004B080000}"/>
    <cellStyle name="CELKEM 2 28 4" xfId="10143" xr:uid="{00000000-0005-0000-0000-00004C080000}"/>
    <cellStyle name="CELKEM 2 29" xfId="1779" xr:uid="{00000000-0005-0000-0000-00004D080000}"/>
    <cellStyle name="CELKEM 2 29 2" xfId="4607" xr:uid="{00000000-0005-0000-0000-00004E080000}"/>
    <cellStyle name="CELKEM 2 29 3" xfId="7080" xr:uid="{00000000-0005-0000-0000-00004F080000}"/>
    <cellStyle name="CELKEM 2 29 4" xfId="9374" xr:uid="{00000000-0005-0000-0000-000050080000}"/>
    <cellStyle name="CELKEM 2 3" xfId="61" xr:uid="{00000000-0005-0000-0000-000051080000}"/>
    <cellStyle name="CELKEM 2 3 2" xfId="1980" xr:uid="{00000000-0005-0000-0000-000052080000}"/>
    <cellStyle name="CELKEM 2 3 2 2" xfId="4808" xr:uid="{00000000-0005-0000-0000-000053080000}"/>
    <cellStyle name="CELKEM 2 3 2 3" xfId="7279" xr:uid="{00000000-0005-0000-0000-000054080000}"/>
    <cellStyle name="CELKEM 2 3 2 4" xfId="9572" xr:uid="{00000000-0005-0000-0000-000055080000}"/>
    <cellStyle name="CELKEM 2 3 3" xfId="2921" xr:uid="{00000000-0005-0000-0000-000056080000}"/>
    <cellStyle name="CELKEM 2 3 4" xfId="4355" xr:uid="{00000000-0005-0000-0000-000057080000}"/>
    <cellStyle name="CELKEM 2 3 5" xfId="6847" xr:uid="{00000000-0005-0000-0000-000058080000}"/>
    <cellStyle name="CELKEM 2 30" xfId="2855" xr:uid="{00000000-0005-0000-0000-000059080000}"/>
    <cellStyle name="CELKEM 2 30 2" xfId="5680" xr:uid="{00000000-0005-0000-0000-00005A080000}"/>
    <cellStyle name="CELKEM 2 30 3" xfId="8145" xr:uid="{00000000-0005-0000-0000-00005B080000}"/>
    <cellStyle name="CELKEM 2 30 4" xfId="10425" xr:uid="{00000000-0005-0000-0000-00005C080000}"/>
    <cellStyle name="CELKEM 2 31" xfId="2859" xr:uid="{00000000-0005-0000-0000-00005D080000}"/>
    <cellStyle name="CELKEM 2 31 2" xfId="5684" xr:uid="{00000000-0005-0000-0000-00005E080000}"/>
    <cellStyle name="CELKEM 2 31 3" xfId="8149" xr:uid="{00000000-0005-0000-0000-00005F080000}"/>
    <cellStyle name="CELKEM 2 31 4" xfId="10429" xr:uid="{00000000-0005-0000-0000-000060080000}"/>
    <cellStyle name="CELKEM 2 32" xfId="1899" xr:uid="{00000000-0005-0000-0000-000061080000}"/>
    <cellStyle name="CELKEM 2 32 2" xfId="4727" xr:uid="{00000000-0005-0000-0000-000062080000}"/>
    <cellStyle name="CELKEM 2 32 3" xfId="7199" xr:uid="{00000000-0005-0000-0000-000063080000}"/>
    <cellStyle name="CELKEM 2 32 4" xfId="9492" xr:uid="{00000000-0005-0000-0000-000064080000}"/>
    <cellStyle name="CELKEM 2 33" xfId="2692" xr:uid="{00000000-0005-0000-0000-000065080000}"/>
    <cellStyle name="CELKEM 2 33 2" xfId="5517" xr:uid="{00000000-0005-0000-0000-000066080000}"/>
    <cellStyle name="CELKEM 2 33 3" xfId="7982" xr:uid="{00000000-0005-0000-0000-000067080000}"/>
    <cellStyle name="CELKEM 2 33 4" xfId="10262" xr:uid="{00000000-0005-0000-0000-000068080000}"/>
    <cellStyle name="CELKEM 2 34" xfId="2857" xr:uid="{00000000-0005-0000-0000-000069080000}"/>
    <cellStyle name="CELKEM 2 34 2" xfId="5682" xr:uid="{00000000-0005-0000-0000-00006A080000}"/>
    <cellStyle name="CELKEM 2 34 3" xfId="8147" xr:uid="{00000000-0005-0000-0000-00006B080000}"/>
    <cellStyle name="CELKEM 2 34 4" xfId="10427" xr:uid="{00000000-0005-0000-0000-00006C080000}"/>
    <cellStyle name="CELKEM 2 35" xfId="2882" xr:uid="{00000000-0005-0000-0000-00006D080000}"/>
    <cellStyle name="CELKEM 2 36" xfId="2907" xr:uid="{00000000-0005-0000-0000-00006E080000}"/>
    <cellStyle name="CELKEM 2 37" xfId="4360" xr:uid="{00000000-0005-0000-0000-00006F080000}"/>
    <cellStyle name="Celkem 2 4" xfId="419" xr:uid="{00000000-0005-0000-0000-000070080000}"/>
    <cellStyle name="Celkem 2 4 2" xfId="2031" xr:uid="{00000000-0005-0000-0000-000071080000}"/>
    <cellStyle name="Celkem 2 4 2 2" xfId="4859" xr:uid="{00000000-0005-0000-0000-000072080000}"/>
    <cellStyle name="Celkem 2 4 2 3" xfId="7330" xr:uid="{00000000-0005-0000-0000-000073080000}"/>
    <cellStyle name="Celkem 2 4 2 4" xfId="9623" xr:uid="{00000000-0005-0000-0000-000074080000}"/>
    <cellStyle name="Celkem 2 4 3" xfId="3275" xr:uid="{00000000-0005-0000-0000-000075080000}"/>
    <cellStyle name="Celkem 2 4 4" xfId="5805" xr:uid="{00000000-0005-0000-0000-000076080000}"/>
    <cellStyle name="Celkem 2 4 5" xfId="8185" xr:uid="{00000000-0005-0000-0000-000077080000}"/>
    <cellStyle name="Celkem 2 5" xfId="420" xr:uid="{00000000-0005-0000-0000-000078080000}"/>
    <cellStyle name="Celkem 2 5 2" xfId="1709" xr:uid="{00000000-0005-0000-0000-000079080000}"/>
    <cellStyle name="Celkem 2 5 2 2" xfId="4538" xr:uid="{00000000-0005-0000-0000-00007A080000}"/>
    <cellStyle name="Celkem 2 5 2 3" xfId="7011" xr:uid="{00000000-0005-0000-0000-00007B080000}"/>
    <cellStyle name="Celkem 2 5 2 4" xfId="9305" xr:uid="{00000000-0005-0000-0000-00007C080000}"/>
    <cellStyle name="Celkem 2 5 3" xfId="3276" xr:uid="{00000000-0005-0000-0000-00007D080000}"/>
    <cellStyle name="Celkem 2 5 4" xfId="5806" xr:uid="{00000000-0005-0000-0000-00007E080000}"/>
    <cellStyle name="Celkem 2 5 5" xfId="8186" xr:uid="{00000000-0005-0000-0000-00007F080000}"/>
    <cellStyle name="Celkem 2 6" xfId="421" xr:uid="{00000000-0005-0000-0000-000080080000}"/>
    <cellStyle name="Celkem 2 6 2" xfId="1714" xr:uid="{00000000-0005-0000-0000-000081080000}"/>
    <cellStyle name="Celkem 2 6 2 2" xfId="4543" xr:uid="{00000000-0005-0000-0000-000082080000}"/>
    <cellStyle name="Celkem 2 6 2 3" xfId="7016" xr:uid="{00000000-0005-0000-0000-000083080000}"/>
    <cellStyle name="Celkem 2 6 2 4" xfId="9310" xr:uid="{00000000-0005-0000-0000-000084080000}"/>
    <cellStyle name="Celkem 2 6 3" xfId="3277" xr:uid="{00000000-0005-0000-0000-000085080000}"/>
    <cellStyle name="Celkem 2 6 4" xfId="5807" xr:uid="{00000000-0005-0000-0000-000086080000}"/>
    <cellStyle name="Celkem 2 6 5" xfId="8187" xr:uid="{00000000-0005-0000-0000-000087080000}"/>
    <cellStyle name="Celkem 2 7" xfId="422" xr:uid="{00000000-0005-0000-0000-000088080000}"/>
    <cellStyle name="Celkem 2 7 2" xfId="1786" xr:uid="{00000000-0005-0000-0000-000089080000}"/>
    <cellStyle name="Celkem 2 7 2 2" xfId="4614" xr:uid="{00000000-0005-0000-0000-00008A080000}"/>
    <cellStyle name="Celkem 2 7 2 3" xfId="7087" xr:uid="{00000000-0005-0000-0000-00008B080000}"/>
    <cellStyle name="Celkem 2 7 2 4" xfId="9381" xr:uid="{00000000-0005-0000-0000-00008C080000}"/>
    <cellStyle name="Celkem 2 7 3" xfId="3278" xr:uid="{00000000-0005-0000-0000-00008D080000}"/>
    <cellStyle name="Celkem 2 7 4" xfId="5808" xr:uid="{00000000-0005-0000-0000-00008E080000}"/>
    <cellStyle name="Celkem 2 7 5" xfId="8188" xr:uid="{00000000-0005-0000-0000-00008F080000}"/>
    <cellStyle name="Celkem 2 8" xfId="423" xr:uid="{00000000-0005-0000-0000-000090080000}"/>
    <cellStyle name="Celkem 2 8 2" xfId="2032" xr:uid="{00000000-0005-0000-0000-000091080000}"/>
    <cellStyle name="Celkem 2 8 2 2" xfId="4860" xr:uid="{00000000-0005-0000-0000-000092080000}"/>
    <cellStyle name="Celkem 2 8 2 3" xfId="7331" xr:uid="{00000000-0005-0000-0000-000093080000}"/>
    <cellStyle name="Celkem 2 8 2 4" xfId="9624" xr:uid="{00000000-0005-0000-0000-000094080000}"/>
    <cellStyle name="Celkem 2 8 3" xfId="3279" xr:uid="{00000000-0005-0000-0000-000095080000}"/>
    <cellStyle name="Celkem 2 8 4" xfId="5809" xr:uid="{00000000-0005-0000-0000-000096080000}"/>
    <cellStyle name="Celkem 2 8 5" xfId="8189" xr:uid="{00000000-0005-0000-0000-000097080000}"/>
    <cellStyle name="Celkem 2 9" xfId="424" xr:uid="{00000000-0005-0000-0000-000098080000}"/>
    <cellStyle name="Celkem 2 9 2" xfId="2510" xr:uid="{00000000-0005-0000-0000-000099080000}"/>
    <cellStyle name="Celkem 2 9 2 2" xfId="5337" xr:uid="{00000000-0005-0000-0000-00009A080000}"/>
    <cellStyle name="Celkem 2 9 2 3" xfId="7807" xr:uid="{00000000-0005-0000-0000-00009B080000}"/>
    <cellStyle name="Celkem 2 9 2 4" xfId="10100" xr:uid="{00000000-0005-0000-0000-00009C080000}"/>
    <cellStyle name="Celkem 2 9 3" xfId="3280" xr:uid="{00000000-0005-0000-0000-00009D080000}"/>
    <cellStyle name="Celkem 2 9 4" xfId="5810" xr:uid="{00000000-0005-0000-0000-00009E080000}"/>
    <cellStyle name="Celkem 2 9 5" xfId="8190" xr:uid="{00000000-0005-0000-0000-00009F080000}"/>
    <cellStyle name="CELKEM 3" xfId="112" xr:uid="{00000000-0005-0000-0000-0000A0080000}"/>
    <cellStyle name="CELKEM 3 2" xfId="1835" xr:uid="{00000000-0005-0000-0000-0000A1080000}"/>
    <cellStyle name="CELKEM 3 2 2" xfId="4663" xr:uid="{00000000-0005-0000-0000-0000A2080000}"/>
    <cellStyle name="CELKEM 3 2 3" xfId="7135" xr:uid="{00000000-0005-0000-0000-0000A3080000}"/>
    <cellStyle name="CELKEM 3 2 4" xfId="9428" xr:uid="{00000000-0005-0000-0000-0000A4080000}"/>
    <cellStyle name="CELKEM 3 3" xfId="2968" xr:uid="{00000000-0005-0000-0000-0000A5080000}"/>
    <cellStyle name="CELKEM 3 4" xfId="2940" xr:uid="{00000000-0005-0000-0000-0000A6080000}"/>
    <cellStyle name="CELKEM 3 5" xfId="7958" xr:uid="{00000000-0005-0000-0000-0000A7080000}"/>
    <cellStyle name="CELKEM 4" xfId="1938" xr:uid="{00000000-0005-0000-0000-0000A8080000}"/>
    <cellStyle name="CELKEM 4 2" xfId="4766" xr:uid="{00000000-0005-0000-0000-0000A9080000}"/>
    <cellStyle name="CELKEM 4 3" xfId="7237" xr:uid="{00000000-0005-0000-0000-0000AA080000}"/>
    <cellStyle name="CELKEM 4 4" xfId="9530" xr:uid="{00000000-0005-0000-0000-0000AB080000}"/>
    <cellStyle name="CELKEM 5" xfId="2856" xr:uid="{00000000-0005-0000-0000-0000AC080000}"/>
    <cellStyle name="CELKEM 5 2" xfId="5681" xr:uid="{00000000-0005-0000-0000-0000AD080000}"/>
    <cellStyle name="CELKEM 5 3" xfId="8146" xr:uid="{00000000-0005-0000-0000-0000AE080000}"/>
    <cellStyle name="CELKEM 5 4" xfId="10426" xr:uid="{00000000-0005-0000-0000-0000AF080000}"/>
    <cellStyle name="CELKEM 6" xfId="2860" xr:uid="{00000000-0005-0000-0000-0000B0080000}"/>
    <cellStyle name="CELKEM 6 2" xfId="5685" xr:uid="{00000000-0005-0000-0000-0000B1080000}"/>
    <cellStyle name="CELKEM 6 3" xfId="8150" xr:uid="{00000000-0005-0000-0000-0000B2080000}"/>
    <cellStyle name="CELKEM 6 4" xfId="10430" xr:uid="{00000000-0005-0000-0000-0000B3080000}"/>
    <cellStyle name="CELKEM 7" xfId="1854" xr:uid="{00000000-0005-0000-0000-0000B4080000}"/>
    <cellStyle name="CELKEM 7 2" xfId="4682" xr:uid="{00000000-0005-0000-0000-0000B5080000}"/>
    <cellStyle name="CELKEM 7 3" xfId="7154" xr:uid="{00000000-0005-0000-0000-0000B6080000}"/>
    <cellStyle name="CELKEM 7 4" xfId="9447" xr:uid="{00000000-0005-0000-0000-0000B7080000}"/>
    <cellStyle name="CELKEM 8" xfId="2858" xr:uid="{00000000-0005-0000-0000-0000B8080000}"/>
    <cellStyle name="CELKEM 8 2" xfId="5683" xr:uid="{00000000-0005-0000-0000-0000B9080000}"/>
    <cellStyle name="CELKEM 8 3" xfId="8148" xr:uid="{00000000-0005-0000-0000-0000BA080000}"/>
    <cellStyle name="CELKEM 8 4" xfId="10428" xr:uid="{00000000-0005-0000-0000-0000BB080000}"/>
    <cellStyle name="CELKEM 9" xfId="2861" xr:uid="{00000000-0005-0000-0000-0000BC080000}"/>
    <cellStyle name="CELKEM 9 2" xfId="5686" xr:uid="{00000000-0005-0000-0000-0000BD080000}"/>
    <cellStyle name="CELKEM 9 3" xfId="8151" xr:uid="{00000000-0005-0000-0000-0000BE080000}"/>
    <cellStyle name="CELKEM 9 4" xfId="10431" xr:uid="{00000000-0005-0000-0000-0000BF080000}"/>
    <cellStyle name="ČEPS" xfId="1488" xr:uid="{00000000-0005-0000-0000-0000D0080000}"/>
    <cellStyle name="ČEPS chybně" xfId="1490" xr:uid="{00000000-0005-0000-0000-0000D1080000}"/>
    <cellStyle name="ČEPS neutrální" xfId="1491" xr:uid="{00000000-0005-0000-0000-0000D2080000}"/>
    <cellStyle name="ČEPS správně" xfId="1489" xr:uid="{00000000-0005-0000-0000-0000D3080000}"/>
    <cellStyle name="Chybně 2" xfId="113" xr:uid="{00000000-0005-0000-0000-00006F090000}"/>
    <cellStyle name="ColLevel_1_BE (2)" xfId="425" xr:uid="{00000000-0005-0000-0000-0000C0080000}"/>
    <cellStyle name="Comma [0]_!!!GO" xfId="426" xr:uid="{00000000-0005-0000-0000-0000C1080000}"/>
    <cellStyle name="Comma_!!!GO" xfId="427" xr:uid="{00000000-0005-0000-0000-0000C2080000}"/>
    <cellStyle name="Copied" xfId="428" xr:uid="{00000000-0005-0000-0000-0000C3080000}"/>
    <cellStyle name="Copied 2" xfId="429" xr:uid="{00000000-0005-0000-0000-0000C4080000}"/>
    <cellStyle name="Copied 3" xfId="430" xr:uid="{00000000-0005-0000-0000-0000C5080000}"/>
    <cellStyle name="Copied_110310_Výkazy CEPS 10_13062011" xfId="431" xr:uid="{00000000-0005-0000-0000-0000C6080000}"/>
    <cellStyle name="COST1" xfId="432" xr:uid="{00000000-0005-0000-0000-0000C7080000}"/>
    <cellStyle name="COST1 2" xfId="433" xr:uid="{00000000-0005-0000-0000-0000C8080000}"/>
    <cellStyle name="COST1 3" xfId="434" xr:uid="{00000000-0005-0000-0000-0000C9080000}"/>
    <cellStyle name="COST1_110310_Výkazy CEPS 10_13062011" xfId="435" xr:uid="{00000000-0005-0000-0000-0000CA080000}"/>
    <cellStyle name="Currency [0]_!!!GO" xfId="436" xr:uid="{00000000-0005-0000-0000-0000CB080000}"/>
    <cellStyle name="Currency_!!!GO" xfId="437" xr:uid="{00000000-0005-0000-0000-0000CC080000}"/>
    <cellStyle name="Date" xfId="438" xr:uid="{00000000-0005-0000-0000-0000D4080000}"/>
    <cellStyle name="Date 2" xfId="439" xr:uid="{00000000-0005-0000-0000-0000D5080000}"/>
    <cellStyle name="Date 3" xfId="440" xr:uid="{00000000-0005-0000-0000-0000D6080000}"/>
    <cellStyle name="Date_110310_Výkazy CEPS 10_13062011" xfId="441" xr:uid="{00000000-0005-0000-0000-0000D7080000}"/>
    <cellStyle name="DATUM" xfId="22" xr:uid="{00000000-0005-0000-0000-0000D8080000}"/>
    <cellStyle name="DATUM 2" xfId="23" xr:uid="{00000000-0005-0000-0000-0000D9080000}"/>
    <cellStyle name="DATUM 2 2" xfId="66" xr:uid="{00000000-0005-0000-0000-0000DA080000}"/>
    <cellStyle name="DATUM 2 3" xfId="65" xr:uid="{00000000-0005-0000-0000-0000DB080000}"/>
    <cellStyle name="Emphasis 1" xfId="442" xr:uid="{00000000-0005-0000-0000-0000DC080000}"/>
    <cellStyle name="Emphasis 2" xfId="443" xr:uid="{00000000-0005-0000-0000-0000DD080000}"/>
    <cellStyle name="Emphasis 3" xfId="444" xr:uid="{00000000-0005-0000-0000-0000DE080000}"/>
    <cellStyle name="Entered" xfId="445" xr:uid="{00000000-0005-0000-0000-0000DF080000}"/>
    <cellStyle name="Entered 2" xfId="446" xr:uid="{00000000-0005-0000-0000-0000E0080000}"/>
    <cellStyle name="Entered 3" xfId="447" xr:uid="{00000000-0005-0000-0000-0000E1080000}"/>
    <cellStyle name="Entered_110310_Výkazy CEPS 10_13062011" xfId="448" xr:uid="{00000000-0005-0000-0000-0000E2080000}"/>
    <cellStyle name="Grey" xfId="449" xr:uid="{00000000-0005-0000-0000-0000E3080000}"/>
    <cellStyle name="Header1" xfId="450" xr:uid="{00000000-0005-0000-0000-0000E4080000}"/>
    <cellStyle name="Header1 2" xfId="2654" xr:uid="{00000000-0005-0000-0000-0000E5080000}"/>
    <cellStyle name="Header2" xfId="451" xr:uid="{00000000-0005-0000-0000-0000E6080000}"/>
    <cellStyle name="Header2 2" xfId="452" xr:uid="{00000000-0005-0000-0000-0000E7080000}"/>
    <cellStyle name="Header2 2 10" xfId="3308" xr:uid="{00000000-0005-0000-0000-0000E8080000}"/>
    <cellStyle name="Header2 2 11" xfId="5837" xr:uid="{00000000-0005-0000-0000-0000E9080000}"/>
    <cellStyle name="Header2 2 12" xfId="8192" xr:uid="{00000000-0005-0000-0000-0000EA080000}"/>
    <cellStyle name="Header2 2 2" xfId="453" xr:uid="{00000000-0005-0000-0000-0000EB080000}"/>
    <cellStyle name="Header2 2 2 2" xfId="1831" xr:uid="{00000000-0005-0000-0000-0000EC080000}"/>
    <cellStyle name="Header2 2 2 2 2" xfId="4659" xr:uid="{00000000-0005-0000-0000-0000ED080000}"/>
    <cellStyle name="Header2 2 2 2 3" xfId="7131" xr:uid="{00000000-0005-0000-0000-0000EE080000}"/>
    <cellStyle name="Header2 2 2 2 4" xfId="9424" xr:uid="{00000000-0005-0000-0000-0000EF080000}"/>
    <cellStyle name="Header2 2 2 3" xfId="3309" xr:uid="{00000000-0005-0000-0000-0000F0080000}"/>
    <cellStyle name="Header2 2 2 4" xfId="5838" xr:uid="{00000000-0005-0000-0000-0000F1080000}"/>
    <cellStyle name="Header2 2 2 5" xfId="8193" xr:uid="{00000000-0005-0000-0000-0000F2080000}"/>
    <cellStyle name="Header2 2 3" xfId="454" xr:uid="{00000000-0005-0000-0000-0000F3080000}"/>
    <cellStyle name="Header2 2 3 2" xfId="2033" xr:uid="{00000000-0005-0000-0000-0000F4080000}"/>
    <cellStyle name="Header2 2 3 2 2" xfId="4861" xr:uid="{00000000-0005-0000-0000-0000F5080000}"/>
    <cellStyle name="Header2 2 3 2 3" xfId="7332" xr:uid="{00000000-0005-0000-0000-0000F6080000}"/>
    <cellStyle name="Header2 2 3 2 4" xfId="9625" xr:uid="{00000000-0005-0000-0000-0000F7080000}"/>
    <cellStyle name="Header2 2 3 3" xfId="3310" xr:uid="{00000000-0005-0000-0000-0000F8080000}"/>
    <cellStyle name="Header2 2 3 4" xfId="5839" xr:uid="{00000000-0005-0000-0000-0000F9080000}"/>
    <cellStyle name="Header2 2 3 5" xfId="8194" xr:uid="{00000000-0005-0000-0000-0000FA080000}"/>
    <cellStyle name="Header2 2 4" xfId="455" xr:uid="{00000000-0005-0000-0000-0000FB080000}"/>
    <cellStyle name="Header2 2 4 2" xfId="1827" xr:uid="{00000000-0005-0000-0000-0000FC080000}"/>
    <cellStyle name="Header2 2 4 2 2" xfId="4655" xr:uid="{00000000-0005-0000-0000-0000FD080000}"/>
    <cellStyle name="Header2 2 4 2 3" xfId="7127" xr:uid="{00000000-0005-0000-0000-0000FE080000}"/>
    <cellStyle name="Header2 2 4 2 4" xfId="9420" xr:uid="{00000000-0005-0000-0000-0000FF080000}"/>
    <cellStyle name="Header2 2 4 3" xfId="3311" xr:uid="{00000000-0005-0000-0000-000000090000}"/>
    <cellStyle name="Header2 2 4 4" xfId="5840" xr:uid="{00000000-0005-0000-0000-000001090000}"/>
    <cellStyle name="Header2 2 4 5" xfId="8195" xr:uid="{00000000-0005-0000-0000-000002090000}"/>
    <cellStyle name="Header2 2 5" xfId="456" xr:uid="{00000000-0005-0000-0000-000003090000}"/>
    <cellStyle name="Header2 2 5 2" xfId="1767" xr:uid="{00000000-0005-0000-0000-000004090000}"/>
    <cellStyle name="Header2 2 5 2 2" xfId="4595" xr:uid="{00000000-0005-0000-0000-000005090000}"/>
    <cellStyle name="Header2 2 5 2 3" xfId="7068" xr:uid="{00000000-0005-0000-0000-000006090000}"/>
    <cellStyle name="Header2 2 5 2 4" xfId="9362" xr:uid="{00000000-0005-0000-0000-000007090000}"/>
    <cellStyle name="Header2 2 5 3" xfId="3312" xr:uid="{00000000-0005-0000-0000-000008090000}"/>
    <cellStyle name="Header2 2 5 4" xfId="5841" xr:uid="{00000000-0005-0000-0000-000009090000}"/>
    <cellStyle name="Header2 2 5 5" xfId="8196" xr:uid="{00000000-0005-0000-0000-00000A090000}"/>
    <cellStyle name="Header2 2 6" xfId="457" xr:uid="{00000000-0005-0000-0000-00000B090000}"/>
    <cellStyle name="Header2 2 6 2" xfId="2445" xr:uid="{00000000-0005-0000-0000-00000C090000}"/>
    <cellStyle name="Header2 2 6 2 2" xfId="5272" xr:uid="{00000000-0005-0000-0000-00000D090000}"/>
    <cellStyle name="Header2 2 6 2 3" xfId="7743" xr:uid="{00000000-0005-0000-0000-00000E090000}"/>
    <cellStyle name="Header2 2 6 2 4" xfId="10036" xr:uid="{00000000-0005-0000-0000-00000F090000}"/>
    <cellStyle name="Header2 2 6 3" xfId="3313" xr:uid="{00000000-0005-0000-0000-000010090000}"/>
    <cellStyle name="Header2 2 6 4" xfId="5842" xr:uid="{00000000-0005-0000-0000-000011090000}"/>
    <cellStyle name="Header2 2 6 5" xfId="8197" xr:uid="{00000000-0005-0000-0000-000012090000}"/>
    <cellStyle name="Header2 2 7" xfId="458" xr:uid="{00000000-0005-0000-0000-000013090000}"/>
    <cellStyle name="Header2 2 7 2" xfId="2034" xr:uid="{00000000-0005-0000-0000-000014090000}"/>
    <cellStyle name="Header2 2 7 2 2" xfId="4862" xr:uid="{00000000-0005-0000-0000-000015090000}"/>
    <cellStyle name="Header2 2 7 2 3" xfId="7333" xr:uid="{00000000-0005-0000-0000-000016090000}"/>
    <cellStyle name="Header2 2 7 2 4" xfId="9626" xr:uid="{00000000-0005-0000-0000-000017090000}"/>
    <cellStyle name="Header2 2 7 3" xfId="3314" xr:uid="{00000000-0005-0000-0000-000018090000}"/>
    <cellStyle name="Header2 2 7 4" xfId="5843" xr:uid="{00000000-0005-0000-0000-000019090000}"/>
    <cellStyle name="Header2 2 7 5" xfId="8198" xr:uid="{00000000-0005-0000-0000-00001A090000}"/>
    <cellStyle name="Header2 2 8" xfId="459" xr:uid="{00000000-0005-0000-0000-00001B090000}"/>
    <cellStyle name="Header2 2 8 2" xfId="2035" xr:uid="{00000000-0005-0000-0000-00001C090000}"/>
    <cellStyle name="Header2 2 8 2 2" xfId="4863" xr:uid="{00000000-0005-0000-0000-00001D090000}"/>
    <cellStyle name="Header2 2 8 2 3" xfId="7334" xr:uid="{00000000-0005-0000-0000-00001E090000}"/>
    <cellStyle name="Header2 2 8 2 4" xfId="9627" xr:uid="{00000000-0005-0000-0000-00001F090000}"/>
    <cellStyle name="Header2 2 8 3" xfId="3315" xr:uid="{00000000-0005-0000-0000-000020090000}"/>
    <cellStyle name="Header2 2 8 4" xfId="5844" xr:uid="{00000000-0005-0000-0000-000021090000}"/>
    <cellStyle name="Header2 2 8 5" xfId="8199" xr:uid="{00000000-0005-0000-0000-000022090000}"/>
    <cellStyle name="Header2 2 9" xfId="1570" xr:uid="{00000000-0005-0000-0000-000023090000}"/>
    <cellStyle name="Header2 2 9 2" xfId="4399" xr:uid="{00000000-0005-0000-0000-000024090000}"/>
    <cellStyle name="Header2 2 9 3" xfId="6873" xr:uid="{00000000-0005-0000-0000-000025090000}"/>
    <cellStyle name="Header2 2 9 4" xfId="9175" xr:uid="{00000000-0005-0000-0000-000026090000}"/>
    <cellStyle name="Header2 3" xfId="460" xr:uid="{00000000-0005-0000-0000-000027090000}"/>
    <cellStyle name="Header2 3 10" xfId="3316" xr:uid="{00000000-0005-0000-0000-000028090000}"/>
    <cellStyle name="Header2 3 11" xfId="5845" xr:uid="{00000000-0005-0000-0000-000029090000}"/>
    <cellStyle name="Header2 3 12" xfId="8200" xr:uid="{00000000-0005-0000-0000-00002A090000}"/>
    <cellStyle name="Header2 3 2" xfId="461" xr:uid="{00000000-0005-0000-0000-00002B090000}"/>
    <cellStyle name="Header2 3 2 2" xfId="1787" xr:uid="{00000000-0005-0000-0000-00002C090000}"/>
    <cellStyle name="Header2 3 2 2 2" xfId="4615" xr:uid="{00000000-0005-0000-0000-00002D090000}"/>
    <cellStyle name="Header2 3 2 2 3" xfId="7088" xr:uid="{00000000-0005-0000-0000-00002E090000}"/>
    <cellStyle name="Header2 3 2 2 4" xfId="9382" xr:uid="{00000000-0005-0000-0000-00002F090000}"/>
    <cellStyle name="Header2 3 2 3" xfId="3317" xr:uid="{00000000-0005-0000-0000-000030090000}"/>
    <cellStyle name="Header2 3 2 4" xfId="5846" xr:uid="{00000000-0005-0000-0000-000031090000}"/>
    <cellStyle name="Header2 3 2 5" xfId="8201" xr:uid="{00000000-0005-0000-0000-000032090000}"/>
    <cellStyle name="Header2 3 3" xfId="462" xr:uid="{00000000-0005-0000-0000-000033090000}"/>
    <cellStyle name="Header2 3 3 2" xfId="2370" xr:uid="{00000000-0005-0000-0000-000034090000}"/>
    <cellStyle name="Header2 3 3 2 2" xfId="5197" xr:uid="{00000000-0005-0000-0000-000035090000}"/>
    <cellStyle name="Header2 3 3 2 3" xfId="7668" xr:uid="{00000000-0005-0000-0000-000036090000}"/>
    <cellStyle name="Header2 3 3 2 4" xfId="9961" xr:uid="{00000000-0005-0000-0000-000037090000}"/>
    <cellStyle name="Header2 3 3 3" xfId="3318" xr:uid="{00000000-0005-0000-0000-000038090000}"/>
    <cellStyle name="Header2 3 3 4" xfId="5847" xr:uid="{00000000-0005-0000-0000-000039090000}"/>
    <cellStyle name="Header2 3 3 5" xfId="8202" xr:uid="{00000000-0005-0000-0000-00003A090000}"/>
    <cellStyle name="Header2 3 4" xfId="463" xr:uid="{00000000-0005-0000-0000-00003B090000}"/>
    <cellStyle name="Header2 3 4 2" xfId="2036" xr:uid="{00000000-0005-0000-0000-00003C090000}"/>
    <cellStyle name="Header2 3 4 2 2" xfId="4864" xr:uid="{00000000-0005-0000-0000-00003D090000}"/>
    <cellStyle name="Header2 3 4 2 3" xfId="7335" xr:uid="{00000000-0005-0000-0000-00003E090000}"/>
    <cellStyle name="Header2 3 4 2 4" xfId="9628" xr:uid="{00000000-0005-0000-0000-00003F090000}"/>
    <cellStyle name="Header2 3 4 3" xfId="3319" xr:uid="{00000000-0005-0000-0000-000040090000}"/>
    <cellStyle name="Header2 3 4 4" xfId="5848" xr:uid="{00000000-0005-0000-0000-000041090000}"/>
    <cellStyle name="Header2 3 4 5" xfId="8203" xr:uid="{00000000-0005-0000-0000-000042090000}"/>
    <cellStyle name="Header2 3 5" xfId="464" xr:uid="{00000000-0005-0000-0000-000043090000}"/>
    <cellStyle name="Header2 3 5 2" xfId="1579" xr:uid="{00000000-0005-0000-0000-000044090000}"/>
    <cellStyle name="Header2 3 5 2 2" xfId="4408" xr:uid="{00000000-0005-0000-0000-000045090000}"/>
    <cellStyle name="Header2 3 5 2 3" xfId="6882" xr:uid="{00000000-0005-0000-0000-000046090000}"/>
    <cellStyle name="Header2 3 5 2 4" xfId="9184" xr:uid="{00000000-0005-0000-0000-000047090000}"/>
    <cellStyle name="Header2 3 5 3" xfId="3320" xr:uid="{00000000-0005-0000-0000-000048090000}"/>
    <cellStyle name="Header2 3 5 4" xfId="5849" xr:uid="{00000000-0005-0000-0000-000049090000}"/>
    <cellStyle name="Header2 3 5 5" xfId="8204" xr:uid="{00000000-0005-0000-0000-00004A090000}"/>
    <cellStyle name="Header2 3 6" xfId="465" xr:uid="{00000000-0005-0000-0000-00004B090000}"/>
    <cellStyle name="Header2 3 6 2" xfId="1855" xr:uid="{00000000-0005-0000-0000-00004C090000}"/>
    <cellStyle name="Header2 3 6 2 2" xfId="4683" xr:uid="{00000000-0005-0000-0000-00004D090000}"/>
    <cellStyle name="Header2 3 6 2 3" xfId="7155" xr:uid="{00000000-0005-0000-0000-00004E090000}"/>
    <cellStyle name="Header2 3 6 2 4" xfId="9448" xr:uid="{00000000-0005-0000-0000-00004F090000}"/>
    <cellStyle name="Header2 3 6 3" xfId="3321" xr:uid="{00000000-0005-0000-0000-000050090000}"/>
    <cellStyle name="Header2 3 6 4" xfId="5850" xr:uid="{00000000-0005-0000-0000-000051090000}"/>
    <cellStyle name="Header2 3 6 5" xfId="8205" xr:uid="{00000000-0005-0000-0000-000052090000}"/>
    <cellStyle name="Header2 3 7" xfId="466" xr:uid="{00000000-0005-0000-0000-000053090000}"/>
    <cellStyle name="Header2 3 7 2" xfId="2587" xr:uid="{00000000-0005-0000-0000-000054090000}"/>
    <cellStyle name="Header2 3 7 2 2" xfId="5414" xr:uid="{00000000-0005-0000-0000-000055090000}"/>
    <cellStyle name="Header2 3 7 2 3" xfId="7884" xr:uid="{00000000-0005-0000-0000-000056090000}"/>
    <cellStyle name="Header2 3 7 2 4" xfId="10177" xr:uid="{00000000-0005-0000-0000-000057090000}"/>
    <cellStyle name="Header2 3 7 3" xfId="3322" xr:uid="{00000000-0005-0000-0000-000058090000}"/>
    <cellStyle name="Header2 3 7 4" xfId="5851" xr:uid="{00000000-0005-0000-0000-000059090000}"/>
    <cellStyle name="Header2 3 7 5" xfId="8206" xr:uid="{00000000-0005-0000-0000-00005A090000}"/>
    <cellStyle name="Header2 3 8" xfId="467" xr:uid="{00000000-0005-0000-0000-00005B090000}"/>
    <cellStyle name="Header2 3 8 2" xfId="2037" xr:uid="{00000000-0005-0000-0000-00005C090000}"/>
    <cellStyle name="Header2 3 8 2 2" xfId="4865" xr:uid="{00000000-0005-0000-0000-00005D090000}"/>
    <cellStyle name="Header2 3 8 2 3" xfId="7336" xr:uid="{00000000-0005-0000-0000-00005E090000}"/>
    <cellStyle name="Header2 3 8 2 4" xfId="9629" xr:uid="{00000000-0005-0000-0000-00005F090000}"/>
    <cellStyle name="Header2 3 8 3" xfId="3323" xr:uid="{00000000-0005-0000-0000-000060090000}"/>
    <cellStyle name="Header2 3 8 4" xfId="5852" xr:uid="{00000000-0005-0000-0000-000061090000}"/>
    <cellStyle name="Header2 3 8 5" xfId="8207" xr:uid="{00000000-0005-0000-0000-000062090000}"/>
    <cellStyle name="Header2 3 9" xfId="2640" xr:uid="{00000000-0005-0000-0000-000063090000}"/>
    <cellStyle name="Header2 3 9 2" xfId="5465" xr:uid="{00000000-0005-0000-0000-000064090000}"/>
    <cellStyle name="Header2 3 9 3" xfId="7933" xr:uid="{00000000-0005-0000-0000-000065090000}"/>
    <cellStyle name="Header2 3 9 4" xfId="10222" xr:uid="{00000000-0005-0000-0000-000066090000}"/>
    <cellStyle name="Header2 4" xfId="2335" xr:uid="{00000000-0005-0000-0000-000067090000}"/>
    <cellStyle name="Header2 4 2" xfId="5163" xr:uid="{00000000-0005-0000-0000-000068090000}"/>
    <cellStyle name="Header2 4 3" xfId="7634" xr:uid="{00000000-0005-0000-0000-000069090000}"/>
    <cellStyle name="Header2 4 4" xfId="9927" xr:uid="{00000000-0005-0000-0000-00006A090000}"/>
    <cellStyle name="Header2 5" xfId="3307" xr:uid="{00000000-0005-0000-0000-00006B090000}"/>
    <cellStyle name="Header2 6" xfId="5836" xr:uid="{00000000-0005-0000-0000-00006C090000}"/>
    <cellStyle name="Header2 7" xfId="8191" xr:uid="{00000000-0005-0000-0000-00006D090000}"/>
    <cellStyle name="Input [yellow]" xfId="468" xr:uid="{00000000-0005-0000-0000-000070090000}"/>
    <cellStyle name="Input [yellow] 2" xfId="469" xr:uid="{00000000-0005-0000-0000-000071090000}"/>
    <cellStyle name="Input [yellow] 2 10" xfId="470" xr:uid="{00000000-0005-0000-0000-000072090000}"/>
    <cellStyle name="Input [yellow] 2 10 2" xfId="2039" xr:uid="{00000000-0005-0000-0000-000073090000}"/>
    <cellStyle name="Input [yellow] 2 10 2 2" xfId="4867" xr:uid="{00000000-0005-0000-0000-000074090000}"/>
    <cellStyle name="Input [yellow] 2 10 2 3" xfId="7338" xr:uid="{00000000-0005-0000-0000-000075090000}"/>
    <cellStyle name="Input [yellow] 2 10 2 4" xfId="9631" xr:uid="{00000000-0005-0000-0000-000076090000}"/>
    <cellStyle name="Input [yellow] 2 10 3" xfId="3326" xr:uid="{00000000-0005-0000-0000-000077090000}"/>
    <cellStyle name="Input [yellow] 2 10 4" xfId="5855" xr:uid="{00000000-0005-0000-0000-000078090000}"/>
    <cellStyle name="Input [yellow] 2 10 5" xfId="8210" xr:uid="{00000000-0005-0000-0000-000079090000}"/>
    <cellStyle name="Input [yellow] 2 11" xfId="2038" xr:uid="{00000000-0005-0000-0000-00007A090000}"/>
    <cellStyle name="Input [yellow] 2 11 2" xfId="4866" xr:uid="{00000000-0005-0000-0000-00007B090000}"/>
    <cellStyle name="Input [yellow] 2 11 3" xfId="7337" xr:uid="{00000000-0005-0000-0000-00007C090000}"/>
    <cellStyle name="Input [yellow] 2 11 4" xfId="9630" xr:uid="{00000000-0005-0000-0000-00007D090000}"/>
    <cellStyle name="Input [yellow] 2 12" xfId="3325" xr:uid="{00000000-0005-0000-0000-00007E090000}"/>
    <cellStyle name="Input [yellow] 2 13" xfId="5854" xr:uid="{00000000-0005-0000-0000-00007F090000}"/>
    <cellStyle name="Input [yellow] 2 14" xfId="8209" xr:uid="{00000000-0005-0000-0000-000080090000}"/>
    <cellStyle name="Input [yellow] 2 2" xfId="471" xr:uid="{00000000-0005-0000-0000-000081090000}"/>
    <cellStyle name="Input [yellow] 2 2 2" xfId="2554" xr:uid="{00000000-0005-0000-0000-000082090000}"/>
    <cellStyle name="Input [yellow] 2 2 2 2" xfId="5381" xr:uid="{00000000-0005-0000-0000-000083090000}"/>
    <cellStyle name="Input [yellow] 2 2 2 3" xfId="7851" xr:uid="{00000000-0005-0000-0000-000084090000}"/>
    <cellStyle name="Input [yellow] 2 2 2 4" xfId="10144" xr:uid="{00000000-0005-0000-0000-000085090000}"/>
    <cellStyle name="Input [yellow] 2 2 3" xfId="3327" xr:uid="{00000000-0005-0000-0000-000086090000}"/>
    <cellStyle name="Input [yellow] 2 2 4" xfId="5856" xr:uid="{00000000-0005-0000-0000-000087090000}"/>
    <cellStyle name="Input [yellow] 2 2 5" xfId="8211" xr:uid="{00000000-0005-0000-0000-000088090000}"/>
    <cellStyle name="Input [yellow] 2 3" xfId="472" xr:uid="{00000000-0005-0000-0000-000089090000}"/>
    <cellStyle name="Input [yellow] 2 3 2" xfId="2040" xr:uid="{00000000-0005-0000-0000-00008A090000}"/>
    <cellStyle name="Input [yellow] 2 3 2 2" xfId="4868" xr:uid="{00000000-0005-0000-0000-00008B090000}"/>
    <cellStyle name="Input [yellow] 2 3 2 3" xfId="7339" xr:uid="{00000000-0005-0000-0000-00008C090000}"/>
    <cellStyle name="Input [yellow] 2 3 2 4" xfId="9632" xr:uid="{00000000-0005-0000-0000-00008D090000}"/>
    <cellStyle name="Input [yellow] 2 3 3" xfId="3328" xr:uid="{00000000-0005-0000-0000-00008E090000}"/>
    <cellStyle name="Input [yellow] 2 3 4" xfId="5857" xr:uid="{00000000-0005-0000-0000-00008F090000}"/>
    <cellStyle name="Input [yellow] 2 3 5" xfId="8212" xr:uid="{00000000-0005-0000-0000-000090090000}"/>
    <cellStyle name="Input [yellow] 2 4" xfId="473" xr:uid="{00000000-0005-0000-0000-000091090000}"/>
    <cellStyle name="Input [yellow] 2 4 2" xfId="1815" xr:uid="{00000000-0005-0000-0000-000092090000}"/>
    <cellStyle name="Input [yellow] 2 4 2 2" xfId="4643" xr:uid="{00000000-0005-0000-0000-000093090000}"/>
    <cellStyle name="Input [yellow] 2 4 2 3" xfId="7115" xr:uid="{00000000-0005-0000-0000-000094090000}"/>
    <cellStyle name="Input [yellow] 2 4 2 4" xfId="9408" xr:uid="{00000000-0005-0000-0000-000095090000}"/>
    <cellStyle name="Input [yellow] 2 4 3" xfId="3329" xr:uid="{00000000-0005-0000-0000-000096090000}"/>
    <cellStyle name="Input [yellow] 2 4 4" xfId="5858" xr:uid="{00000000-0005-0000-0000-000097090000}"/>
    <cellStyle name="Input [yellow] 2 4 5" xfId="8213" xr:uid="{00000000-0005-0000-0000-000098090000}"/>
    <cellStyle name="Input [yellow] 2 5" xfId="474" xr:uid="{00000000-0005-0000-0000-000099090000}"/>
    <cellStyle name="Input [yellow] 2 5 2" xfId="2610" xr:uid="{00000000-0005-0000-0000-00009A090000}"/>
    <cellStyle name="Input [yellow] 2 5 2 2" xfId="5436" xr:uid="{00000000-0005-0000-0000-00009B090000}"/>
    <cellStyle name="Input [yellow] 2 5 2 3" xfId="7906" xr:uid="{00000000-0005-0000-0000-00009C090000}"/>
    <cellStyle name="Input [yellow] 2 5 2 4" xfId="10199" xr:uid="{00000000-0005-0000-0000-00009D090000}"/>
    <cellStyle name="Input [yellow] 2 5 3" xfId="3330" xr:uid="{00000000-0005-0000-0000-00009E090000}"/>
    <cellStyle name="Input [yellow] 2 5 4" xfId="5859" xr:uid="{00000000-0005-0000-0000-00009F090000}"/>
    <cellStyle name="Input [yellow] 2 5 5" xfId="8214" xr:uid="{00000000-0005-0000-0000-0000A0090000}"/>
    <cellStyle name="Input [yellow] 2 6" xfId="475" xr:uid="{00000000-0005-0000-0000-0000A1090000}"/>
    <cellStyle name="Input [yellow] 2 6 2" xfId="1903" xr:uid="{00000000-0005-0000-0000-0000A2090000}"/>
    <cellStyle name="Input [yellow] 2 6 2 2" xfId="4731" xr:uid="{00000000-0005-0000-0000-0000A3090000}"/>
    <cellStyle name="Input [yellow] 2 6 2 3" xfId="7203" xr:uid="{00000000-0005-0000-0000-0000A4090000}"/>
    <cellStyle name="Input [yellow] 2 6 2 4" xfId="9496" xr:uid="{00000000-0005-0000-0000-0000A5090000}"/>
    <cellStyle name="Input [yellow] 2 6 3" xfId="3331" xr:uid="{00000000-0005-0000-0000-0000A6090000}"/>
    <cellStyle name="Input [yellow] 2 6 4" xfId="5860" xr:uid="{00000000-0005-0000-0000-0000A7090000}"/>
    <cellStyle name="Input [yellow] 2 6 5" xfId="8215" xr:uid="{00000000-0005-0000-0000-0000A8090000}"/>
    <cellStyle name="Input [yellow] 2 7" xfId="476" xr:uid="{00000000-0005-0000-0000-0000A9090000}"/>
    <cellStyle name="Input [yellow] 2 7 2" xfId="2041" xr:uid="{00000000-0005-0000-0000-0000AA090000}"/>
    <cellStyle name="Input [yellow] 2 7 2 2" xfId="4869" xr:uid="{00000000-0005-0000-0000-0000AB090000}"/>
    <cellStyle name="Input [yellow] 2 7 2 3" xfId="7340" xr:uid="{00000000-0005-0000-0000-0000AC090000}"/>
    <cellStyle name="Input [yellow] 2 7 2 4" xfId="9633" xr:uid="{00000000-0005-0000-0000-0000AD090000}"/>
    <cellStyle name="Input [yellow] 2 7 3" xfId="3332" xr:uid="{00000000-0005-0000-0000-0000AE090000}"/>
    <cellStyle name="Input [yellow] 2 7 4" xfId="5861" xr:uid="{00000000-0005-0000-0000-0000AF090000}"/>
    <cellStyle name="Input [yellow] 2 7 5" xfId="8216" xr:uid="{00000000-0005-0000-0000-0000B0090000}"/>
    <cellStyle name="Input [yellow] 2 8" xfId="477" xr:uid="{00000000-0005-0000-0000-0000B1090000}"/>
    <cellStyle name="Input [yellow] 2 8 2" xfId="2042" xr:uid="{00000000-0005-0000-0000-0000B2090000}"/>
    <cellStyle name="Input [yellow] 2 8 2 2" xfId="4870" xr:uid="{00000000-0005-0000-0000-0000B3090000}"/>
    <cellStyle name="Input [yellow] 2 8 2 3" xfId="7341" xr:uid="{00000000-0005-0000-0000-0000B4090000}"/>
    <cellStyle name="Input [yellow] 2 8 2 4" xfId="9634" xr:uid="{00000000-0005-0000-0000-0000B5090000}"/>
    <cellStyle name="Input [yellow] 2 8 3" xfId="3333" xr:uid="{00000000-0005-0000-0000-0000B6090000}"/>
    <cellStyle name="Input [yellow] 2 8 4" xfId="5862" xr:uid="{00000000-0005-0000-0000-0000B7090000}"/>
    <cellStyle name="Input [yellow] 2 8 5" xfId="8217" xr:uid="{00000000-0005-0000-0000-0000B8090000}"/>
    <cellStyle name="Input [yellow] 2 9" xfId="478" xr:uid="{00000000-0005-0000-0000-0000B9090000}"/>
    <cellStyle name="Input [yellow] 2 9 2" xfId="2043" xr:uid="{00000000-0005-0000-0000-0000BA090000}"/>
    <cellStyle name="Input [yellow] 2 9 2 2" xfId="4871" xr:uid="{00000000-0005-0000-0000-0000BB090000}"/>
    <cellStyle name="Input [yellow] 2 9 2 3" xfId="7342" xr:uid="{00000000-0005-0000-0000-0000BC090000}"/>
    <cellStyle name="Input [yellow] 2 9 2 4" xfId="9635" xr:uid="{00000000-0005-0000-0000-0000BD090000}"/>
    <cellStyle name="Input [yellow] 2 9 3" xfId="3334" xr:uid="{00000000-0005-0000-0000-0000BE090000}"/>
    <cellStyle name="Input [yellow] 2 9 4" xfId="5863" xr:uid="{00000000-0005-0000-0000-0000BF090000}"/>
    <cellStyle name="Input [yellow] 2 9 5" xfId="8218" xr:uid="{00000000-0005-0000-0000-0000C0090000}"/>
    <cellStyle name="Input [yellow] 3" xfId="479" xr:uid="{00000000-0005-0000-0000-0000C1090000}"/>
    <cellStyle name="Input [yellow] 3 10" xfId="480" xr:uid="{00000000-0005-0000-0000-0000C2090000}"/>
    <cellStyle name="Input [yellow] 3 10 2" xfId="2480" xr:uid="{00000000-0005-0000-0000-0000C3090000}"/>
    <cellStyle name="Input [yellow] 3 10 2 2" xfId="5307" xr:uid="{00000000-0005-0000-0000-0000C4090000}"/>
    <cellStyle name="Input [yellow] 3 10 2 3" xfId="7777" xr:uid="{00000000-0005-0000-0000-0000C5090000}"/>
    <cellStyle name="Input [yellow] 3 10 2 4" xfId="10070" xr:uid="{00000000-0005-0000-0000-0000C6090000}"/>
    <cellStyle name="Input [yellow] 3 10 3" xfId="3336" xr:uid="{00000000-0005-0000-0000-0000C7090000}"/>
    <cellStyle name="Input [yellow] 3 10 4" xfId="5865" xr:uid="{00000000-0005-0000-0000-0000C8090000}"/>
    <cellStyle name="Input [yellow] 3 10 5" xfId="8220" xr:uid="{00000000-0005-0000-0000-0000C9090000}"/>
    <cellStyle name="Input [yellow] 3 11" xfId="2591" xr:uid="{00000000-0005-0000-0000-0000CA090000}"/>
    <cellStyle name="Input [yellow] 3 11 2" xfId="5417" xr:uid="{00000000-0005-0000-0000-0000CB090000}"/>
    <cellStyle name="Input [yellow] 3 11 3" xfId="7887" xr:uid="{00000000-0005-0000-0000-0000CC090000}"/>
    <cellStyle name="Input [yellow] 3 11 4" xfId="10180" xr:uid="{00000000-0005-0000-0000-0000CD090000}"/>
    <cellStyle name="Input [yellow] 3 12" xfId="3335" xr:uid="{00000000-0005-0000-0000-0000CE090000}"/>
    <cellStyle name="Input [yellow] 3 13" xfId="5864" xr:uid="{00000000-0005-0000-0000-0000CF090000}"/>
    <cellStyle name="Input [yellow] 3 14" xfId="8219" xr:uid="{00000000-0005-0000-0000-0000D0090000}"/>
    <cellStyle name="Input [yellow] 3 2" xfId="481" xr:uid="{00000000-0005-0000-0000-0000D1090000}"/>
    <cellStyle name="Input [yellow] 3 2 2" xfId="2044" xr:uid="{00000000-0005-0000-0000-0000D2090000}"/>
    <cellStyle name="Input [yellow] 3 2 2 2" xfId="4872" xr:uid="{00000000-0005-0000-0000-0000D3090000}"/>
    <cellStyle name="Input [yellow] 3 2 2 3" xfId="7343" xr:uid="{00000000-0005-0000-0000-0000D4090000}"/>
    <cellStyle name="Input [yellow] 3 2 2 4" xfId="9636" xr:uid="{00000000-0005-0000-0000-0000D5090000}"/>
    <cellStyle name="Input [yellow] 3 2 3" xfId="3337" xr:uid="{00000000-0005-0000-0000-0000D6090000}"/>
    <cellStyle name="Input [yellow] 3 2 4" xfId="5866" xr:uid="{00000000-0005-0000-0000-0000D7090000}"/>
    <cellStyle name="Input [yellow] 3 2 5" xfId="8221" xr:uid="{00000000-0005-0000-0000-0000D8090000}"/>
    <cellStyle name="Input [yellow] 3 3" xfId="482" xr:uid="{00000000-0005-0000-0000-0000D9090000}"/>
    <cellStyle name="Input [yellow] 3 3 2" xfId="2541" xr:uid="{00000000-0005-0000-0000-0000DA090000}"/>
    <cellStyle name="Input [yellow] 3 3 2 2" xfId="5368" xr:uid="{00000000-0005-0000-0000-0000DB090000}"/>
    <cellStyle name="Input [yellow] 3 3 2 3" xfId="7838" xr:uid="{00000000-0005-0000-0000-0000DC090000}"/>
    <cellStyle name="Input [yellow] 3 3 2 4" xfId="10131" xr:uid="{00000000-0005-0000-0000-0000DD090000}"/>
    <cellStyle name="Input [yellow] 3 3 3" xfId="3338" xr:uid="{00000000-0005-0000-0000-0000DE090000}"/>
    <cellStyle name="Input [yellow] 3 3 4" xfId="5867" xr:uid="{00000000-0005-0000-0000-0000DF090000}"/>
    <cellStyle name="Input [yellow] 3 3 5" xfId="8222" xr:uid="{00000000-0005-0000-0000-0000E0090000}"/>
    <cellStyle name="Input [yellow] 3 4" xfId="483" xr:uid="{00000000-0005-0000-0000-0000E1090000}"/>
    <cellStyle name="Input [yellow] 3 4 2" xfId="2045" xr:uid="{00000000-0005-0000-0000-0000E2090000}"/>
    <cellStyle name="Input [yellow] 3 4 2 2" xfId="4873" xr:uid="{00000000-0005-0000-0000-0000E3090000}"/>
    <cellStyle name="Input [yellow] 3 4 2 3" xfId="7344" xr:uid="{00000000-0005-0000-0000-0000E4090000}"/>
    <cellStyle name="Input [yellow] 3 4 2 4" xfId="9637" xr:uid="{00000000-0005-0000-0000-0000E5090000}"/>
    <cellStyle name="Input [yellow] 3 4 3" xfId="3339" xr:uid="{00000000-0005-0000-0000-0000E6090000}"/>
    <cellStyle name="Input [yellow] 3 4 4" xfId="5868" xr:uid="{00000000-0005-0000-0000-0000E7090000}"/>
    <cellStyle name="Input [yellow] 3 4 5" xfId="8223" xr:uid="{00000000-0005-0000-0000-0000E8090000}"/>
    <cellStyle name="Input [yellow] 3 5" xfId="484" xr:uid="{00000000-0005-0000-0000-0000E9090000}"/>
    <cellStyle name="Input [yellow] 3 5 2" xfId="2569" xr:uid="{00000000-0005-0000-0000-0000EA090000}"/>
    <cellStyle name="Input [yellow] 3 5 2 2" xfId="5396" xr:uid="{00000000-0005-0000-0000-0000EB090000}"/>
    <cellStyle name="Input [yellow] 3 5 2 3" xfId="7866" xr:uid="{00000000-0005-0000-0000-0000EC090000}"/>
    <cellStyle name="Input [yellow] 3 5 2 4" xfId="10159" xr:uid="{00000000-0005-0000-0000-0000ED090000}"/>
    <cellStyle name="Input [yellow] 3 5 3" xfId="3340" xr:uid="{00000000-0005-0000-0000-0000EE090000}"/>
    <cellStyle name="Input [yellow] 3 5 4" xfId="5869" xr:uid="{00000000-0005-0000-0000-0000EF090000}"/>
    <cellStyle name="Input [yellow] 3 5 5" xfId="8224" xr:uid="{00000000-0005-0000-0000-0000F0090000}"/>
    <cellStyle name="Input [yellow] 3 6" xfId="485" xr:uid="{00000000-0005-0000-0000-0000F1090000}"/>
    <cellStyle name="Input [yellow] 3 6 2" xfId="2046" xr:uid="{00000000-0005-0000-0000-0000F2090000}"/>
    <cellStyle name="Input [yellow] 3 6 2 2" xfId="4874" xr:uid="{00000000-0005-0000-0000-0000F3090000}"/>
    <cellStyle name="Input [yellow] 3 6 2 3" xfId="7345" xr:uid="{00000000-0005-0000-0000-0000F4090000}"/>
    <cellStyle name="Input [yellow] 3 6 2 4" xfId="9638" xr:uid="{00000000-0005-0000-0000-0000F5090000}"/>
    <cellStyle name="Input [yellow] 3 6 3" xfId="3341" xr:uid="{00000000-0005-0000-0000-0000F6090000}"/>
    <cellStyle name="Input [yellow] 3 6 4" xfId="5870" xr:uid="{00000000-0005-0000-0000-0000F7090000}"/>
    <cellStyle name="Input [yellow] 3 6 5" xfId="8225" xr:uid="{00000000-0005-0000-0000-0000F8090000}"/>
    <cellStyle name="Input [yellow] 3 7" xfId="486" xr:uid="{00000000-0005-0000-0000-0000F9090000}"/>
    <cellStyle name="Input [yellow] 3 7 2" xfId="2419" xr:uid="{00000000-0005-0000-0000-0000FA090000}"/>
    <cellStyle name="Input [yellow] 3 7 2 2" xfId="5246" xr:uid="{00000000-0005-0000-0000-0000FB090000}"/>
    <cellStyle name="Input [yellow] 3 7 2 3" xfId="7717" xr:uid="{00000000-0005-0000-0000-0000FC090000}"/>
    <cellStyle name="Input [yellow] 3 7 2 4" xfId="10010" xr:uid="{00000000-0005-0000-0000-0000FD090000}"/>
    <cellStyle name="Input [yellow] 3 7 3" xfId="3342" xr:uid="{00000000-0005-0000-0000-0000FE090000}"/>
    <cellStyle name="Input [yellow] 3 7 4" xfId="5871" xr:uid="{00000000-0005-0000-0000-0000FF090000}"/>
    <cellStyle name="Input [yellow] 3 7 5" xfId="8226" xr:uid="{00000000-0005-0000-0000-0000000A0000}"/>
    <cellStyle name="Input [yellow] 3 8" xfId="487" xr:uid="{00000000-0005-0000-0000-0000010A0000}"/>
    <cellStyle name="Input [yellow] 3 8 2" xfId="1845" xr:uid="{00000000-0005-0000-0000-0000020A0000}"/>
    <cellStyle name="Input [yellow] 3 8 2 2" xfId="4673" xr:uid="{00000000-0005-0000-0000-0000030A0000}"/>
    <cellStyle name="Input [yellow] 3 8 2 3" xfId="7145" xr:uid="{00000000-0005-0000-0000-0000040A0000}"/>
    <cellStyle name="Input [yellow] 3 8 2 4" xfId="9438" xr:uid="{00000000-0005-0000-0000-0000050A0000}"/>
    <cellStyle name="Input [yellow] 3 8 3" xfId="3343" xr:uid="{00000000-0005-0000-0000-0000060A0000}"/>
    <cellStyle name="Input [yellow] 3 8 4" xfId="5872" xr:uid="{00000000-0005-0000-0000-0000070A0000}"/>
    <cellStyle name="Input [yellow] 3 8 5" xfId="8227" xr:uid="{00000000-0005-0000-0000-0000080A0000}"/>
    <cellStyle name="Input [yellow] 3 9" xfId="488" xr:uid="{00000000-0005-0000-0000-0000090A0000}"/>
    <cellStyle name="Input [yellow] 3 9 2" xfId="2047" xr:uid="{00000000-0005-0000-0000-00000A0A0000}"/>
    <cellStyle name="Input [yellow] 3 9 2 2" xfId="4875" xr:uid="{00000000-0005-0000-0000-00000B0A0000}"/>
    <cellStyle name="Input [yellow] 3 9 2 3" xfId="7346" xr:uid="{00000000-0005-0000-0000-00000C0A0000}"/>
    <cellStyle name="Input [yellow] 3 9 2 4" xfId="9639" xr:uid="{00000000-0005-0000-0000-00000D0A0000}"/>
    <cellStyle name="Input [yellow] 3 9 3" xfId="3344" xr:uid="{00000000-0005-0000-0000-00000E0A0000}"/>
    <cellStyle name="Input [yellow] 3 9 4" xfId="5873" xr:uid="{00000000-0005-0000-0000-00000F0A0000}"/>
    <cellStyle name="Input [yellow] 3 9 5" xfId="8228" xr:uid="{00000000-0005-0000-0000-0000100A0000}"/>
    <cellStyle name="Input [yellow] 4" xfId="2511" xr:uid="{00000000-0005-0000-0000-0000110A0000}"/>
    <cellStyle name="Input [yellow] 4 2" xfId="5338" xr:uid="{00000000-0005-0000-0000-0000120A0000}"/>
    <cellStyle name="Input [yellow] 4 3" xfId="7808" xr:uid="{00000000-0005-0000-0000-0000130A0000}"/>
    <cellStyle name="Input [yellow] 4 4" xfId="10101" xr:uid="{00000000-0005-0000-0000-0000140A0000}"/>
    <cellStyle name="Input [yellow] 5" xfId="3324" xr:uid="{00000000-0005-0000-0000-0000150A0000}"/>
    <cellStyle name="Input [yellow] 6" xfId="5853" xr:uid="{00000000-0005-0000-0000-0000160A0000}"/>
    <cellStyle name="Input [yellow] 7" xfId="8208" xr:uid="{00000000-0005-0000-0000-0000170A0000}"/>
    <cellStyle name="Input Cells" xfId="489" xr:uid="{00000000-0005-0000-0000-0000180A0000}"/>
    <cellStyle name="Input Cells 2" xfId="490" xr:uid="{00000000-0005-0000-0000-0000190A0000}"/>
    <cellStyle name="Input Cells 3" xfId="491" xr:uid="{00000000-0005-0000-0000-00001A0A0000}"/>
    <cellStyle name="Input Cells_110310_Výkazy CEPS 10_13062011" xfId="492" xr:uid="{00000000-0005-0000-0000-00001B0A0000}"/>
    <cellStyle name="Kontrolní buňka" xfId="25" builtinId="23" customBuiltin="1"/>
    <cellStyle name="Kontrolní buňka 2" xfId="114" xr:uid="{00000000-0005-0000-0000-00001D0A0000}"/>
    <cellStyle name="Linked Cells" xfId="493" xr:uid="{00000000-0005-0000-0000-00001E0A0000}"/>
    <cellStyle name="Linked Cells 2" xfId="494" xr:uid="{00000000-0005-0000-0000-00001F0A0000}"/>
    <cellStyle name="Linked Cells 3" xfId="495" xr:uid="{00000000-0005-0000-0000-0000200A0000}"/>
    <cellStyle name="Linked Cells_110310_Výkazy CEPS 10_13062011" xfId="496" xr:uid="{00000000-0005-0000-0000-0000210A0000}"/>
    <cellStyle name="MĚNA 2" xfId="26" xr:uid="{00000000-0005-0000-0000-0000220A0000}"/>
    <cellStyle name="MĚNA 2 2" xfId="68" xr:uid="{00000000-0005-0000-0000-0000230A0000}"/>
    <cellStyle name="MĚNA 2 3" xfId="67" xr:uid="{00000000-0005-0000-0000-0000240A0000}"/>
    <cellStyle name="Milliers [0]_!!!GO" xfId="497" xr:uid="{00000000-0005-0000-0000-0000250A0000}"/>
    <cellStyle name="Milliers_!!!GO" xfId="498" xr:uid="{00000000-0005-0000-0000-0000260A0000}"/>
    <cellStyle name="Monétaire [0]_!!!GO" xfId="499" xr:uid="{00000000-0005-0000-0000-0000270A0000}"/>
    <cellStyle name="Monétaire_!!!GO" xfId="500" xr:uid="{00000000-0005-0000-0000-0000280A0000}"/>
    <cellStyle name="Nadpis 1" xfId="27" builtinId="16" customBuiltin="1"/>
    <cellStyle name="Nadpis 1 2" xfId="115" xr:uid="{00000000-0005-0000-0000-00002A0A0000}"/>
    <cellStyle name="Nadpis 2" xfId="28" builtinId="17" customBuiltin="1"/>
    <cellStyle name="Nadpis 2 2" xfId="116" xr:uid="{00000000-0005-0000-0000-00002C0A0000}"/>
    <cellStyle name="Nadpis 3" xfId="29" builtinId="18" customBuiltin="1"/>
    <cellStyle name="Nadpis 3 2" xfId="117" xr:uid="{00000000-0005-0000-0000-00002E0A0000}"/>
    <cellStyle name="Nadpis 4" xfId="30" builtinId="19" customBuiltin="1"/>
    <cellStyle name="Nadpis 4 2" xfId="118" xr:uid="{00000000-0005-0000-0000-0000300A0000}"/>
    <cellStyle name="Nadpis malý" xfId="31" xr:uid="{00000000-0005-0000-0000-0000310A0000}"/>
    <cellStyle name="NADPIS1" xfId="32" xr:uid="{00000000-0005-0000-0000-0000320A0000}"/>
    <cellStyle name="NADPIS1 2" xfId="33" xr:uid="{00000000-0005-0000-0000-0000330A0000}"/>
    <cellStyle name="NADPIS1 2 2" xfId="70" xr:uid="{00000000-0005-0000-0000-0000340A0000}"/>
    <cellStyle name="NADPIS1 2 3" xfId="69" xr:uid="{00000000-0005-0000-0000-0000350A0000}"/>
    <cellStyle name="NADPIS2" xfId="34" xr:uid="{00000000-0005-0000-0000-0000360A0000}"/>
    <cellStyle name="NADPIS2 2" xfId="35" xr:uid="{00000000-0005-0000-0000-0000370A0000}"/>
    <cellStyle name="NADPIS2 2 2" xfId="72" xr:uid="{00000000-0005-0000-0000-0000380A0000}"/>
    <cellStyle name="NADPIS2 2 3" xfId="71" xr:uid="{00000000-0005-0000-0000-0000390A0000}"/>
    <cellStyle name="Název" xfId="36" builtinId="15" customBuiltin="1"/>
    <cellStyle name="Název 2" xfId="119" xr:uid="{00000000-0005-0000-0000-00003B0A0000}"/>
    <cellStyle name="Neutrální" xfId="37" builtinId="28" customBuiltin="1"/>
    <cellStyle name="Neutrální 2" xfId="120" xr:uid="{00000000-0005-0000-0000-00003D0A0000}"/>
    <cellStyle name="Neutrální 3" xfId="501" xr:uid="{00000000-0005-0000-0000-00003E0A0000}"/>
    <cellStyle name="New Times Roman" xfId="502" xr:uid="{00000000-0005-0000-0000-00003F0A0000}"/>
    <cellStyle name="New Times Roman 2" xfId="503" xr:uid="{00000000-0005-0000-0000-0000400A0000}"/>
    <cellStyle name="New Times Roman 3" xfId="504" xr:uid="{00000000-0005-0000-0000-0000410A0000}"/>
    <cellStyle name="New Times Roman_110310_Výkazy CEPS 10_13062011" xfId="505" xr:uid="{00000000-0005-0000-0000-0000420A0000}"/>
    <cellStyle name="Normal - Style1" xfId="506" xr:uid="{00000000-0005-0000-0000-0000430A0000}"/>
    <cellStyle name="Normal - Style1 2" xfId="507" xr:uid="{00000000-0005-0000-0000-0000440A0000}"/>
    <cellStyle name="Normal - Style1 3" xfId="508" xr:uid="{00000000-0005-0000-0000-0000450A0000}"/>
    <cellStyle name="Normal - Style1_110310_Výkazy CEPS 10_13062011" xfId="509" xr:uid="{00000000-0005-0000-0000-0000460A0000}"/>
    <cellStyle name="normal 2" xfId="510" xr:uid="{00000000-0005-0000-0000-0000470A0000}"/>
    <cellStyle name="Normal_!!!GO" xfId="511" xr:uid="{00000000-0005-0000-0000-0000480A0000}"/>
    <cellStyle name="Normální" xfId="0" builtinId="0"/>
    <cellStyle name="Normální 10" xfId="73" xr:uid="{00000000-0005-0000-0000-00004A0A0000}"/>
    <cellStyle name="Normální 10 2" xfId="1544" xr:uid="{00000000-0005-0000-0000-00004B0A0000}"/>
    <cellStyle name="Normální 10 2 2" xfId="2667" xr:uid="{00000000-0005-0000-0000-00004C0A0000}"/>
    <cellStyle name="Normální 10 2 2 2" xfId="5492" xr:uid="{00000000-0005-0000-0000-00004D0A0000}"/>
    <cellStyle name="Normální 10 2 3" xfId="4378" xr:uid="{00000000-0005-0000-0000-00004E0A0000}"/>
    <cellStyle name="Normální 11" xfId="74" xr:uid="{00000000-0005-0000-0000-00004F0A0000}"/>
    <cellStyle name="Normální 11 2" xfId="88" xr:uid="{00000000-0005-0000-0000-0000500A0000}"/>
    <cellStyle name="Normální 11 2 2" xfId="1620" xr:uid="{00000000-0005-0000-0000-0000510A0000}"/>
    <cellStyle name="Normální 11 2 2 2" xfId="4449" xr:uid="{00000000-0005-0000-0000-0000520A0000}"/>
    <cellStyle name="Normální 11 2 3" xfId="2944" xr:uid="{00000000-0005-0000-0000-0000530A0000}"/>
    <cellStyle name="Normální 11 3" xfId="90" xr:uid="{00000000-0005-0000-0000-0000540A0000}"/>
    <cellStyle name="Normální 11 3 2" xfId="1622" xr:uid="{00000000-0005-0000-0000-0000550A0000}"/>
    <cellStyle name="Normální 11 3 2 2" xfId="4451" xr:uid="{00000000-0005-0000-0000-0000560A0000}"/>
    <cellStyle name="Normální 11 3 3" xfId="2946" xr:uid="{00000000-0005-0000-0000-0000570A0000}"/>
    <cellStyle name="Normální 11 4" xfId="91" xr:uid="{00000000-0005-0000-0000-0000580A0000}"/>
    <cellStyle name="Normální 11 4 2" xfId="1623" xr:uid="{00000000-0005-0000-0000-0000590A0000}"/>
    <cellStyle name="Normální 11 4 2 2" xfId="4452" xr:uid="{00000000-0005-0000-0000-00005A0A0000}"/>
    <cellStyle name="Normální 11 4 3" xfId="2947" xr:uid="{00000000-0005-0000-0000-00005B0A0000}"/>
    <cellStyle name="Normální 11 5" xfId="121" xr:uid="{00000000-0005-0000-0000-00005C0A0000}"/>
    <cellStyle name="Normální 11 5 2" xfId="1641" xr:uid="{00000000-0005-0000-0000-00005D0A0000}"/>
    <cellStyle name="Normální 11 5 2 2" xfId="4470" xr:uid="{00000000-0005-0000-0000-00005E0A0000}"/>
    <cellStyle name="Normální 11 5 3" xfId="2977" xr:uid="{00000000-0005-0000-0000-00005F0A0000}"/>
    <cellStyle name="Normální 11 6" xfId="1545" xr:uid="{00000000-0005-0000-0000-0000600A0000}"/>
    <cellStyle name="Normální 11 6 2" xfId="2668" xr:uid="{00000000-0005-0000-0000-0000610A0000}"/>
    <cellStyle name="Normální 11 6 2 2" xfId="5493" xr:uid="{00000000-0005-0000-0000-0000620A0000}"/>
    <cellStyle name="Normální 11 6 3" xfId="4379" xr:uid="{00000000-0005-0000-0000-0000630A0000}"/>
    <cellStyle name="Normální 11 7" xfId="1612" xr:uid="{00000000-0005-0000-0000-0000640A0000}"/>
    <cellStyle name="Normální 11 7 2" xfId="4441" xr:uid="{00000000-0005-0000-0000-0000650A0000}"/>
    <cellStyle name="Normální 11 8" xfId="2934" xr:uid="{00000000-0005-0000-0000-0000660A0000}"/>
    <cellStyle name="Normální 12" xfId="60" xr:uid="{00000000-0005-0000-0000-0000670A0000}"/>
    <cellStyle name="Normální 12 2" xfId="1546" xr:uid="{00000000-0005-0000-0000-0000680A0000}"/>
    <cellStyle name="Normální 12 2 2" xfId="2669" xr:uid="{00000000-0005-0000-0000-0000690A0000}"/>
    <cellStyle name="Normální 12 2 2 2" xfId="5494" xr:uid="{00000000-0005-0000-0000-00006A0A0000}"/>
    <cellStyle name="Normální 12 2 3" xfId="4380" xr:uid="{00000000-0005-0000-0000-00006B0A0000}"/>
    <cellStyle name="Normální 13" xfId="92" xr:uid="{00000000-0005-0000-0000-00006C0A0000}"/>
    <cellStyle name="Normální 13 2" xfId="1547" xr:uid="{00000000-0005-0000-0000-00006D0A0000}"/>
    <cellStyle name="Normální 13 2 2" xfId="2670" xr:uid="{00000000-0005-0000-0000-00006E0A0000}"/>
    <cellStyle name="Normální 13 2 2 2" xfId="5495" xr:uid="{00000000-0005-0000-0000-00006F0A0000}"/>
    <cellStyle name="Normální 13 2 3" xfId="4381" xr:uid="{00000000-0005-0000-0000-0000700A0000}"/>
    <cellStyle name="Normální 14" xfId="93" xr:uid="{00000000-0005-0000-0000-0000710A0000}"/>
    <cellStyle name="Normální 14 2" xfId="1548" xr:uid="{00000000-0005-0000-0000-0000720A0000}"/>
    <cellStyle name="Normální 14 2 2" xfId="2671" xr:uid="{00000000-0005-0000-0000-0000730A0000}"/>
    <cellStyle name="Normální 14 2 2 2" xfId="5496" xr:uid="{00000000-0005-0000-0000-0000740A0000}"/>
    <cellStyle name="Normální 14 2 3" xfId="4382" xr:uid="{00000000-0005-0000-0000-0000750A0000}"/>
    <cellStyle name="Normální 14 3" xfId="1625" xr:uid="{00000000-0005-0000-0000-0000760A0000}"/>
    <cellStyle name="Normální 14 3 2" xfId="4454" xr:uid="{00000000-0005-0000-0000-0000770A0000}"/>
    <cellStyle name="Normální 14 4" xfId="2949" xr:uid="{00000000-0005-0000-0000-0000780A0000}"/>
    <cellStyle name="Normální 15" xfId="137" xr:uid="{00000000-0005-0000-0000-0000790A0000}"/>
    <cellStyle name="Normální 15 2" xfId="1549" xr:uid="{00000000-0005-0000-0000-00007A0A0000}"/>
    <cellStyle name="Normální 15 2 2" xfId="2672" xr:uid="{00000000-0005-0000-0000-00007B0A0000}"/>
    <cellStyle name="Normální 15 2 2 2" xfId="5497" xr:uid="{00000000-0005-0000-0000-00007C0A0000}"/>
    <cellStyle name="Normální 15 2 3" xfId="4383" xr:uid="{00000000-0005-0000-0000-00007D0A0000}"/>
    <cellStyle name="Normální 15 3" xfId="1652" xr:uid="{00000000-0005-0000-0000-00007E0A0000}"/>
    <cellStyle name="Normální 15 3 2" xfId="4481" xr:uid="{00000000-0005-0000-0000-00007F0A0000}"/>
    <cellStyle name="Normální 15 4" xfId="2993" xr:uid="{00000000-0005-0000-0000-0000800A0000}"/>
    <cellStyle name="Normální 16" xfId="1554" xr:uid="{00000000-0005-0000-0000-0000810A0000}"/>
    <cellStyle name="Normální 16 2" xfId="2674" xr:uid="{00000000-0005-0000-0000-0000820A0000}"/>
    <cellStyle name="Normální 16 2 2" xfId="5499" xr:uid="{00000000-0005-0000-0000-0000830A0000}"/>
    <cellStyle name="Normální 16 3" xfId="4386" xr:uid="{00000000-0005-0000-0000-0000840A0000}"/>
    <cellStyle name="Normální 17" xfId="1496" xr:uid="{00000000-0005-0000-0000-0000850A0000}"/>
    <cellStyle name="Normální 17 2" xfId="2630" xr:uid="{00000000-0005-0000-0000-0000860A0000}"/>
    <cellStyle name="Normální 18" xfId="1486" xr:uid="{00000000-0005-0000-0000-0000870A0000}"/>
    <cellStyle name="Normální 18 2" xfId="2622" xr:uid="{00000000-0005-0000-0000-0000880A0000}"/>
    <cellStyle name="Normální 18 2 2" xfId="5448" xr:uid="{00000000-0005-0000-0000-0000890A0000}"/>
    <cellStyle name="Normální 18 3" xfId="4337" xr:uid="{00000000-0005-0000-0000-00008A0A0000}"/>
    <cellStyle name="Normální 19" xfId="10433" xr:uid="{00000000-0005-0000-0000-00008B0A0000}"/>
    <cellStyle name="Normální 19 2" xfId="10436" xr:uid="{00000000-0005-0000-0000-00008C0A0000}"/>
    <cellStyle name="normální 2" xfId="38" xr:uid="{00000000-0005-0000-0000-00008D0A0000}"/>
    <cellStyle name="Normální 2 2" xfId="75" xr:uid="{00000000-0005-0000-0000-00008E0A0000}"/>
    <cellStyle name="normální 2 2 2" xfId="512" xr:uid="{00000000-0005-0000-0000-00008F0A0000}"/>
    <cellStyle name="Normální 2 2 3" xfId="1497" xr:uid="{00000000-0005-0000-0000-0000900A0000}"/>
    <cellStyle name="Normální 2 2 4" xfId="1558" xr:uid="{00000000-0005-0000-0000-0000910A0000}"/>
    <cellStyle name="normální 2 3" xfId="76" xr:uid="{00000000-0005-0000-0000-0000920A0000}"/>
    <cellStyle name="normální 2 4" xfId="136" xr:uid="{00000000-0005-0000-0000-0000930A0000}"/>
    <cellStyle name="Normální 2 5" xfId="1492" xr:uid="{00000000-0005-0000-0000-0000940A0000}"/>
    <cellStyle name="Normální 2 6" xfId="1556" xr:uid="{00000000-0005-0000-0000-0000950A0000}"/>
    <cellStyle name="Normální 2 7" xfId="10432" xr:uid="{00000000-0005-0000-0000-0000960A0000}"/>
    <cellStyle name="normální 2_120301 Výkazy PDS 11" xfId="513" xr:uid="{00000000-0005-0000-0000-0000970A0000}"/>
    <cellStyle name="Normální 20" xfId="10434" xr:uid="{00000000-0005-0000-0000-0000980A0000}"/>
    <cellStyle name="Normální 21" xfId="10435" xr:uid="{00000000-0005-0000-0000-0000990A0000}"/>
    <cellStyle name="Normální 3" xfId="39" xr:uid="{00000000-0005-0000-0000-00009A0A0000}"/>
    <cellStyle name="Normální 3 2" xfId="77" xr:uid="{00000000-0005-0000-0000-00009B0A0000}"/>
    <cellStyle name="Normální 3 2 2" xfId="1498" xr:uid="{00000000-0005-0000-0000-00009C0A0000}"/>
    <cellStyle name="Normální 3 2 2 2" xfId="2632" xr:uid="{00000000-0005-0000-0000-00009D0A0000}"/>
    <cellStyle name="Normální 3 2 2 2 2" xfId="5457" xr:uid="{00000000-0005-0000-0000-00009E0A0000}"/>
    <cellStyle name="Normální 3 2 2 3" xfId="4347" xr:uid="{00000000-0005-0000-0000-00009F0A0000}"/>
    <cellStyle name="normální 3 3" xfId="514" xr:uid="{00000000-0005-0000-0000-0000A00A0000}"/>
    <cellStyle name="Normální 3 4" xfId="1493" xr:uid="{00000000-0005-0000-0000-0000A10A0000}"/>
    <cellStyle name="Normální 3 5" xfId="1557" xr:uid="{00000000-0005-0000-0000-0000A20A0000}"/>
    <cellStyle name="Normální 3 6" xfId="1587" xr:uid="{00000000-0005-0000-0000-0000A30A0000}"/>
    <cellStyle name="Normální 3 6 2" xfId="4416" xr:uid="{00000000-0005-0000-0000-0000A40A0000}"/>
    <cellStyle name="Normální 3 7" xfId="2900" xr:uid="{00000000-0005-0000-0000-0000A50A0000}"/>
    <cellStyle name="Normální 4" xfId="78" xr:uid="{00000000-0005-0000-0000-0000A60A0000}"/>
    <cellStyle name="Normální 4 2" xfId="515" xr:uid="{00000000-0005-0000-0000-0000A70A0000}"/>
    <cellStyle name="Normální 4 2 2" xfId="516" xr:uid="{00000000-0005-0000-0000-0000A80A0000}"/>
    <cellStyle name="Normální 4 2 3" xfId="1499" xr:uid="{00000000-0005-0000-0000-0000A90A0000}"/>
    <cellStyle name="Normální 4 2 3 2" xfId="2633" xr:uid="{00000000-0005-0000-0000-0000AA0A0000}"/>
    <cellStyle name="Normální 4 2 3 2 2" xfId="5458" xr:uid="{00000000-0005-0000-0000-0000AB0A0000}"/>
    <cellStyle name="Normální 4 2 3 3" xfId="4348" xr:uid="{00000000-0005-0000-0000-0000AC0A0000}"/>
    <cellStyle name="Normální 5" xfId="79" xr:uid="{00000000-0005-0000-0000-0000AD0A0000}"/>
    <cellStyle name="Normální 5 2" xfId="517" xr:uid="{00000000-0005-0000-0000-0000AE0A0000}"/>
    <cellStyle name="Normální 5 2 2" xfId="1907" xr:uid="{00000000-0005-0000-0000-0000AF0A0000}"/>
    <cellStyle name="Normální 5 2 2 2" xfId="4735" xr:uid="{00000000-0005-0000-0000-0000B00A0000}"/>
    <cellStyle name="Normální 5 2 3" xfId="3372" xr:uid="{00000000-0005-0000-0000-0000B10A0000}"/>
    <cellStyle name="Normální 5 3" xfId="1500" xr:uid="{00000000-0005-0000-0000-0000B20A0000}"/>
    <cellStyle name="Normální 5 3 2" xfId="2634" xr:uid="{00000000-0005-0000-0000-0000B30A0000}"/>
    <cellStyle name="Normální 5 3 2 2" xfId="5459" xr:uid="{00000000-0005-0000-0000-0000B40A0000}"/>
    <cellStyle name="Normální 5 3 3" xfId="4349" xr:uid="{00000000-0005-0000-0000-0000B50A0000}"/>
    <cellStyle name="Normální 6" xfId="80" xr:uid="{00000000-0005-0000-0000-0000B60A0000}"/>
    <cellStyle name="Normální 6 2" xfId="518" xr:uid="{00000000-0005-0000-0000-0000B70A0000}"/>
    <cellStyle name="Normální 6 3" xfId="1501" xr:uid="{00000000-0005-0000-0000-0000B80A0000}"/>
    <cellStyle name="Normální 6 3 2" xfId="2635" xr:uid="{00000000-0005-0000-0000-0000B90A0000}"/>
    <cellStyle name="Normální 6 3 2 2" xfId="5460" xr:uid="{00000000-0005-0000-0000-0000BA0A0000}"/>
    <cellStyle name="Normální 6 3 3" xfId="4350" xr:uid="{00000000-0005-0000-0000-0000BB0A0000}"/>
    <cellStyle name="Normální 7" xfId="81" xr:uid="{00000000-0005-0000-0000-0000BC0A0000}"/>
    <cellStyle name="Normální 7 2" xfId="1551" xr:uid="{00000000-0005-0000-0000-0000BD0A0000}"/>
    <cellStyle name="Normální 7 2 2" xfId="2673" xr:uid="{00000000-0005-0000-0000-0000BE0A0000}"/>
    <cellStyle name="Normální 7 2 2 2" xfId="5498" xr:uid="{00000000-0005-0000-0000-0000BF0A0000}"/>
    <cellStyle name="Normální 7 2 3" xfId="4385" xr:uid="{00000000-0005-0000-0000-0000C00A0000}"/>
    <cellStyle name="Normální 7 3" xfId="1487" xr:uid="{00000000-0005-0000-0000-0000C10A0000}"/>
    <cellStyle name="Normální 7 3 2" xfId="2623" xr:uid="{00000000-0005-0000-0000-0000C20A0000}"/>
    <cellStyle name="Normální 7 3 2 2" xfId="5449" xr:uid="{00000000-0005-0000-0000-0000C30A0000}"/>
    <cellStyle name="Normální 7 3 3" xfId="4338" xr:uid="{00000000-0005-0000-0000-0000C40A0000}"/>
    <cellStyle name="Normální 8" xfId="82" xr:uid="{00000000-0005-0000-0000-0000C50A0000}"/>
    <cellStyle name="Normální 8 2" xfId="1542" xr:uid="{00000000-0005-0000-0000-0000C60A0000}"/>
    <cellStyle name="Normální 8 2 2" xfId="2665" xr:uid="{00000000-0005-0000-0000-0000C70A0000}"/>
    <cellStyle name="Normální 8 2 2 2" xfId="5490" xr:uid="{00000000-0005-0000-0000-0000C80A0000}"/>
    <cellStyle name="Normální 8 2 3" xfId="4376" xr:uid="{00000000-0005-0000-0000-0000C90A0000}"/>
    <cellStyle name="Normální 9" xfId="83" xr:uid="{00000000-0005-0000-0000-0000CA0A0000}"/>
    <cellStyle name="Normální 9 2" xfId="519" xr:uid="{00000000-0005-0000-0000-0000CB0A0000}"/>
    <cellStyle name="Normální 9 3" xfId="1543" xr:uid="{00000000-0005-0000-0000-0000CC0A0000}"/>
    <cellStyle name="Normální 9 3 2" xfId="2666" xr:uid="{00000000-0005-0000-0000-0000CD0A0000}"/>
    <cellStyle name="Normální 9 3 2 2" xfId="5491" xr:uid="{00000000-0005-0000-0000-0000CE0A0000}"/>
    <cellStyle name="Normální 9 3 3" xfId="4377" xr:uid="{00000000-0005-0000-0000-0000CF0A0000}"/>
    <cellStyle name="Normální 91" xfId="1550" xr:uid="{00000000-0005-0000-0000-0000D00A0000}"/>
    <cellStyle name="normální_0006 Roční zpráva 2010_003" xfId="40" xr:uid="{00000000-0005-0000-0000-0000D10A0000}"/>
    <cellStyle name="normální_2010 10. 26. výstupy_do srpna 2010" xfId="89" xr:uid="{00000000-0005-0000-0000-0000D20A0000}"/>
    <cellStyle name="normální_meszpr 12_2011-draft pro úpravy" xfId="41" xr:uid="{00000000-0005-0000-0000-0000D30A0000}"/>
    <cellStyle name="O…‹aO‚e [0.00]_Region Orders (2)" xfId="520" xr:uid="{00000000-0005-0000-0000-0000D40A0000}"/>
    <cellStyle name="O…‹aO‚e_Region Orders (2)" xfId="521" xr:uid="{00000000-0005-0000-0000-0000D50A0000}"/>
    <cellStyle name="per.style" xfId="522" xr:uid="{00000000-0005-0000-0000-0000D60A0000}"/>
    <cellStyle name="per.style 2" xfId="523" xr:uid="{00000000-0005-0000-0000-0000D70A0000}"/>
    <cellStyle name="per.style 3" xfId="524" xr:uid="{00000000-0005-0000-0000-0000D80A0000}"/>
    <cellStyle name="per.style_110310_Výkazy CEPS 10_13062011" xfId="525" xr:uid="{00000000-0005-0000-0000-0000D90A0000}"/>
    <cellStyle name="Percent [2]" xfId="526" xr:uid="{00000000-0005-0000-0000-0000DA0A0000}"/>
    <cellStyle name="Percent [2] 2" xfId="527" xr:uid="{00000000-0005-0000-0000-0000DB0A0000}"/>
    <cellStyle name="Percent [2] 3" xfId="528" xr:uid="{00000000-0005-0000-0000-0000DC0A0000}"/>
    <cellStyle name="PEVNÝ" xfId="42" xr:uid="{00000000-0005-0000-0000-0000DD0A0000}"/>
    <cellStyle name="PEVNÝ 2" xfId="43" xr:uid="{00000000-0005-0000-0000-0000DE0A0000}"/>
    <cellStyle name="PEVNÝ 2 2" xfId="85" xr:uid="{00000000-0005-0000-0000-0000DF0A0000}"/>
    <cellStyle name="PEVNÝ 2 3" xfId="84" xr:uid="{00000000-0005-0000-0000-0000E00A0000}"/>
    <cellStyle name="Poznámka" xfId="44" builtinId="10" customBuiltin="1"/>
    <cellStyle name="Poznámka 2" xfId="122" xr:uid="{00000000-0005-0000-0000-0000E20A0000}"/>
    <cellStyle name="Poznámka 2 10" xfId="529" xr:uid="{00000000-0005-0000-0000-0000E30A0000}"/>
    <cellStyle name="Poznámka 2 10 2" xfId="2343" xr:uid="{00000000-0005-0000-0000-0000E40A0000}"/>
    <cellStyle name="Poznámka 2 10 2 2" xfId="5171" xr:uid="{00000000-0005-0000-0000-0000E50A0000}"/>
    <cellStyle name="Poznámka 2 10 2 3" xfId="7642" xr:uid="{00000000-0005-0000-0000-0000E60A0000}"/>
    <cellStyle name="Poznámka 2 10 2 4" xfId="9935" xr:uid="{00000000-0005-0000-0000-0000E70A0000}"/>
    <cellStyle name="Poznámka 2 10 3" xfId="3384" xr:uid="{00000000-0005-0000-0000-0000E80A0000}"/>
    <cellStyle name="Poznámka 2 10 4" xfId="5900" xr:uid="{00000000-0005-0000-0000-0000E90A0000}"/>
    <cellStyle name="Poznámka 2 10 5" xfId="8229" xr:uid="{00000000-0005-0000-0000-0000EA0A0000}"/>
    <cellStyle name="Poznámka 2 11" xfId="530" xr:uid="{00000000-0005-0000-0000-0000EB0A0000}"/>
    <cellStyle name="Poznámka 2 11 2" xfId="1562" xr:uid="{00000000-0005-0000-0000-0000EC0A0000}"/>
    <cellStyle name="Poznámka 2 11 2 2" xfId="4391" xr:uid="{00000000-0005-0000-0000-0000ED0A0000}"/>
    <cellStyle name="Poznámka 2 11 2 3" xfId="6865" xr:uid="{00000000-0005-0000-0000-0000EE0A0000}"/>
    <cellStyle name="Poznámka 2 11 2 4" xfId="9167" xr:uid="{00000000-0005-0000-0000-0000EF0A0000}"/>
    <cellStyle name="Poznámka 2 11 3" xfId="3385" xr:uid="{00000000-0005-0000-0000-0000F00A0000}"/>
    <cellStyle name="Poznámka 2 11 4" xfId="5901" xr:uid="{00000000-0005-0000-0000-0000F10A0000}"/>
    <cellStyle name="Poznámka 2 11 5" xfId="8230" xr:uid="{00000000-0005-0000-0000-0000F20A0000}"/>
    <cellStyle name="Poznámka 2 12" xfId="531" xr:uid="{00000000-0005-0000-0000-0000F30A0000}"/>
    <cellStyle name="Poznámka 2 12 2" xfId="2048" xr:uid="{00000000-0005-0000-0000-0000F40A0000}"/>
    <cellStyle name="Poznámka 2 12 2 2" xfId="4876" xr:uid="{00000000-0005-0000-0000-0000F50A0000}"/>
    <cellStyle name="Poznámka 2 12 2 3" xfId="7347" xr:uid="{00000000-0005-0000-0000-0000F60A0000}"/>
    <cellStyle name="Poznámka 2 12 2 4" xfId="9640" xr:uid="{00000000-0005-0000-0000-0000F70A0000}"/>
    <cellStyle name="Poznámka 2 12 3" xfId="3386" xr:uid="{00000000-0005-0000-0000-0000F80A0000}"/>
    <cellStyle name="Poznámka 2 12 4" xfId="5902" xr:uid="{00000000-0005-0000-0000-0000F90A0000}"/>
    <cellStyle name="Poznámka 2 12 5" xfId="8231" xr:uid="{00000000-0005-0000-0000-0000FA0A0000}"/>
    <cellStyle name="Poznámka 2 13" xfId="2658" xr:uid="{00000000-0005-0000-0000-0000FB0A0000}"/>
    <cellStyle name="Poznámka 2 13 2" xfId="5483" xr:uid="{00000000-0005-0000-0000-0000FC0A0000}"/>
    <cellStyle name="Poznámka 2 13 3" xfId="7951" xr:uid="{00000000-0005-0000-0000-0000FD0A0000}"/>
    <cellStyle name="Poznámka 2 13 4" xfId="10239" xr:uid="{00000000-0005-0000-0000-0000FE0A0000}"/>
    <cellStyle name="Poznámka 2 14" xfId="2978" xr:uid="{00000000-0005-0000-0000-0000FF0A0000}"/>
    <cellStyle name="Poznámka 2 15" xfId="3369" xr:uid="{00000000-0005-0000-0000-0000000B0000}"/>
    <cellStyle name="Poznámka 2 16" xfId="6858" xr:uid="{00000000-0005-0000-0000-0000010B0000}"/>
    <cellStyle name="Poznámka 2 2" xfId="532" xr:uid="{00000000-0005-0000-0000-0000020B0000}"/>
    <cellStyle name="Poznámka 2 2 10" xfId="533" xr:uid="{00000000-0005-0000-0000-0000030B0000}"/>
    <cellStyle name="Poznámka 2 2 10 2" xfId="2422" xr:uid="{00000000-0005-0000-0000-0000040B0000}"/>
    <cellStyle name="Poznámka 2 2 10 2 2" xfId="5249" xr:uid="{00000000-0005-0000-0000-0000050B0000}"/>
    <cellStyle name="Poznámka 2 2 10 2 3" xfId="7720" xr:uid="{00000000-0005-0000-0000-0000060B0000}"/>
    <cellStyle name="Poznámka 2 2 10 2 4" xfId="10013" xr:uid="{00000000-0005-0000-0000-0000070B0000}"/>
    <cellStyle name="Poznámka 2 2 10 3" xfId="3388" xr:uid="{00000000-0005-0000-0000-0000080B0000}"/>
    <cellStyle name="Poznámka 2 2 10 4" xfId="5904" xr:uid="{00000000-0005-0000-0000-0000090B0000}"/>
    <cellStyle name="Poznámka 2 2 10 5" xfId="8233" xr:uid="{00000000-0005-0000-0000-00000A0B0000}"/>
    <cellStyle name="Poznámka 2 2 11" xfId="1886" xr:uid="{00000000-0005-0000-0000-00000B0B0000}"/>
    <cellStyle name="Poznámka 2 2 11 2" xfId="4714" xr:uid="{00000000-0005-0000-0000-00000C0B0000}"/>
    <cellStyle name="Poznámka 2 2 11 3" xfId="7186" xr:uid="{00000000-0005-0000-0000-00000D0B0000}"/>
    <cellStyle name="Poznámka 2 2 11 4" xfId="9479" xr:uid="{00000000-0005-0000-0000-00000E0B0000}"/>
    <cellStyle name="Poznámka 2 2 12" xfId="3387" xr:uid="{00000000-0005-0000-0000-00000F0B0000}"/>
    <cellStyle name="Poznámka 2 2 13" xfId="5903" xr:uid="{00000000-0005-0000-0000-0000100B0000}"/>
    <cellStyle name="Poznámka 2 2 14" xfId="8232" xr:uid="{00000000-0005-0000-0000-0000110B0000}"/>
    <cellStyle name="Poznámka 2 2 2" xfId="534" xr:uid="{00000000-0005-0000-0000-0000120B0000}"/>
    <cellStyle name="Poznámka 2 2 2 2" xfId="2049" xr:uid="{00000000-0005-0000-0000-0000130B0000}"/>
    <cellStyle name="Poznámka 2 2 2 2 2" xfId="4877" xr:uid="{00000000-0005-0000-0000-0000140B0000}"/>
    <cellStyle name="Poznámka 2 2 2 2 3" xfId="7348" xr:uid="{00000000-0005-0000-0000-0000150B0000}"/>
    <cellStyle name="Poznámka 2 2 2 2 4" xfId="9641" xr:uid="{00000000-0005-0000-0000-0000160B0000}"/>
    <cellStyle name="Poznámka 2 2 2 3" xfId="3389" xr:uid="{00000000-0005-0000-0000-0000170B0000}"/>
    <cellStyle name="Poznámka 2 2 2 4" xfId="5905" xr:uid="{00000000-0005-0000-0000-0000180B0000}"/>
    <cellStyle name="Poznámka 2 2 2 5" xfId="8234" xr:uid="{00000000-0005-0000-0000-0000190B0000}"/>
    <cellStyle name="Poznámka 2 2 3" xfId="535" xr:uid="{00000000-0005-0000-0000-00001A0B0000}"/>
    <cellStyle name="Poznámka 2 2 3 2" xfId="2594" xr:uid="{00000000-0005-0000-0000-00001B0B0000}"/>
    <cellStyle name="Poznámka 2 2 3 2 2" xfId="5420" xr:uid="{00000000-0005-0000-0000-00001C0B0000}"/>
    <cellStyle name="Poznámka 2 2 3 2 3" xfId="7890" xr:uid="{00000000-0005-0000-0000-00001D0B0000}"/>
    <cellStyle name="Poznámka 2 2 3 2 4" xfId="10183" xr:uid="{00000000-0005-0000-0000-00001E0B0000}"/>
    <cellStyle name="Poznámka 2 2 3 3" xfId="3390" xr:uid="{00000000-0005-0000-0000-00001F0B0000}"/>
    <cellStyle name="Poznámka 2 2 3 4" xfId="5906" xr:uid="{00000000-0005-0000-0000-0000200B0000}"/>
    <cellStyle name="Poznámka 2 2 3 5" xfId="8235" xr:uid="{00000000-0005-0000-0000-0000210B0000}"/>
    <cellStyle name="Poznámka 2 2 4" xfId="536" xr:uid="{00000000-0005-0000-0000-0000220B0000}"/>
    <cellStyle name="Poznámka 2 2 4 2" xfId="2458" xr:uid="{00000000-0005-0000-0000-0000230B0000}"/>
    <cellStyle name="Poznámka 2 2 4 2 2" xfId="5285" xr:uid="{00000000-0005-0000-0000-0000240B0000}"/>
    <cellStyle name="Poznámka 2 2 4 2 3" xfId="7756" xr:uid="{00000000-0005-0000-0000-0000250B0000}"/>
    <cellStyle name="Poznámka 2 2 4 2 4" xfId="10049" xr:uid="{00000000-0005-0000-0000-0000260B0000}"/>
    <cellStyle name="Poznámka 2 2 4 3" xfId="3391" xr:uid="{00000000-0005-0000-0000-0000270B0000}"/>
    <cellStyle name="Poznámka 2 2 4 4" xfId="5907" xr:uid="{00000000-0005-0000-0000-0000280B0000}"/>
    <cellStyle name="Poznámka 2 2 4 5" xfId="8236" xr:uid="{00000000-0005-0000-0000-0000290B0000}"/>
    <cellStyle name="Poznámka 2 2 5" xfId="537" xr:uid="{00000000-0005-0000-0000-00002A0B0000}"/>
    <cellStyle name="Poznámka 2 2 5 2" xfId="2050" xr:uid="{00000000-0005-0000-0000-00002B0B0000}"/>
    <cellStyle name="Poznámka 2 2 5 2 2" xfId="4878" xr:uid="{00000000-0005-0000-0000-00002C0B0000}"/>
    <cellStyle name="Poznámka 2 2 5 2 3" xfId="7349" xr:uid="{00000000-0005-0000-0000-00002D0B0000}"/>
    <cellStyle name="Poznámka 2 2 5 2 4" xfId="9642" xr:uid="{00000000-0005-0000-0000-00002E0B0000}"/>
    <cellStyle name="Poznámka 2 2 5 3" xfId="3392" xr:uid="{00000000-0005-0000-0000-00002F0B0000}"/>
    <cellStyle name="Poznámka 2 2 5 4" xfId="5908" xr:uid="{00000000-0005-0000-0000-0000300B0000}"/>
    <cellStyle name="Poznámka 2 2 5 5" xfId="8237" xr:uid="{00000000-0005-0000-0000-0000310B0000}"/>
    <cellStyle name="Poznámka 2 2 6" xfId="538" xr:uid="{00000000-0005-0000-0000-0000320B0000}"/>
    <cellStyle name="Poznámka 2 2 6 2" xfId="1631" xr:uid="{00000000-0005-0000-0000-0000330B0000}"/>
    <cellStyle name="Poznámka 2 2 6 2 2" xfId="4460" xr:uid="{00000000-0005-0000-0000-0000340B0000}"/>
    <cellStyle name="Poznámka 2 2 6 2 3" xfId="6933" xr:uid="{00000000-0005-0000-0000-0000350B0000}"/>
    <cellStyle name="Poznámka 2 2 6 2 4" xfId="9229" xr:uid="{00000000-0005-0000-0000-0000360B0000}"/>
    <cellStyle name="Poznámka 2 2 6 3" xfId="3393" xr:uid="{00000000-0005-0000-0000-0000370B0000}"/>
    <cellStyle name="Poznámka 2 2 6 4" xfId="5909" xr:uid="{00000000-0005-0000-0000-0000380B0000}"/>
    <cellStyle name="Poznámka 2 2 6 5" xfId="8238" xr:uid="{00000000-0005-0000-0000-0000390B0000}"/>
    <cellStyle name="Poznámka 2 2 7" xfId="539" xr:uid="{00000000-0005-0000-0000-00003A0B0000}"/>
    <cellStyle name="Poznámka 2 2 7 2" xfId="2051" xr:uid="{00000000-0005-0000-0000-00003B0B0000}"/>
    <cellStyle name="Poznámka 2 2 7 2 2" xfId="4879" xr:uid="{00000000-0005-0000-0000-00003C0B0000}"/>
    <cellStyle name="Poznámka 2 2 7 2 3" xfId="7350" xr:uid="{00000000-0005-0000-0000-00003D0B0000}"/>
    <cellStyle name="Poznámka 2 2 7 2 4" xfId="9643" xr:uid="{00000000-0005-0000-0000-00003E0B0000}"/>
    <cellStyle name="Poznámka 2 2 7 3" xfId="3394" xr:uid="{00000000-0005-0000-0000-00003F0B0000}"/>
    <cellStyle name="Poznámka 2 2 7 4" xfId="5910" xr:uid="{00000000-0005-0000-0000-0000400B0000}"/>
    <cellStyle name="Poznámka 2 2 7 5" xfId="8239" xr:uid="{00000000-0005-0000-0000-0000410B0000}"/>
    <cellStyle name="Poznámka 2 2 8" xfId="540" xr:uid="{00000000-0005-0000-0000-0000420B0000}"/>
    <cellStyle name="Poznámka 2 2 8 2" xfId="1682" xr:uid="{00000000-0005-0000-0000-0000430B0000}"/>
    <cellStyle name="Poznámka 2 2 8 2 2" xfId="4511" xr:uid="{00000000-0005-0000-0000-0000440B0000}"/>
    <cellStyle name="Poznámka 2 2 8 2 3" xfId="6984" xr:uid="{00000000-0005-0000-0000-0000450B0000}"/>
    <cellStyle name="Poznámka 2 2 8 2 4" xfId="9278" xr:uid="{00000000-0005-0000-0000-0000460B0000}"/>
    <cellStyle name="Poznámka 2 2 8 3" xfId="3395" xr:uid="{00000000-0005-0000-0000-0000470B0000}"/>
    <cellStyle name="Poznámka 2 2 8 4" xfId="5911" xr:uid="{00000000-0005-0000-0000-0000480B0000}"/>
    <cellStyle name="Poznámka 2 2 8 5" xfId="8240" xr:uid="{00000000-0005-0000-0000-0000490B0000}"/>
    <cellStyle name="Poznámka 2 2 9" xfId="541" xr:uid="{00000000-0005-0000-0000-00004A0B0000}"/>
    <cellStyle name="Poznámka 2 2 9 2" xfId="2052" xr:uid="{00000000-0005-0000-0000-00004B0B0000}"/>
    <cellStyle name="Poznámka 2 2 9 2 2" xfId="4880" xr:uid="{00000000-0005-0000-0000-00004C0B0000}"/>
    <cellStyle name="Poznámka 2 2 9 2 3" xfId="7351" xr:uid="{00000000-0005-0000-0000-00004D0B0000}"/>
    <cellStyle name="Poznámka 2 2 9 2 4" xfId="9644" xr:uid="{00000000-0005-0000-0000-00004E0B0000}"/>
    <cellStyle name="Poznámka 2 2 9 3" xfId="3396" xr:uid="{00000000-0005-0000-0000-00004F0B0000}"/>
    <cellStyle name="Poznámka 2 2 9 4" xfId="5912" xr:uid="{00000000-0005-0000-0000-0000500B0000}"/>
    <cellStyle name="Poznámka 2 2 9 5" xfId="8241" xr:uid="{00000000-0005-0000-0000-0000510B0000}"/>
    <cellStyle name="Poznámka 2 3" xfId="542" xr:uid="{00000000-0005-0000-0000-0000520B0000}"/>
    <cellStyle name="Poznámka 2 3 10" xfId="543" xr:uid="{00000000-0005-0000-0000-0000530B0000}"/>
    <cellStyle name="Poznámka 2 3 10 2" xfId="2054" xr:uid="{00000000-0005-0000-0000-0000540B0000}"/>
    <cellStyle name="Poznámka 2 3 10 2 2" xfId="4882" xr:uid="{00000000-0005-0000-0000-0000550B0000}"/>
    <cellStyle name="Poznámka 2 3 10 2 3" xfId="7353" xr:uid="{00000000-0005-0000-0000-0000560B0000}"/>
    <cellStyle name="Poznámka 2 3 10 2 4" xfId="9646" xr:uid="{00000000-0005-0000-0000-0000570B0000}"/>
    <cellStyle name="Poznámka 2 3 10 3" xfId="3398" xr:uid="{00000000-0005-0000-0000-0000580B0000}"/>
    <cellStyle name="Poznámka 2 3 10 4" xfId="5914" xr:uid="{00000000-0005-0000-0000-0000590B0000}"/>
    <cellStyle name="Poznámka 2 3 10 5" xfId="8243" xr:uid="{00000000-0005-0000-0000-00005A0B0000}"/>
    <cellStyle name="Poznámka 2 3 11" xfId="2053" xr:uid="{00000000-0005-0000-0000-00005B0B0000}"/>
    <cellStyle name="Poznámka 2 3 11 2" xfId="4881" xr:uid="{00000000-0005-0000-0000-00005C0B0000}"/>
    <cellStyle name="Poznámka 2 3 11 3" xfId="7352" xr:uid="{00000000-0005-0000-0000-00005D0B0000}"/>
    <cellStyle name="Poznámka 2 3 11 4" xfId="9645" xr:uid="{00000000-0005-0000-0000-00005E0B0000}"/>
    <cellStyle name="Poznámka 2 3 12" xfId="3397" xr:uid="{00000000-0005-0000-0000-00005F0B0000}"/>
    <cellStyle name="Poznámka 2 3 13" xfId="5913" xr:uid="{00000000-0005-0000-0000-0000600B0000}"/>
    <cellStyle name="Poznámka 2 3 14" xfId="8242" xr:uid="{00000000-0005-0000-0000-0000610B0000}"/>
    <cellStyle name="Poznámka 2 3 2" xfId="544" xr:uid="{00000000-0005-0000-0000-0000620B0000}"/>
    <cellStyle name="Poznámka 2 3 2 2" xfId="1662" xr:uid="{00000000-0005-0000-0000-0000630B0000}"/>
    <cellStyle name="Poznámka 2 3 2 2 2" xfId="4491" xr:uid="{00000000-0005-0000-0000-0000640B0000}"/>
    <cellStyle name="Poznámka 2 3 2 2 3" xfId="6964" xr:uid="{00000000-0005-0000-0000-0000650B0000}"/>
    <cellStyle name="Poznámka 2 3 2 2 4" xfId="9258" xr:uid="{00000000-0005-0000-0000-0000660B0000}"/>
    <cellStyle name="Poznámka 2 3 2 3" xfId="3399" xr:uid="{00000000-0005-0000-0000-0000670B0000}"/>
    <cellStyle name="Poznámka 2 3 2 4" xfId="5915" xr:uid="{00000000-0005-0000-0000-0000680B0000}"/>
    <cellStyle name="Poznámka 2 3 2 5" xfId="8244" xr:uid="{00000000-0005-0000-0000-0000690B0000}"/>
    <cellStyle name="Poznámka 2 3 3" xfId="545" xr:uid="{00000000-0005-0000-0000-00006A0B0000}"/>
    <cellStyle name="Poznámka 2 3 3 2" xfId="1788" xr:uid="{00000000-0005-0000-0000-00006B0B0000}"/>
    <cellStyle name="Poznámka 2 3 3 2 2" xfId="4616" xr:uid="{00000000-0005-0000-0000-00006C0B0000}"/>
    <cellStyle name="Poznámka 2 3 3 2 3" xfId="7089" xr:uid="{00000000-0005-0000-0000-00006D0B0000}"/>
    <cellStyle name="Poznámka 2 3 3 2 4" xfId="9383" xr:uid="{00000000-0005-0000-0000-00006E0B0000}"/>
    <cellStyle name="Poznámka 2 3 3 3" xfId="3400" xr:uid="{00000000-0005-0000-0000-00006F0B0000}"/>
    <cellStyle name="Poznámka 2 3 3 4" xfId="5916" xr:uid="{00000000-0005-0000-0000-0000700B0000}"/>
    <cellStyle name="Poznámka 2 3 3 5" xfId="8245" xr:uid="{00000000-0005-0000-0000-0000710B0000}"/>
    <cellStyle name="Poznámka 2 3 4" xfId="546" xr:uid="{00000000-0005-0000-0000-0000720B0000}"/>
    <cellStyle name="Poznámka 2 3 4 2" xfId="2055" xr:uid="{00000000-0005-0000-0000-0000730B0000}"/>
    <cellStyle name="Poznámka 2 3 4 2 2" xfId="4883" xr:uid="{00000000-0005-0000-0000-0000740B0000}"/>
    <cellStyle name="Poznámka 2 3 4 2 3" xfId="7354" xr:uid="{00000000-0005-0000-0000-0000750B0000}"/>
    <cellStyle name="Poznámka 2 3 4 2 4" xfId="9647" xr:uid="{00000000-0005-0000-0000-0000760B0000}"/>
    <cellStyle name="Poznámka 2 3 4 3" xfId="3401" xr:uid="{00000000-0005-0000-0000-0000770B0000}"/>
    <cellStyle name="Poznámka 2 3 4 4" xfId="5917" xr:uid="{00000000-0005-0000-0000-0000780B0000}"/>
    <cellStyle name="Poznámka 2 3 4 5" xfId="8246" xr:uid="{00000000-0005-0000-0000-0000790B0000}"/>
    <cellStyle name="Poznámka 2 3 5" xfId="547" xr:uid="{00000000-0005-0000-0000-00007A0B0000}"/>
    <cellStyle name="Poznámka 2 3 5 2" xfId="2056" xr:uid="{00000000-0005-0000-0000-00007B0B0000}"/>
    <cellStyle name="Poznámka 2 3 5 2 2" xfId="4884" xr:uid="{00000000-0005-0000-0000-00007C0B0000}"/>
    <cellStyle name="Poznámka 2 3 5 2 3" xfId="7355" xr:uid="{00000000-0005-0000-0000-00007D0B0000}"/>
    <cellStyle name="Poznámka 2 3 5 2 4" xfId="9648" xr:uid="{00000000-0005-0000-0000-00007E0B0000}"/>
    <cellStyle name="Poznámka 2 3 5 3" xfId="3402" xr:uid="{00000000-0005-0000-0000-00007F0B0000}"/>
    <cellStyle name="Poznámka 2 3 5 4" xfId="5918" xr:uid="{00000000-0005-0000-0000-0000800B0000}"/>
    <cellStyle name="Poznámka 2 3 5 5" xfId="8247" xr:uid="{00000000-0005-0000-0000-0000810B0000}"/>
    <cellStyle name="Poznámka 2 3 6" xfId="548" xr:uid="{00000000-0005-0000-0000-0000820B0000}"/>
    <cellStyle name="Poznámka 2 3 6 2" xfId="2057" xr:uid="{00000000-0005-0000-0000-0000830B0000}"/>
    <cellStyle name="Poznámka 2 3 6 2 2" xfId="4885" xr:uid="{00000000-0005-0000-0000-0000840B0000}"/>
    <cellStyle name="Poznámka 2 3 6 2 3" xfId="7356" xr:uid="{00000000-0005-0000-0000-0000850B0000}"/>
    <cellStyle name="Poznámka 2 3 6 2 4" xfId="9649" xr:uid="{00000000-0005-0000-0000-0000860B0000}"/>
    <cellStyle name="Poznámka 2 3 6 3" xfId="3403" xr:uid="{00000000-0005-0000-0000-0000870B0000}"/>
    <cellStyle name="Poznámka 2 3 6 4" xfId="5919" xr:uid="{00000000-0005-0000-0000-0000880B0000}"/>
    <cellStyle name="Poznámka 2 3 6 5" xfId="8248" xr:uid="{00000000-0005-0000-0000-0000890B0000}"/>
    <cellStyle name="Poznámka 2 3 7" xfId="549" xr:uid="{00000000-0005-0000-0000-00008A0B0000}"/>
    <cellStyle name="Poznámka 2 3 7 2" xfId="2058" xr:uid="{00000000-0005-0000-0000-00008B0B0000}"/>
    <cellStyle name="Poznámka 2 3 7 2 2" xfId="4886" xr:uid="{00000000-0005-0000-0000-00008C0B0000}"/>
    <cellStyle name="Poznámka 2 3 7 2 3" xfId="7357" xr:uid="{00000000-0005-0000-0000-00008D0B0000}"/>
    <cellStyle name="Poznámka 2 3 7 2 4" xfId="9650" xr:uid="{00000000-0005-0000-0000-00008E0B0000}"/>
    <cellStyle name="Poznámka 2 3 7 3" xfId="3404" xr:uid="{00000000-0005-0000-0000-00008F0B0000}"/>
    <cellStyle name="Poznámka 2 3 7 4" xfId="5920" xr:uid="{00000000-0005-0000-0000-0000900B0000}"/>
    <cellStyle name="Poznámka 2 3 7 5" xfId="8249" xr:uid="{00000000-0005-0000-0000-0000910B0000}"/>
    <cellStyle name="Poznámka 2 3 8" xfId="550" xr:uid="{00000000-0005-0000-0000-0000920B0000}"/>
    <cellStyle name="Poznámka 2 3 8 2" xfId="2512" xr:uid="{00000000-0005-0000-0000-0000930B0000}"/>
    <cellStyle name="Poznámka 2 3 8 2 2" xfId="5339" xr:uid="{00000000-0005-0000-0000-0000940B0000}"/>
    <cellStyle name="Poznámka 2 3 8 2 3" xfId="7809" xr:uid="{00000000-0005-0000-0000-0000950B0000}"/>
    <cellStyle name="Poznámka 2 3 8 2 4" xfId="10102" xr:uid="{00000000-0005-0000-0000-0000960B0000}"/>
    <cellStyle name="Poznámka 2 3 8 3" xfId="3405" xr:uid="{00000000-0005-0000-0000-0000970B0000}"/>
    <cellStyle name="Poznámka 2 3 8 4" xfId="5921" xr:uid="{00000000-0005-0000-0000-0000980B0000}"/>
    <cellStyle name="Poznámka 2 3 8 5" xfId="8250" xr:uid="{00000000-0005-0000-0000-0000990B0000}"/>
    <cellStyle name="Poznámka 2 3 9" xfId="551" xr:uid="{00000000-0005-0000-0000-00009A0B0000}"/>
    <cellStyle name="Poznámka 2 3 9 2" xfId="2542" xr:uid="{00000000-0005-0000-0000-00009B0B0000}"/>
    <cellStyle name="Poznámka 2 3 9 2 2" xfId="5369" xr:uid="{00000000-0005-0000-0000-00009C0B0000}"/>
    <cellStyle name="Poznámka 2 3 9 2 3" xfId="7839" xr:uid="{00000000-0005-0000-0000-00009D0B0000}"/>
    <cellStyle name="Poznámka 2 3 9 2 4" xfId="10132" xr:uid="{00000000-0005-0000-0000-00009E0B0000}"/>
    <cellStyle name="Poznámka 2 3 9 3" xfId="3406" xr:uid="{00000000-0005-0000-0000-00009F0B0000}"/>
    <cellStyle name="Poznámka 2 3 9 4" xfId="5922" xr:uid="{00000000-0005-0000-0000-0000A00B0000}"/>
    <cellStyle name="Poznámka 2 3 9 5" xfId="8251" xr:uid="{00000000-0005-0000-0000-0000A10B0000}"/>
    <cellStyle name="Poznámka 2 4" xfId="552" xr:uid="{00000000-0005-0000-0000-0000A20B0000}"/>
    <cellStyle name="Poznámka 2 4 2" xfId="1749" xr:uid="{00000000-0005-0000-0000-0000A30B0000}"/>
    <cellStyle name="Poznámka 2 4 2 2" xfId="4577" xr:uid="{00000000-0005-0000-0000-0000A40B0000}"/>
    <cellStyle name="Poznámka 2 4 2 3" xfId="7050" xr:uid="{00000000-0005-0000-0000-0000A50B0000}"/>
    <cellStyle name="Poznámka 2 4 2 4" xfId="9344" xr:uid="{00000000-0005-0000-0000-0000A60B0000}"/>
    <cellStyle name="Poznámka 2 4 3" xfId="3407" xr:uid="{00000000-0005-0000-0000-0000A70B0000}"/>
    <cellStyle name="Poznámka 2 4 4" xfId="5923" xr:uid="{00000000-0005-0000-0000-0000A80B0000}"/>
    <cellStyle name="Poznámka 2 4 5" xfId="8252" xr:uid="{00000000-0005-0000-0000-0000A90B0000}"/>
    <cellStyle name="Poznámka 2 5" xfId="553" xr:uid="{00000000-0005-0000-0000-0000AA0B0000}"/>
    <cellStyle name="Poznámka 2 5 2" xfId="2684" xr:uid="{00000000-0005-0000-0000-0000AB0B0000}"/>
    <cellStyle name="Poznámka 2 5 2 2" xfId="5509" xr:uid="{00000000-0005-0000-0000-0000AC0B0000}"/>
    <cellStyle name="Poznámka 2 5 2 3" xfId="7974" xr:uid="{00000000-0005-0000-0000-0000AD0B0000}"/>
    <cellStyle name="Poznámka 2 5 2 4" xfId="10254" xr:uid="{00000000-0005-0000-0000-0000AE0B0000}"/>
    <cellStyle name="Poznámka 2 5 3" xfId="3408" xr:uid="{00000000-0005-0000-0000-0000AF0B0000}"/>
    <cellStyle name="Poznámka 2 5 4" xfId="5924" xr:uid="{00000000-0005-0000-0000-0000B00B0000}"/>
    <cellStyle name="Poznámka 2 5 5" xfId="8253" xr:uid="{00000000-0005-0000-0000-0000B10B0000}"/>
    <cellStyle name="Poznámka 2 6" xfId="554" xr:uid="{00000000-0005-0000-0000-0000B20B0000}"/>
    <cellStyle name="Poznámka 2 6 2" xfId="1730" xr:uid="{00000000-0005-0000-0000-0000B30B0000}"/>
    <cellStyle name="Poznámka 2 6 2 2" xfId="4558" xr:uid="{00000000-0005-0000-0000-0000B40B0000}"/>
    <cellStyle name="Poznámka 2 6 2 3" xfId="7031" xr:uid="{00000000-0005-0000-0000-0000B50B0000}"/>
    <cellStyle name="Poznámka 2 6 2 4" xfId="9325" xr:uid="{00000000-0005-0000-0000-0000B60B0000}"/>
    <cellStyle name="Poznámka 2 6 3" xfId="3409" xr:uid="{00000000-0005-0000-0000-0000B70B0000}"/>
    <cellStyle name="Poznámka 2 6 4" xfId="5925" xr:uid="{00000000-0005-0000-0000-0000B80B0000}"/>
    <cellStyle name="Poznámka 2 6 5" xfId="8254" xr:uid="{00000000-0005-0000-0000-0000B90B0000}"/>
    <cellStyle name="Poznámka 2 7" xfId="555" xr:uid="{00000000-0005-0000-0000-0000BA0B0000}"/>
    <cellStyle name="Poznámka 2 7 2" xfId="1718" xr:uid="{00000000-0005-0000-0000-0000BB0B0000}"/>
    <cellStyle name="Poznámka 2 7 2 2" xfId="4546" xr:uid="{00000000-0005-0000-0000-0000BC0B0000}"/>
    <cellStyle name="Poznámka 2 7 2 3" xfId="7019" xr:uid="{00000000-0005-0000-0000-0000BD0B0000}"/>
    <cellStyle name="Poznámka 2 7 2 4" xfId="9313" xr:uid="{00000000-0005-0000-0000-0000BE0B0000}"/>
    <cellStyle name="Poznámka 2 7 3" xfId="3410" xr:uid="{00000000-0005-0000-0000-0000BF0B0000}"/>
    <cellStyle name="Poznámka 2 7 4" xfId="5926" xr:uid="{00000000-0005-0000-0000-0000C00B0000}"/>
    <cellStyle name="Poznámka 2 7 5" xfId="8255" xr:uid="{00000000-0005-0000-0000-0000C10B0000}"/>
    <cellStyle name="Poznámka 2 8" xfId="556" xr:uid="{00000000-0005-0000-0000-0000C20B0000}"/>
    <cellStyle name="Poznámka 2 8 2" xfId="1920" xr:uid="{00000000-0005-0000-0000-0000C30B0000}"/>
    <cellStyle name="Poznámka 2 8 2 2" xfId="4748" xr:uid="{00000000-0005-0000-0000-0000C40B0000}"/>
    <cellStyle name="Poznámka 2 8 2 3" xfId="7219" xr:uid="{00000000-0005-0000-0000-0000C50B0000}"/>
    <cellStyle name="Poznámka 2 8 2 4" xfId="9512" xr:uid="{00000000-0005-0000-0000-0000C60B0000}"/>
    <cellStyle name="Poznámka 2 8 3" xfId="3411" xr:uid="{00000000-0005-0000-0000-0000C70B0000}"/>
    <cellStyle name="Poznámka 2 8 4" xfId="5927" xr:uid="{00000000-0005-0000-0000-0000C80B0000}"/>
    <cellStyle name="Poznámka 2 8 5" xfId="8256" xr:uid="{00000000-0005-0000-0000-0000C90B0000}"/>
    <cellStyle name="Poznámka 2 9" xfId="557" xr:uid="{00000000-0005-0000-0000-0000CA0B0000}"/>
    <cellStyle name="Poznámka 2 9 2" xfId="2663" xr:uid="{00000000-0005-0000-0000-0000CB0B0000}"/>
    <cellStyle name="Poznámka 2 9 2 2" xfId="5488" xr:uid="{00000000-0005-0000-0000-0000CC0B0000}"/>
    <cellStyle name="Poznámka 2 9 2 3" xfId="7956" xr:uid="{00000000-0005-0000-0000-0000CD0B0000}"/>
    <cellStyle name="Poznámka 2 9 2 4" xfId="10244" xr:uid="{00000000-0005-0000-0000-0000CE0B0000}"/>
    <cellStyle name="Poznámka 2 9 3" xfId="3412" xr:uid="{00000000-0005-0000-0000-0000CF0B0000}"/>
    <cellStyle name="Poznámka 2 9 4" xfId="5928" xr:uid="{00000000-0005-0000-0000-0000D00B0000}"/>
    <cellStyle name="Poznámka 2 9 5" xfId="8257" xr:uid="{00000000-0005-0000-0000-0000D10B0000}"/>
    <cellStyle name="Poznámka 3" xfId="1806" xr:uid="{00000000-0005-0000-0000-0000D20B0000}"/>
    <cellStyle name="Poznámka 3 2" xfId="4634" xr:uid="{00000000-0005-0000-0000-0000D30B0000}"/>
    <cellStyle name="Poznámka 3 3" xfId="7107" xr:uid="{00000000-0005-0000-0000-0000D40B0000}"/>
    <cellStyle name="Poznámka 3 4" xfId="9400" xr:uid="{00000000-0005-0000-0000-0000D50B0000}"/>
    <cellStyle name="Poznámka 4" xfId="2905" xr:uid="{00000000-0005-0000-0000-0000D60B0000}"/>
    <cellStyle name="Poznámka 5" xfId="4361" xr:uid="{00000000-0005-0000-0000-0000D70B0000}"/>
    <cellStyle name="Poznámka 6" xfId="6851" xr:uid="{00000000-0005-0000-0000-0000D80B0000}"/>
    <cellStyle name="pricing" xfId="558" xr:uid="{00000000-0005-0000-0000-0000D90B0000}"/>
    <cellStyle name="pricing 2" xfId="559" xr:uid="{00000000-0005-0000-0000-0000DA0B0000}"/>
    <cellStyle name="procent 2" xfId="560" xr:uid="{00000000-0005-0000-0000-0000DC0B0000}"/>
    <cellStyle name="procent 2 2" xfId="561" xr:uid="{00000000-0005-0000-0000-0000DD0B0000}"/>
    <cellStyle name="Procenta" xfId="59" builtinId="5"/>
    <cellStyle name="Procenta 10" xfId="2368" xr:uid="{00000000-0005-0000-0000-0000DE0B0000}"/>
    <cellStyle name="PROCENTA 2" xfId="45" xr:uid="{00000000-0005-0000-0000-0000DF0B0000}"/>
    <cellStyle name="PROCENTA 2 2" xfId="87" xr:uid="{00000000-0005-0000-0000-0000E00B0000}"/>
    <cellStyle name="PROCENTA 2 3" xfId="86" xr:uid="{00000000-0005-0000-0000-0000E10B0000}"/>
    <cellStyle name="Procenta 2 4" xfId="1553" xr:uid="{00000000-0005-0000-0000-0000E20B0000}"/>
    <cellStyle name="Procenta 2 5" xfId="1559" xr:uid="{00000000-0005-0000-0000-0000E30B0000}"/>
    <cellStyle name="Procenta 3" xfId="1555" xr:uid="{00000000-0005-0000-0000-0000E40B0000}"/>
    <cellStyle name="Procenta 3 2" xfId="2675" xr:uid="{00000000-0005-0000-0000-0000E50B0000}"/>
    <cellStyle name="Procenta 3 2 2" xfId="5500" xr:uid="{00000000-0005-0000-0000-0000E60B0000}"/>
    <cellStyle name="Procenta 3 3" xfId="4387" xr:uid="{00000000-0005-0000-0000-0000E70B0000}"/>
    <cellStyle name="Procenta 4" xfId="1552" xr:uid="{00000000-0005-0000-0000-0000E80B0000}"/>
    <cellStyle name="Procenta 5" xfId="1601" xr:uid="{00000000-0005-0000-0000-0000E90B0000}"/>
    <cellStyle name="Procenta 6" xfId="2588" xr:uid="{00000000-0005-0000-0000-0000EA0B0000}"/>
    <cellStyle name="Procenta 7" xfId="1715" xr:uid="{00000000-0005-0000-0000-0000EB0B0000}"/>
    <cellStyle name="Procenta 8" xfId="2462" xr:uid="{00000000-0005-0000-0000-0000EC0B0000}"/>
    <cellStyle name="Procenta 9" xfId="1813" xr:uid="{00000000-0005-0000-0000-0000ED0B0000}"/>
    <cellStyle name="Propojená buňka" xfId="46" builtinId="24" customBuiltin="1"/>
    <cellStyle name="Propojená buňka 2" xfId="123" xr:uid="{00000000-0005-0000-0000-0000EF0B0000}"/>
    <cellStyle name="PSChar" xfId="562" xr:uid="{00000000-0005-0000-0000-0000F00B0000}"/>
    <cellStyle name="PSChar 2" xfId="563" xr:uid="{00000000-0005-0000-0000-0000F10B0000}"/>
    <cellStyle name="PSChar 3" xfId="564" xr:uid="{00000000-0005-0000-0000-0000F20B0000}"/>
    <cellStyle name="RevList" xfId="565" xr:uid="{00000000-0005-0000-0000-0000F30B0000}"/>
    <cellStyle name="RevList 2" xfId="566" xr:uid="{00000000-0005-0000-0000-0000F40B0000}"/>
    <cellStyle name="RevList 3" xfId="567" xr:uid="{00000000-0005-0000-0000-0000F50B0000}"/>
    <cellStyle name="RevList_110310_Výkazy CEPS 10_13062011" xfId="568" xr:uid="{00000000-0005-0000-0000-0000F60B0000}"/>
    <cellStyle name="RowLevel_1_BE (2)" xfId="569" xr:uid="{00000000-0005-0000-0000-0000F70B0000}"/>
    <cellStyle name="SAPBEXaggData" xfId="570" xr:uid="{00000000-0005-0000-0000-0000F80B0000}"/>
    <cellStyle name="SAPBEXaggData 10" xfId="571" xr:uid="{00000000-0005-0000-0000-0000F90B0000}"/>
    <cellStyle name="SAPBEXaggData 10 2" xfId="2060" xr:uid="{00000000-0005-0000-0000-0000FA0B0000}"/>
    <cellStyle name="SAPBEXaggData 10 2 2" xfId="4888" xr:uid="{00000000-0005-0000-0000-0000FB0B0000}"/>
    <cellStyle name="SAPBEXaggData 10 2 3" xfId="7359" xr:uid="{00000000-0005-0000-0000-0000FC0B0000}"/>
    <cellStyle name="SAPBEXaggData 10 2 4" xfId="9652" xr:uid="{00000000-0005-0000-0000-0000FD0B0000}"/>
    <cellStyle name="SAPBEXaggData 10 3" xfId="3425" xr:uid="{00000000-0005-0000-0000-0000FE0B0000}"/>
    <cellStyle name="SAPBEXaggData 10 4" xfId="5930" xr:uid="{00000000-0005-0000-0000-0000FF0B0000}"/>
    <cellStyle name="SAPBEXaggData 10 5" xfId="8259" xr:uid="{00000000-0005-0000-0000-0000000C0000}"/>
    <cellStyle name="SAPBEXaggData 11" xfId="572" xr:uid="{00000000-0005-0000-0000-0000010C0000}"/>
    <cellStyle name="SAPBEXaggData 11 2" xfId="2061" xr:uid="{00000000-0005-0000-0000-0000020C0000}"/>
    <cellStyle name="SAPBEXaggData 11 2 2" xfId="4889" xr:uid="{00000000-0005-0000-0000-0000030C0000}"/>
    <cellStyle name="SAPBEXaggData 11 2 3" xfId="7360" xr:uid="{00000000-0005-0000-0000-0000040C0000}"/>
    <cellStyle name="SAPBEXaggData 11 2 4" xfId="9653" xr:uid="{00000000-0005-0000-0000-0000050C0000}"/>
    <cellStyle name="SAPBEXaggData 11 3" xfId="3426" xr:uid="{00000000-0005-0000-0000-0000060C0000}"/>
    <cellStyle name="SAPBEXaggData 11 4" xfId="5931" xr:uid="{00000000-0005-0000-0000-0000070C0000}"/>
    <cellStyle name="SAPBEXaggData 11 5" xfId="8260" xr:uid="{00000000-0005-0000-0000-0000080C0000}"/>
    <cellStyle name="SAPBEXaggData 12" xfId="2059" xr:uid="{00000000-0005-0000-0000-0000090C0000}"/>
    <cellStyle name="SAPBEXaggData 12 2" xfId="4887" xr:uid="{00000000-0005-0000-0000-00000A0C0000}"/>
    <cellStyle name="SAPBEXaggData 12 3" xfId="7358" xr:uid="{00000000-0005-0000-0000-00000B0C0000}"/>
    <cellStyle name="SAPBEXaggData 12 4" xfId="9651" xr:uid="{00000000-0005-0000-0000-00000C0C0000}"/>
    <cellStyle name="SAPBEXaggData 13" xfId="3424" xr:uid="{00000000-0005-0000-0000-00000D0C0000}"/>
    <cellStyle name="SAPBEXaggData 14" xfId="5929" xr:uid="{00000000-0005-0000-0000-00000E0C0000}"/>
    <cellStyle name="SAPBEXaggData 15" xfId="8258" xr:uid="{00000000-0005-0000-0000-00000F0C0000}"/>
    <cellStyle name="SAPBEXaggData 2" xfId="573" xr:uid="{00000000-0005-0000-0000-0000100C0000}"/>
    <cellStyle name="SAPBEXaggData 2 10" xfId="574" xr:uid="{00000000-0005-0000-0000-0000110C0000}"/>
    <cellStyle name="SAPBEXaggData 2 10 2" xfId="2063" xr:uid="{00000000-0005-0000-0000-0000120C0000}"/>
    <cellStyle name="SAPBEXaggData 2 10 2 2" xfId="4891" xr:uid="{00000000-0005-0000-0000-0000130C0000}"/>
    <cellStyle name="SAPBEXaggData 2 10 2 3" xfId="7362" xr:uid="{00000000-0005-0000-0000-0000140C0000}"/>
    <cellStyle name="SAPBEXaggData 2 10 2 4" xfId="9655" xr:uid="{00000000-0005-0000-0000-0000150C0000}"/>
    <cellStyle name="SAPBEXaggData 2 10 3" xfId="3428" xr:uid="{00000000-0005-0000-0000-0000160C0000}"/>
    <cellStyle name="SAPBEXaggData 2 10 4" xfId="5933" xr:uid="{00000000-0005-0000-0000-0000170C0000}"/>
    <cellStyle name="SAPBEXaggData 2 10 5" xfId="8262" xr:uid="{00000000-0005-0000-0000-0000180C0000}"/>
    <cellStyle name="SAPBEXaggData 2 11" xfId="1502" xr:uid="{00000000-0005-0000-0000-0000190C0000}"/>
    <cellStyle name="SAPBEXaggData 2 12" xfId="2062" xr:uid="{00000000-0005-0000-0000-00001A0C0000}"/>
    <cellStyle name="SAPBEXaggData 2 12 2" xfId="4890" xr:uid="{00000000-0005-0000-0000-00001B0C0000}"/>
    <cellStyle name="SAPBEXaggData 2 12 3" xfId="7361" xr:uid="{00000000-0005-0000-0000-00001C0C0000}"/>
    <cellStyle name="SAPBEXaggData 2 12 4" xfId="9654" xr:uid="{00000000-0005-0000-0000-00001D0C0000}"/>
    <cellStyle name="SAPBEXaggData 2 13" xfId="3427" xr:uid="{00000000-0005-0000-0000-00001E0C0000}"/>
    <cellStyle name="SAPBEXaggData 2 14" xfId="5932" xr:uid="{00000000-0005-0000-0000-00001F0C0000}"/>
    <cellStyle name="SAPBEXaggData 2 15" xfId="8261" xr:uid="{00000000-0005-0000-0000-0000200C0000}"/>
    <cellStyle name="SAPBEXaggData 2 2" xfId="575" xr:uid="{00000000-0005-0000-0000-0000210C0000}"/>
    <cellStyle name="SAPBEXaggData 2 2 2" xfId="2064" xr:uid="{00000000-0005-0000-0000-0000220C0000}"/>
    <cellStyle name="SAPBEXaggData 2 2 2 2" xfId="4892" xr:uid="{00000000-0005-0000-0000-0000230C0000}"/>
    <cellStyle name="SAPBEXaggData 2 2 2 3" xfId="7363" xr:uid="{00000000-0005-0000-0000-0000240C0000}"/>
    <cellStyle name="SAPBEXaggData 2 2 2 4" xfId="9656" xr:uid="{00000000-0005-0000-0000-0000250C0000}"/>
    <cellStyle name="SAPBEXaggData 2 2 3" xfId="3429" xr:uid="{00000000-0005-0000-0000-0000260C0000}"/>
    <cellStyle name="SAPBEXaggData 2 2 4" xfId="5934" xr:uid="{00000000-0005-0000-0000-0000270C0000}"/>
    <cellStyle name="SAPBEXaggData 2 2 5" xfId="8263" xr:uid="{00000000-0005-0000-0000-0000280C0000}"/>
    <cellStyle name="SAPBEXaggData 2 3" xfId="576" xr:uid="{00000000-0005-0000-0000-0000290C0000}"/>
    <cellStyle name="SAPBEXaggData 2 3 2" xfId="2065" xr:uid="{00000000-0005-0000-0000-00002A0C0000}"/>
    <cellStyle name="SAPBEXaggData 2 3 2 2" xfId="4893" xr:uid="{00000000-0005-0000-0000-00002B0C0000}"/>
    <cellStyle name="SAPBEXaggData 2 3 2 3" xfId="7364" xr:uid="{00000000-0005-0000-0000-00002C0C0000}"/>
    <cellStyle name="SAPBEXaggData 2 3 2 4" xfId="9657" xr:uid="{00000000-0005-0000-0000-00002D0C0000}"/>
    <cellStyle name="SAPBEXaggData 2 3 3" xfId="3430" xr:uid="{00000000-0005-0000-0000-00002E0C0000}"/>
    <cellStyle name="SAPBEXaggData 2 3 4" xfId="5935" xr:uid="{00000000-0005-0000-0000-00002F0C0000}"/>
    <cellStyle name="SAPBEXaggData 2 3 5" xfId="8264" xr:uid="{00000000-0005-0000-0000-0000300C0000}"/>
    <cellStyle name="SAPBEXaggData 2 4" xfId="577" xr:uid="{00000000-0005-0000-0000-0000310C0000}"/>
    <cellStyle name="SAPBEXaggData 2 4 2" xfId="2066" xr:uid="{00000000-0005-0000-0000-0000320C0000}"/>
    <cellStyle name="SAPBEXaggData 2 4 2 2" xfId="4894" xr:uid="{00000000-0005-0000-0000-0000330C0000}"/>
    <cellStyle name="SAPBEXaggData 2 4 2 3" xfId="7365" xr:uid="{00000000-0005-0000-0000-0000340C0000}"/>
    <cellStyle name="SAPBEXaggData 2 4 2 4" xfId="9658" xr:uid="{00000000-0005-0000-0000-0000350C0000}"/>
    <cellStyle name="SAPBEXaggData 2 4 3" xfId="3431" xr:uid="{00000000-0005-0000-0000-0000360C0000}"/>
    <cellStyle name="SAPBEXaggData 2 4 4" xfId="5936" xr:uid="{00000000-0005-0000-0000-0000370C0000}"/>
    <cellStyle name="SAPBEXaggData 2 4 5" xfId="8265" xr:uid="{00000000-0005-0000-0000-0000380C0000}"/>
    <cellStyle name="SAPBEXaggData 2 5" xfId="578" xr:uid="{00000000-0005-0000-0000-0000390C0000}"/>
    <cellStyle name="SAPBEXaggData 2 5 2" xfId="1900" xr:uid="{00000000-0005-0000-0000-00003A0C0000}"/>
    <cellStyle name="SAPBEXaggData 2 5 2 2" xfId="4728" xr:uid="{00000000-0005-0000-0000-00003B0C0000}"/>
    <cellStyle name="SAPBEXaggData 2 5 2 3" xfId="7200" xr:uid="{00000000-0005-0000-0000-00003C0C0000}"/>
    <cellStyle name="SAPBEXaggData 2 5 2 4" xfId="9493" xr:uid="{00000000-0005-0000-0000-00003D0C0000}"/>
    <cellStyle name="SAPBEXaggData 2 5 3" xfId="3432" xr:uid="{00000000-0005-0000-0000-00003E0C0000}"/>
    <cellStyle name="SAPBEXaggData 2 5 4" xfId="5937" xr:uid="{00000000-0005-0000-0000-00003F0C0000}"/>
    <cellStyle name="SAPBEXaggData 2 5 5" xfId="8266" xr:uid="{00000000-0005-0000-0000-0000400C0000}"/>
    <cellStyle name="SAPBEXaggData 2 6" xfId="579" xr:uid="{00000000-0005-0000-0000-0000410C0000}"/>
    <cellStyle name="SAPBEXaggData 2 6 2" xfId="2067" xr:uid="{00000000-0005-0000-0000-0000420C0000}"/>
    <cellStyle name="SAPBEXaggData 2 6 2 2" xfId="4895" xr:uid="{00000000-0005-0000-0000-0000430C0000}"/>
    <cellStyle name="SAPBEXaggData 2 6 2 3" xfId="7366" xr:uid="{00000000-0005-0000-0000-0000440C0000}"/>
    <cellStyle name="SAPBEXaggData 2 6 2 4" xfId="9659" xr:uid="{00000000-0005-0000-0000-0000450C0000}"/>
    <cellStyle name="SAPBEXaggData 2 6 3" xfId="3433" xr:uid="{00000000-0005-0000-0000-0000460C0000}"/>
    <cellStyle name="SAPBEXaggData 2 6 4" xfId="5938" xr:uid="{00000000-0005-0000-0000-0000470C0000}"/>
    <cellStyle name="SAPBEXaggData 2 6 5" xfId="8267" xr:uid="{00000000-0005-0000-0000-0000480C0000}"/>
    <cellStyle name="SAPBEXaggData 2 7" xfId="580" xr:uid="{00000000-0005-0000-0000-0000490C0000}"/>
    <cellStyle name="SAPBEXaggData 2 7 2" xfId="2385" xr:uid="{00000000-0005-0000-0000-00004A0C0000}"/>
    <cellStyle name="SAPBEXaggData 2 7 2 2" xfId="5212" xr:uid="{00000000-0005-0000-0000-00004B0C0000}"/>
    <cellStyle name="SAPBEXaggData 2 7 2 3" xfId="7683" xr:uid="{00000000-0005-0000-0000-00004C0C0000}"/>
    <cellStyle name="SAPBEXaggData 2 7 2 4" xfId="9976" xr:uid="{00000000-0005-0000-0000-00004D0C0000}"/>
    <cellStyle name="SAPBEXaggData 2 7 3" xfId="3434" xr:uid="{00000000-0005-0000-0000-00004E0C0000}"/>
    <cellStyle name="SAPBEXaggData 2 7 4" xfId="5939" xr:uid="{00000000-0005-0000-0000-00004F0C0000}"/>
    <cellStyle name="SAPBEXaggData 2 7 5" xfId="8268" xr:uid="{00000000-0005-0000-0000-0000500C0000}"/>
    <cellStyle name="SAPBEXaggData 2 8" xfId="581" xr:uid="{00000000-0005-0000-0000-0000510C0000}"/>
    <cellStyle name="SAPBEXaggData 2 8 2" xfId="2068" xr:uid="{00000000-0005-0000-0000-0000520C0000}"/>
    <cellStyle name="SAPBEXaggData 2 8 2 2" xfId="4896" xr:uid="{00000000-0005-0000-0000-0000530C0000}"/>
    <cellStyle name="SAPBEXaggData 2 8 2 3" xfId="7367" xr:uid="{00000000-0005-0000-0000-0000540C0000}"/>
    <cellStyle name="SAPBEXaggData 2 8 2 4" xfId="9660" xr:uid="{00000000-0005-0000-0000-0000550C0000}"/>
    <cellStyle name="SAPBEXaggData 2 8 3" xfId="3435" xr:uid="{00000000-0005-0000-0000-0000560C0000}"/>
    <cellStyle name="SAPBEXaggData 2 8 4" xfId="5940" xr:uid="{00000000-0005-0000-0000-0000570C0000}"/>
    <cellStyle name="SAPBEXaggData 2 8 5" xfId="8269" xr:uid="{00000000-0005-0000-0000-0000580C0000}"/>
    <cellStyle name="SAPBEXaggData 2 9" xfId="582" xr:uid="{00000000-0005-0000-0000-0000590C0000}"/>
    <cellStyle name="SAPBEXaggData 2 9 2" xfId="2431" xr:uid="{00000000-0005-0000-0000-00005A0C0000}"/>
    <cellStyle name="SAPBEXaggData 2 9 2 2" xfId="5258" xr:uid="{00000000-0005-0000-0000-00005B0C0000}"/>
    <cellStyle name="SAPBEXaggData 2 9 2 3" xfId="7729" xr:uid="{00000000-0005-0000-0000-00005C0C0000}"/>
    <cellStyle name="SAPBEXaggData 2 9 2 4" xfId="10022" xr:uid="{00000000-0005-0000-0000-00005D0C0000}"/>
    <cellStyle name="SAPBEXaggData 2 9 3" xfId="3436" xr:uid="{00000000-0005-0000-0000-00005E0C0000}"/>
    <cellStyle name="SAPBEXaggData 2 9 4" xfId="5941" xr:uid="{00000000-0005-0000-0000-00005F0C0000}"/>
    <cellStyle name="SAPBEXaggData 2 9 5" xfId="8270" xr:uid="{00000000-0005-0000-0000-0000600C0000}"/>
    <cellStyle name="SAPBEXaggData 3" xfId="583" xr:uid="{00000000-0005-0000-0000-0000610C0000}"/>
    <cellStyle name="SAPBEXaggData 3 2" xfId="1789" xr:uid="{00000000-0005-0000-0000-0000620C0000}"/>
    <cellStyle name="SAPBEXaggData 3 2 2" xfId="4617" xr:uid="{00000000-0005-0000-0000-0000630C0000}"/>
    <cellStyle name="SAPBEXaggData 3 2 3" xfId="7090" xr:uid="{00000000-0005-0000-0000-0000640C0000}"/>
    <cellStyle name="SAPBEXaggData 3 2 4" xfId="9384" xr:uid="{00000000-0005-0000-0000-0000650C0000}"/>
    <cellStyle name="SAPBEXaggData 3 3" xfId="3437" xr:uid="{00000000-0005-0000-0000-0000660C0000}"/>
    <cellStyle name="SAPBEXaggData 3 4" xfId="5942" xr:uid="{00000000-0005-0000-0000-0000670C0000}"/>
    <cellStyle name="SAPBEXaggData 3 5" xfId="8271" xr:uid="{00000000-0005-0000-0000-0000680C0000}"/>
    <cellStyle name="SAPBEXaggData 4" xfId="584" xr:uid="{00000000-0005-0000-0000-0000690C0000}"/>
    <cellStyle name="SAPBEXaggData 4 2" xfId="1624" xr:uid="{00000000-0005-0000-0000-00006A0C0000}"/>
    <cellStyle name="SAPBEXaggData 4 2 2" xfId="4453" xr:uid="{00000000-0005-0000-0000-00006B0C0000}"/>
    <cellStyle name="SAPBEXaggData 4 2 3" xfId="6926" xr:uid="{00000000-0005-0000-0000-00006C0C0000}"/>
    <cellStyle name="SAPBEXaggData 4 2 4" xfId="9223" xr:uid="{00000000-0005-0000-0000-00006D0C0000}"/>
    <cellStyle name="SAPBEXaggData 4 3" xfId="3438" xr:uid="{00000000-0005-0000-0000-00006E0C0000}"/>
    <cellStyle name="SAPBEXaggData 4 4" xfId="5943" xr:uid="{00000000-0005-0000-0000-00006F0C0000}"/>
    <cellStyle name="SAPBEXaggData 4 5" xfId="8272" xr:uid="{00000000-0005-0000-0000-0000700C0000}"/>
    <cellStyle name="SAPBEXaggData 5" xfId="585" xr:uid="{00000000-0005-0000-0000-0000710C0000}"/>
    <cellStyle name="SAPBEXaggData 5 2" xfId="2611" xr:uid="{00000000-0005-0000-0000-0000720C0000}"/>
    <cellStyle name="SAPBEXaggData 5 2 2" xfId="5437" xr:uid="{00000000-0005-0000-0000-0000730C0000}"/>
    <cellStyle name="SAPBEXaggData 5 2 3" xfId="7907" xr:uid="{00000000-0005-0000-0000-0000740C0000}"/>
    <cellStyle name="SAPBEXaggData 5 2 4" xfId="10200" xr:uid="{00000000-0005-0000-0000-0000750C0000}"/>
    <cellStyle name="SAPBEXaggData 5 3" xfId="3439" xr:uid="{00000000-0005-0000-0000-0000760C0000}"/>
    <cellStyle name="SAPBEXaggData 5 4" xfId="5944" xr:uid="{00000000-0005-0000-0000-0000770C0000}"/>
    <cellStyle name="SAPBEXaggData 5 5" xfId="8273" xr:uid="{00000000-0005-0000-0000-0000780C0000}"/>
    <cellStyle name="SAPBEXaggData 6" xfId="586" xr:uid="{00000000-0005-0000-0000-0000790C0000}"/>
    <cellStyle name="SAPBEXaggData 6 2" xfId="2069" xr:uid="{00000000-0005-0000-0000-00007A0C0000}"/>
    <cellStyle name="SAPBEXaggData 6 2 2" xfId="4897" xr:uid="{00000000-0005-0000-0000-00007B0C0000}"/>
    <cellStyle name="SAPBEXaggData 6 2 3" xfId="7368" xr:uid="{00000000-0005-0000-0000-00007C0C0000}"/>
    <cellStyle name="SAPBEXaggData 6 2 4" xfId="9661" xr:uid="{00000000-0005-0000-0000-00007D0C0000}"/>
    <cellStyle name="SAPBEXaggData 6 3" xfId="3440" xr:uid="{00000000-0005-0000-0000-00007E0C0000}"/>
    <cellStyle name="SAPBEXaggData 6 4" xfId="5945" xr:uid="{00000000-0005-0000-0000-00007F0C0000}"/>
    <cellStyle name="SAPBEXaggData 6 5" xfId="8274" xr:uid="{00000000-0005-0000-0000-0000800C0000}"/>
    <cellStyle name="SAPBEXaggData 7" xfId="587" xr:uid="{00000000-0005-0000-0000-0000810C0000}"/>
    <cellStyle name="SAPBEXaggData 7 2" xfId="1821" xr:uid="{00000000-0005-0000-0000-0000820C0000}"/>
    <cellStyle name="SAPBEXaggData 7 2 2" xfId="4649" xr:uid="{00000000-0005-0000-0000-0000830C0000}"/>
    <cellStyle name="SAPBEXaggData 7 2 3" xfId="7121" xr:uid="{00000000-0005-0000-0000-0000840C0000}"/>
    <cellStyle name="SAPBEXaggData 7 2 4" xfId="9414" xr:uid="{00000000-0005-0000-0000-0000850C0000}"/>
    <cellStyle name="SAPBEXaggData 7 3" xfId="3441" xr:uid="{00000000-0005-0000-0000-0000860C0000}"/>
    <cellStyle name="SAPBEXaggData 7 4" xfId="5946" xr:uid="{00000000-0005-0000-0000-0000870C0000}"/>
    <cellStyle name="SAPBEXaggData 7 5" xfId="8275" xr:uid="{00000000-0005-0000-0000-0000880C0000}"/>
    <cellStyle name="SAPBEXaggData 8" xfId="588" xr:uid="{00000000-0005-0000-0000-0000890C0000}"/>
    <cellStyle name="SAPBEXaggData 8 2" xfId="2371" xr:uid="{00000000-0005-0000-0000-00008A0C0000}"/>
    <cellStyle name="SAPBEXaggData 8 2 2" xfId="5198" xr:uid="{00000000-0005-0000-0000-00008B0C0000}"/>
    <cellStyle name="SAPBEXaggData 8 2 3" xfId="7669" xr:uid="{00000000-0005-0000-0000-00008C0C0000}"/>
    <cellStyle name="SAPBEXaggData 8 2 4" xfId="9962" xr:uid="{00000000-0005-0000-0000-00008D0C0000}"/>
    <cellStyle name="SAPBEXaggData 8 3" xfId="3442" xr:uid="{00000000-0005-0000-0000-00008E0C0000}"/>
    <cellStyle name="SAPBEXaggData 8 4" xfId="5947" xr:uid="{00000000-0005-0000-0000-00008F0C0000}"/>
    <cellStyle name="SAPBEXaggData 8 5" xfId="8276" xr:uid="{00000000-0005-0000-0000-0000900C0000}"/>
    <cellStyle name="SAPBEXaggData 9" xfId="589" xr:uid="{00000000-0005-0000-0000-0000910C0000}"/>
    <cellStyle name="SAPBEXaggData 9 2" xfId="1663" xr:uid="{00000000-0005-0000-0000-0000920C0000}"/>
    <cellStyle name="SAPBEXaggData 9 2 2" xfId="4492" xr:uid="{00000000-0005-0000-0000-0000930C0000}"/>
    <cellStyle name="SAPBEXaggData 9 2 3" xfId="6965" xr:uid="{00000000-0005-0000-0000-0000940C0000}"/>
    <cellStyle name="SAPBEXaggData 9 2 4" xfId="9259" xr:uid="{00000000-0005-0000-0000-0000950C0000}"/>
    <cellStyle name="SAPBEXaggData 9 3" xfId="3443" xr:uid="{00000000-0005-0000-0000-0000960C0000}"/>
    <cellStyle name="SAPBEXaggData 9 4" xfId="5948" xr:uid="{00000000-0005-0000-0000-0000970C0000}"/>
    <cellStyle name="SAPBEXaggData 9 5" xfId="8277" xr:uid="{00000000-0005-0000-0000-0000980C0000}"/>
    <cellStyle name="SAPBEXaggDataEmph" xfId="590" xr:uid="{00000000-0005-0000-0000-0000990C0000}"/>
    <cellStyle name="SAPBEXaggDataEmph 10" xfId="591" xr:uid="{00000000-0005-0000-0000-00009A0C0000}"/>
    <cellStyle name="SAPBEXaggDataEmph 10 2" xfId="1770" xr:uid="{00000000-0005-0000-0000-00009B0C0000}"/>
    <cellStyle name="SAPBEXaggDataEmph 10 2 2" xfId="4598" xr:uid="{00000000-0005-0000-0000-00009C0C0000}"/>
    <cellStyle name="SAPBEXaggDataEmph 10 2 3" xfId="7071" xr:uid="{00000000-0005-0000-0000-00009D0C0000}"/>
    <cellStyle name="SAPBEXaggDataEmph 10 2 4" xfId="9365" xr:uid="{00000000-0005-0000-0000-00009E0C0000}"/>
    <cellStyle name="SAPBEXaggDataEmph 10 3" xfId="3445" xr:uid="{00000000-0005-0000-0000-00009F0C0000}"/>
    <cellStyle name="SAPBEXaggDataEmph 10 4" xfId="5950" xr:uid="{00000000-0005-0000-0000-0000A00C0000}"/>
    <cellStyle name="SAPBEXaggDataEmph 10 5" xfId="8279" xr:uid="{00000000-0005-0000-0000-0000A10C0000}"/>
    <cellStyle name="SAPBEXaggDataEmph 11" xfId="592" xr:uid="{00000000-0005-0000-0000-0000A20C0000}"/>
    <cellStyle name="SAPBEXaggDataEmph 11 2" xfId="2070" xr:uid="{00000000-0005-0000-0000-0000A30C0000}"/>
    <cellStyle name="SAPBEXaggDataEmph 11 2 2" xfId="4898" xr:uid="{00000000-0005-0000-0000-0000A40C0000}"/>
    <cellStyle name="SAPBEXaggDataEmph 11 2 3" xfId="7369" xr:uid="{00000000-0005-0000-0000-0000A50C0000}"/>
    <cellStyle name="SAPBEXaggDataEmph 11 2 4" xfId="9662" xr:uid="{00000000-0005-0000-0000-0000A60C0000}"/>
    <cellStyle name="SAPBEXaggDataEmph 11 3" xfId="3446" xr:uid="{00000000-0005-0000-0000-0000A70C0000}"/>
    <cellStyle name="SAPBEXaggDataEmph 11 4" xfId="5951" xr:uid="{00000000-0005-0000-0000-0000A80C0000}"/>
    <cellStyle name="SAPBEXaggDataEmph 11 5" xfId="8280" xr:uid="{00000000-0005-0000-0000-0000A90C0000}"/>
    <cellStyle name="SAPBEXaggDataEmph 12" xfId="1503" xr:uid="{00000000-0005-0000-0000-0000AA0C0000}"/>
    <cellStyle name="SAPBEXaggDataEmph 13" xfId="1921" xr:uid="{00000000-0005-0000-0000-0000AB0C0000}"/>
    <cellStyle name="SAPBEXaggDataEmph 13 2" xfId="4749" xr:uid="{00000000-0005-0000-0000-0000AC0C0000}"/>
    <cellStyle name="SAPBEXaggDataEmph 13 3" xfId="7220" xr:uid="{00000000-0005-0000-0000-0000AD0C0000}"/>
    <cellStyle name="SAPBEXaggDataEmph 13 4" xfId="9513" xr:uid="{00000000-0005-0000-0000-0000AE0C0000}"/>
    <cellStyle name="SAPBEXaggDataEmph 14" xfId="3444" xr:uid="{00000000-0005-0000-0000-0000AF0C0000}"/>
    <cellStyle name="SAPBEXaggDataEmph 15" xfId="5949" xr:uid="{00000000-0005-0000-0000-0000B00C0000}"/>
    <cellStyle name="SAPBEXaggDataEmph 16" xfId="8278" xr:uid="{00000000-0005-0000-0000-0000B10C0000}"/>
    <cellStyle name="SAPBEXaggDataEmph 2" xfId="593" xr:uid="{00000000-0005-0000-0000-0000B20C0000}"/>
    <cellStyle name="SAPBEXaggDataEmph 2 10" xfId="594" xr:uid="{00000000-0005-0000-0000-0000B30C0000}"/>
    <cellStyle name="SAPBEXaggDataEmph 2 10 2" xfId="1734" xr:uid="{00000000-0005-0000-0000-0000B40C0000}"/>
    <cellStyle name="SAPBEXaggDataEmph 2 10 2 2" xfId="4562" xr:uid="{00000000-0005-0000-0000-0000B50C0000}"/>
    <cellStyle name="SAPBEXaggDataEmph 2 10 2 3" xfId="7035" xr:uid="{00000000-0005-0000-0000-0000B60C0000}"/>
    <cellStyle name="SAPBEXaggDataEmph 2 10 2 4" xfId="9329" xr:uid="{00000000-0005-0000-0000-0000B70C0000}"/>
    <cellStyle name="SAPBEXaggDataEmph 2 10 3" xfId="3448" xr:uid="{00000000-0005-0000-0000-0000B80C0000}"/>
    <cellStyle name="SAPBEXaggDataEmph 2 10 4" xfId="5953" xr:uid="{00000000-0005-0000-0000-0000B90C0000}"/>
    <cellStyle name="SAPBEXaggDataEmph 2 10 5" xfId="8282" xr:uid="{00000000-0005-0000-0000-0000BA0C0000}"/>
    <cellStyle name="SAPBEXaggDataEmph 2 11" xfId="1560" xr:uid="{00000000-0005-0000-0000-0000BB0C0000}"/>
    <cellStyle name="SAPBEXaggDataEmph 2 11 2" xfId="4389" xr:uid="{00000000-0005-0000-0000-0000BC0C0000}"/>
    <cellStyle name="SAPBEXaggDataEmph 2 11 3" xfId="6863" xr:uid="{00000000-0005-0000-0000-0000BD0C0000}"/>
    <cellStyle name="SAPBEXaggDataEmph 2 11 4" xfId="9165" xr:uid="{00000000-0005-0000-0000-0000BE0C0000}"/>
    <cellStyle name="SAPBEXaggDataEmph 2 12" xfId="3447" xr:uid="{00000000-0005-0000-0000-0000BF0C0000}"/>
    <cellStyle name="SAPBEXaggDataEmph 2 13" xfId="5952" xr:uid="{00000000-0005-0000-0000-0000C00C0000}"/>
    <cellStyle name="SAPBEXaggDataEmph 2 14" xfId="8281" xr:uid="{00000000-0005-0000-0000-0000C10C0000}"/>
    <cellStyle name="SAPBEXaggDataEmph 2 2" xfId="595" xr:uid="{00000000-0005-0000-0000-0000C20C0000}"/>
    <cellStyle name="SAPBEXaggDataEmph 2 2 2" xfId="2071" xr:uid="{00000000-0005-0000-0000-0000C30C0000}"/>
    <cellStyle name="SAPBEXaggDataEmph 2 2 2 2" xfId="4899" xr:uid="{00000000-0005-0000-0000-0000C40C0000}"/>
    <cellStyle name="SAPBEXaggDataEmph 2 2 2 3" xfId="7370" xr:uid="{00000000-0005-0000-0000-0000C50C0000}"/>
    <cellStyle name="SAPBEXaggDataEmph 2 2 2 4" xfId="9663" xr:uid="{00000000-0005-0000-0000-0000C60C0000}"/>
    <cellStyle name="SAPBEXaggDataEmph 2 2 3" xfId="3449" xr:uid="{00000000-0005-0000-0000-0000C70C0000}"/>
    <cellStyle name="SAPBEXaggDataEmph 2 2 4" xfId="5954" xr:uid="{00000000-0005-0000-0000-0000C80C0000}"/>
    <cellStyle name="SAPBEXaggDataEmph 2 2 5" xfId="8283" xr:uid="{00000000-0005-0000-0000-0000C90C0000}"/>
    <cellStyle name="SAPBEXaggDataEmph 2 3" xfId="596" xr:uid="{00000000-0005-0000-0000-0000CA0C0000}"/>
    <cellStyle name="SAPBEXaggDataEmph 2 3 2" xfId="2344" xr:uid="{00000000-0005-0000-0000-0000CB0C0000}"/>
    <cellStyle name="SAPBEXaggDataEmph 2 3 2 2" xfId="5172" xr:uid="{00000000-0005-0000-0000-0000CC0C0000}"/>
    <cellStyle name="SAPBEXaggDataEmph 2 3 2 3" xfId="7643" xr:uid="{00000000-0005-0000-0000-0000CD0C0000}"/>
    <cellStyle name="SAPBEXaggDataEmph 2 3 2 4" xfId="9936" xr:uid="{00000000-0005-0000-0000-0000CE0C0000}"/>
    <cellStyle name="SAPBEXaggDataEmph 2 3 3" xfId="3450" xr:uid="{00000000-0005-0000-0000-0000CF0C0000}"/>
    <cellStyle name="SAPBEXaggDataEmph 2 3 4" xfId="5955" xr:uid="{00000000-0005-0000-0000-0000D00C0000}"/>
    <cellStyle name="SAPBEXaggDataEmph 2 3 5" xfId="8284" xr:uid="{00000000-0005-0000-0000-0000D10C0000}"/>
    <cellStyle name="SAPBEXaggDataEmph 2 4" xfId="597" xr:uid="{00000000-0005-0000-0000-0000D20C0000}"/>
    <cellStyle name="SAPBEXaggDataEmph 2 4 2" xfId="2072" xr:uid="{00000000-0005-0000-0000-0000D30C0000}"/>
    <cellStyle name="SAPBEXaggDataEmph 2 4 2 2" xfId="4900" xr:uid="{00000000-0005-0000-0000-0000D40C0000}"/>
    <cellStyle name="SAPBEXaggDataEmph 2 4 2 3" xfId="7371" xr:uid="{00000000-0005-0000-0000-0000D50C0000}"/>
    <cellStyle name="SAPBEXaggDataEmph 2 4 2 4" xfId="9664" xr:uid="{00000000-0005-0000-0000-0000D60C0000}"/>
    <cellStyle name="SAPBEXaggDataEmph 2 4 3" xfId="3451" xr:uid="{00000000-0005-0000-0000-0000D70C0000}"/>
    <cellStyle name="SAPBEXaggDataEmph 2 4 4" xfId="5956" xr:uid="{00000000-0005-0000-0000-0000D80C0000}"/>
    <cellStyle name="SAPBEXaggDataEmph 2 4 5" xfId="8285" xr:uid="{00000000-0005-0000-0000-0000D90C0000}"/>
    <cellStyle name="SAPBEXaggDataEmph 2 5" xfId="598" xr:uid="{00000000-0005-0000-0000-0000DA0C0000}"/>
    <cellStyle name="SAPBEXaggDataEmph 2 5 2" xfId="2513" xr:uid="{00000000-0005-0000-0000-0000DB0C0000}"/>
    <cellStyle name="SAPBEXaggDataEmph 2 5 2 2" xfId="5340" xr:uid="{00000000-0005-0000-0000-0000DC0C0000}"/>
    <cellStyle name="SAPBEXaggDataEmph 2 5 2 3" xfId="7810" xr:uid="{00000000-0005-0000-0000-0000DD0C0000}"/>
    <cellStyle name="SAPBEXaggDataEmph 2 5 2 4" xfId="10103" xr:uid="{00000000-0005-0000-0000-0000DE0C0000}"/>
    <cellStyle name="SAPBEXaggDataEmph 2 5 3" xfId="3452" xr:uid="{00000000-0005-0000-0000-0000DF0C0000}"/>
    <cellStyle name="SAPBEXaggDataEmph 2 5 4" xfId="5957" xr:uid="{00000000-0005-0000-0000-0000E00C0000}"/>
    <cellStyle name="SAPBEXaggDataEmph 2 5 5" xfId="8286" xr:uid="{00000000-0005-0000-0000-0000E10C0000}"/>
    <cellStyle name="SAPBEXaggDataEmph 2 6" xfId="599" xr:uid="{00000000-0005-0000-0000-0000E20C0000}"/>
    <cellStyle name="SAPBEXaggDataEmph 2 6 2" xfId="2698" xr:uid="{00000000-0005-0000-0000-0000E30C0000}"/>
    <cellStyle name="SAPBEXaggDataEmph 2 6 2 2" xfId="5523" xr:uid="{00000000-0005-0000-0000-0000E40C0000}"/>
    <cellStyle name="SAPBEXaggDataEmph 2 6 2 3" xfId="7988" xr:uid="{00000000-0005-0000-0000-0000E50C0000}"/>
    <cellStyle name="SAPBEXaggDataEmph 2 6 2 4" xfId="10268" xr:uid="{00000000-0005-0000-0000-0000E60C0000}"/>
    <cellStyle name="SAPBEXaggDataEmph 2 6 3" xfId="3453" xr:uid="{00000000-0005-0000-0000-0000E70C0000}"/>
    <cellStyle name="SAPBEXaggDataEmph 2 6 4" xfId="5958" xr:uid="{00000000-0005-0000-0000-0000E80C0000}"/>
    <cellStyle name="SAPBEXaggDataEmph 2 6 5" xfId="8287" xr:uid="{00000000-0005-0000-0000-0000E90C0000}"/>
    <cellStyle name="SAPBEXaggDataEmph 2 7" xfId="600" xr:uid="{00000000-0005-0000-0000-0000EA0C0000}"/>
    <cellStyle name="SAPBEXaggDataEmph 2 7 2" xfId="2303" xr:uid="{00000000-0005-0000-0000-0000EB0C0000}"/>
    <cellStyle name="SAPBEXaggDataEmph 2 7 2 2" xfId="5131" xr:uid="{00000000-0005-0000-0000-0000EC0C0000}"/>
    <cellStyle name="SAPBEXaggDataEmph 2 7 2 3" xfId="7602" xr:uid="{00000000-0005-0000-0000-0000ED0C0000}"/>
    <cellStyle name="SAPBEXaggDataEmph 2 7 2 4" xfId="9895" xr:uid="{00000000-0005-0000-0000-0000EE0C0000}"/>
    <cellStyle name="SAPBEXaggDataEmph 2 7 3" xfId="3454" xr:uid="{00000000-0005-0000-0000-0000EF0C0000}"/>
    <cellStyle name="SAPBEXaggDataEmph 2 7 4" xfId="5959" xr:uid="{00000000-0005-0000-0000-0000F00C0000}"/>
    <cellStyle name="SAPBEXaggDataEmph 2 7 5" xfId="8288" xr:uid="{00000000-0005-0000-0000-0000F10C0000}"/>
    <cellStyle name="SAPBEXaggDataEmph 2 8" xfId="601" xr:uid="{00000000-0005-0000-0000-0000F20C0000}"/>
    <cellStyle name="SAPBEXaggDataEmph 2 8 2" xfId="2073" xr:uid="{00000000-0005-0000-0000-0000F30C0000}"/>
    <cellStyle name="SAPBEXaggDataEmph 2 8 2 2" xfId="4901" xr:uid="{00000000-0005-0000-0000-0000F40C0000}"/>
    <cellStyle name="SAPBEXaggDataEmph 2 8 2 3" xfId="7372" xr:uid="{00000000-0005-0000-0000-0000F50C0000}"/>
    <cellStyle name="SAPBEXaggDataEmph 2 8 2 4" xfId="9665" xr:uid="{00000000-0005-0000-0000-0000F60C0000}"/>
    <cellStyle name="SAPBEXaggDataEmph 2 8 3" xfId="3455" xr:uid="{00000000-0005-0000-0000-0000F70C0000}"/>
    <cellStyle name="SAPBEXaggDataEmph 2 8 4" xfId="5960" xr:uid="{00000000-0005-0000-0000-0000F80C0000}"/>
    <cellStyle name="SAPBEXaggDataEmph 2 8 5" xfId="8289" xr:uid="{00000000-0005-0000-0000-0000F90C0000}"/>
    <cellStyle name="SAPBEXaggDataEmph 2 9" xfId="602" xr:uid="{00000000-0005-0000-0000-0000FA0C0000}"/>
    <cellStyle name="SAPBEXaggDataEmph 2 9 2" xfId="2074" xr:uid="{00000000-0005-0000-0000-0000FB0C0000}"/>
    <cellStyle name="SAPBEXaggDataEmph 2 9 2 2" xfId="4902" xr:uid="{00000000-0005-0000-0000-0000FC0C0000}"/>
    <cellStyle name="SAPBEXaggDataEmph 2 9 2 3" xfId="7373" xr:uid="{00000000-0005-0000-0000-0000FD0C0000}"/>
    <cellStyle name="SAPBEXaggDataEmph 2 9 2 4" xfId="9666" xr:uid="{00000000-0005-0000-0000-0000FE0C0000}"/>
    <cellStyle name="SAPBEXaggDataEmph 2 9 3" xfId="3456" xr:uid="{00000000-0005-0000-0000-0000FF0C0000}"/>
    <cellStyle name="SAPBEXaggDataEmph 2 9 4" xfId="5961" xr:uid="{00000000-0005-0000-0000-0000000D0000}"/>
    <cellStyle name="SAPBEXaggDataEmph 2 9 5" xfId="8290" xr:uid="{00000000-0005-0000-0000-0000010D0000}"/>
    <cellStyle name="SAPBEXaggDataEmph 3" xfId="603" xr:uid="{00000000-0005-0000-0000-0000020D0000}"/>
    <cellStyle name="SAPBEXaggDataEmph 3 2" xfId="2320" xr:uid="{00000000-0005-0000-0000-0000030D0000}"/>
    <cellStyle name="SAPBEXaggDataEmph 3 2 2" xfId="5148" xr:uid="{00000000-0005-0000-0000-0000040D0000}"/>
    <cellStyle name="SAPBEXaggDataEmph 3 2 3" xfId="7619" xr:uid="{00000000-0005-0000-0000-0000050D0000}"/>
    <cellStyle name="SAPBEXaggDataEmph 3 2 4" xfId="9912" xr:uid="{00000000-0005-0000-0000-0000060D0000}"/>
    <cellStyle name="SAPBEXaggDataEmph 3 3" xfId="3457" xr:uid="{00000000-0005-0000-0000-0000070D0000}"/>
    <cellStyle name="SAPBEXaggDataEmph 3 4" xfId="5962" xr:uid="{00000000-0005-0000-0000-0000080D0000}"/>
    <cellStyle name="SAPBEXaggDataEmph 3 5" xfId="8291" xr:uid="{00000000-0005-0000-0000-0000090D0000}"/>
    <cellStyle name="SAPBEXaggDataEmph 4" xfId="604" xr:uid="{00000000-0005-0000-0000-00000A0D0000}"/>
    <cellStyle name="SAPBEXaggDataEmph 4 2" xfId="2389" xr:uid="{00000000-0005-0000-0000-00000B0D0000}"/>
    <cellStyle name="SAPBEXaggDataEmph 4 2 2" xfId="5216" xr:uid="{00000000-0005-0000-0000-00000C0D0000}"/>
    <cellStyle name="SAPBEXaggDataEmph 4 2 3" xfId="7687" xr:uid="{00000000-0005-0000-0000-00000D0D0000}"/>
    <cellStyle name="SAPBEXaggDataEmph 4 2 4" xfId="9980" xr:uid="{00000000-0005-0000-0000-00000E0D0000}"/>
    <cellStyle name="SAPBEXaggDataEmph 4 3" xfId="3458" xr:uid="{00000000-0005-0000-0000-00000F0D0000}"/>
    <cellStyle name="SAPBEXaggDataEmph 4 4" xfId="5963" xr:uid="{00000000-0005-0000-0000-0000100D0000}"/>
    <cellStyle name="SAPBEXaggDataEmph 4 5" xfId="8292" xr:uid="{00000000-0005-0000-0000-0000110D0000}"/>
    <cellStyle name="SAPBEXaggDataEmph 5" xfId="605" xr:uid="{00000000-0005-0000-0000-0000120D0000}"/>
    <cellStyle name="SAPBEXaggDataEmph 5 2" xfId="2075" xr:uid="{00000000-0005-0000-0000-0000130D0000}"/>
    <cellStyle name="SAPBEXaggDataEmph 5 2 2" xfId="4903" xr:uid="{00000000-0005-0000-0000-0000140D0000}"/>
    <cellStyle name="SAPBEXaggDataEmph 5 2 3" xfId="7374" xr:uid="{00000000-0005-0000-0000-0000150D0000}"/>
    <cellStyle name="SAPBEXaggDataEmph 5 2 4" xfId="9667" xr:uid="{00000000-0005-0000-0000-0000160D0000}"/>
    <cellStyle name="SAPBEXaggDataEmph 5 3" xfId="3459" xr:uid="{00000000-0005-0000-0000-0000170D0000}"/>
    <cellStyle name="SAPBEXaggDataEmph 5 4" xfId="5964" xr:uid="{00000000-0005-0000-0000-0000180D0000}"/>
    <cellStyle name="SAPBEXaggDataEmph 5 5" xfId="8293" xr:uid="{00000000-0005-0000-0000-0000190D0000}"/>
    <cellStyle name="SAPBEXaggDataEmph 6" xfId="606" xr:uid="{00000000-0005-0000-0000-00001A0D0000}"/>
    <cellStyle name="SAPBEXaggDataEmph 6 2" xfId="2318" xr:uid="{00000000-0005-0000-0000-00001B0D0000}"/>
    <cellStyle name="SAPBEXaggDataEmph 6 2 2" xfId="5146" xr:uid="{00000000-0005-0000-0000-00001C0D0000}"/>
    <cellStyle name="SAPBEXaggDataEmph 6 2 3" xfId="7617" xr:uid="{00000000-0005-0000-0000-00001D0D0000}"/>
    <cellStyle name="SAPBEXaggDataEmph 6 2 4" xfId="9910" xr:uid="{00000000-0005-0000-0000-00001E0D0000}"/>
    <cellStyle name="SAPBEXaggDataEmph 6 3" xfId="3460" xr:uid="{00000000-0005-0000-0000-00001F0D0000}"/>
    <cellStyle name="SAPBEXaggDataEmph 6 4" xfId="5965" xr:uid="{00000000-0005-0000-0000-0000200D0000}"/>
    <cellStyle name="SAPBEXaggDataEmph 6 5" xfId="8294" xr:uid="{00000000-0005-0000-0000-0000210D0000}"/>
    <cellStyle name="SAPBEXaggDataEmph 7" xfId="607" xr:uid="{00000000-0005-0000-0000-0000220D0000}"/>
    <cellStyle name="SAPBEXaggDataEmph 7 2" xfId="2641" xr:uid="{00000000-0005-0000-0000-0000230D0000}"/>
    <cellStyle name="SAPBEXaggDataEmph 7 2 2" xfId="5466" xr:uid="{00000000-0005-0000-0000-0000240D0000}"/>
    <cellStyle name="SAPBEXaggDataEmph 7 2 3" xfId="7934" xr:uid="{00000000-0005-0000-0000-0000250D0000}"/>
    <cellStyle name="SAPBEXaggDataEmph 7 2 4" xfId="10223" xr:uid="{00000000-0005-0000-0000-0000260D0000}"/>
    <cellStyle name="SAPBEXaggDataEmph 7 3" xfId="3461" xr:uid="{00000000-0005-0000-0000-0000270D0000}"/>
    <cellStyle name="SAPBEXaggDataEmph 7 4" xfId="5966" xr:uid="{00000000-0005-0000-0000-0000280D0000}"/>
    <cellStyle name="SAPBEXaggDataEmph 7 5" xfId="8295" xr:uid="{00000000-0005-0000-0000-0000290D0000}"/>
    <cellStyle name="SAPBEXaggDataEmph 8" xfId="608" xr:uid="{00000000-0005-0000-0000-00002A0D0000}"/>
    <cellStyle name="SAPBEXaggDataEmph 8 2" xfId="1843" xr:uid="{00000000-0005-0000-0000-00002B0D0000}"/>
    <cellStyle name="SAPBEXaggDataEmph 8 2 2" xfId="4671" xr:uid="{00000000-0005-0000-0000-00002C0D0000}"/>
    <cellStyle name="SAPBEXaggDataEmph 8 2 3" xfId="7143" xr:uid="{00000000-0005-0000-0000-00002D0D0000}"/>
    <cellStyle name="SAPBEXaggDataEmph 8 2 4" xfId="9436" xr:uid="{00000000-0005-0000-0000-00002E0D0000}"/>
    <cellStyle name="SAPBEXaggDataEmph 8 3" xfId="3462" xr:uid="{00000000-0005-0000-0000-00002F0D0000}"/>
    <cellStyle name="SAPBEXaggDataEmph 8 4" xfId="5967" xr:uid="{00000000-0005-0000-0000-0000300D0000}"/>
    <cellStyle name="SAPBEXaggDataEmph 8 5" xfId="8296" xr:uid="{00000000-0005-0000-0000-0000310D0000}"/>
    <cellStyle name="SAPBEXaggDataEmph 9" xfId="609" xr:uid="{00000000-0005-0000-0000-0000320D0000}"/>
    <cellStyle name="SAPBEXaggDataEmph 9 2" xfId="2076" xr:uid="{00000000-0005-0000-0000-0000330D0000}"/>
    <cellStyle name="SAPBEXaggDataEmph 9 2 2" xfId="4904" xr:uid="{00000000-0005-0000-0000-0000340D0000}"/>
    <cellStyle name="SAPBEXaggDataEmph 9 2 3" xfId="7375" xr:uid="{00000000-0005-0000-0000-0000350D0000}"/>
    <cellStyle name="SAPBEXaggDataEmph 9 2 4" xfId="9668" xr:uid="{00000000-0005-0000-0000-0000360D0000}"/>
    <cellStyle name="SAPBEXaggDataEmph 9 3" xfId="3463" xr:uid="{00000000-0005-0000-0000-0000370D0000}"/>
    <cellStyle name="SAPBEXaggDataEmph 9 4" xfId="5968" xr:uid="{00000000-0005-0000-0000-0000380D0000}"/>
    <cellStyle name="SAPBEXaggDataEmph 9 5" xfId="8297" xr:uid="{00000000-0005-0000-0000-0000390D0000}"/>
    <cellStyle name="SAPBEXaggItem" xfId="610" xr:uid="{00000000-0005-0000-0000-00003A0D0000}"/>
    <cellStyle name="SAPBEXaggItem 10" xfId="611" xr:uid="{00000000-0005-0000-0000-00003B0D0000}"/>
    <cellStyle name="SAPBEXaggItem 10 2" xfId="2347" xr:uid="{00000000-0005-0000-0000-00003C0D0000}"/>
    <cellStyle name="SAPBEXaggItem 10 2 2" xfId="5175" xr:uid="{00000000-0005-0000-0000-00003D0D0000}"/>
    <cellStyle name="SAPBEXaggItem 10 2 3" xfId="7646" xr:uid="{00000000-0005-0000-0000-00003E0D0000}"/>
    <cellStyle name="SAPBEXaggItem 10 2 4" xfId="9939" xr:uid="{00000000-0005-0000-0000-00003F0D0000}"/>
    <cellStyle name="SAPBEXaggItem 10 3" xfId="3465" xr:uid="{00000000-0005-0000-0000-0000400D0000}"/>
    <cellStyle name="SAPBEXaggItem 10 4" xfId="5970" xr:uid="{00000000-0005-0000-0000-0000410D0000}"/>
    <cellStyle name="SAPBEXaggItem 10 5" xfId="8299" xr:uid="{00000000-0005-0000-0000-0000420D0000}"/>
    <cellStyle name="SAPBEXaggItem 11" xfId="612" xr:uid="{00000000-0005-0000-0000-0000430D0000}"/>
    <cellStyle name="SAPBEXaggItem 11 2" xfId="2078" xr:uid="{00000000-0005-0000-0000-0000440D0000}"/>
    <cellStyle name="SAPBEXaggItem 11 2 2" xfId="4906" xr:uid="{00000000-0005-0000-0000-0000450D0000}"/>
    <cellStyle name="SAPBEXaggItem 11 2 3" xfId="7377" xr:uid="{00000000-0005-0000-0000-0000460D0000}"/>
    <cellStyle name="SAPBEXaggItem 11 2 4" xfId="9670" xr:uid="{00000000-0005-0000-0000-0000470D0000}"/>
    <cellStyle name="SAPBEXaggItem 11 3" xfId="3466" xr:uid="{00000000-0005-0000-0000-0000480D0000}"/>
    <cellStyle name="SAPBEXaggItem 11 4" xfId="5971" xr:uid="{00000000-0005-0000-0000-0000490D0000}"/>
    <cellStyle name="SAPBEXaggItem 11 5" xfId="8300" xr:uid="{00000000-0005-0000-0000-00004A0D0000}"/>
    <cellStyle name="SAPBEXaggItem 12" xfId="2077" xr:uid="{00000000-0005-0000-0000-00004B0D0000}"/>
    <cellStyle name="SAPBEXaggItem 12 2" xfId="4905" xr:uid="{00000000-0005-0000-0000-00004C0D0000}"/>
    <cellStyle name="SAPBEXaggItem 12 3" xfId="7376" xr:uid="{00000000-0005-0000-0000-00004D0D0000}"/>
    <cellStyle name="SAPBEXaggItem 12 4" xfId="9669" xr:uid="{00000000-0005-0000-0000-00004E0D0000}"/>
    <cellStyle name="SAPBEXaggItem 13" xfId="3464" xr:uid="{00000000-0005-0000-0000-00004F0D0000}"/>
    <cellStyle name="SAPBEXaggItem 14" xfId="5969" xr:uid="{00000000-0005-0000-0000-0000500D0000}"/>
    <cellStyle name="SAPBEXaggItem 15" xfId="8298" xr:uid="{00000000-0005-0000-0000-0000510D0000}"/>
    <cellStyle name="SAPBEXaggItem 2" xfId="613" xr:uid="{00000000-0005-0000-0000-0000520D0000}"/>
    <cellStyle name="SAPBEXaggItem 2 10" xfId="614" xr:uid="{00000000-0005-0000-0000-0000530D0000}"/>
    <cellStyle name="SAPBEXaggItem 2 10 2" xfId="2079" xr:uid="{00000000-0005-0000-0000-0000540D0000}"/>
    <cellStyle name="SAPBEXaggItem 2 10 2 2" xfId="4907" xr:uid="{00000000-0005-0000-0000-0000550D0000}"/>
    <cellStyle name="SAPBEXaggItem 2 10 2 3" xfId="7378" xr:uid="{00000000-0005-0000-0000-0000560D0000}"/>
    <cellStyle name="SAPBEXaggItem 2 10 2 4" xfId="9671" xr:uid="{00000000-0005-0000-0000-0000570D0000}"/>
    <cellStyle name="SAPBEXaggItem 2 10 3" xfId="3468" xr:uid="{00000000-0005-0000-0000-0000580D0000}"/>
    <cellStyle name="SAPBEXaggItem 2 10 4" xfId="5973" xr:uid="{00000000-0005-0000-0000-0000590D0000}"/>
    <cellStyle name="SAPBEXaggItem 2 10 5" xfId="8302" xr:uid="{00000000-0005-0000-0000-00005A0D0000}"/>
    <cellStyle name="SAPBEXaggItem 2 11" xfId="1504" xr:uid="{00000000-0005-0000-0000-00005B0D0000}"/>
    <cellStyle name="SAPBEXaggItem 2 12" xfId="1839" xr:uid="{00000000-0005-0000-0000-00005C0D0000}"/>
    <cellStyle name="SAPBEXaggItem 2 12 2" xfId="4667" xr:uid="{00000000-0005-0000-0000-00005D0D0000}"/>
    <cellStyle name="SAPBEXaggItem 2 12 3" xfId="7139" xr:uid="{00000000-0005-0000-0000-00005E0D0000}"/>
    <cellStyle name="SAPBEXaggItem 2 12 4" xfId="9432" xr:uid="{00000000-0005-0000-0000-00005F0D0000}"/>
    <cellStyle name="SAPBEXaggItem 2 13" xfId="3467" xr:uid="{00000000-0005-0000-0000-0000600D0000}"/>
    <cellStyle name="SAPBEXaggItem 2 14" xfId="5972" xr:uid="{00000000-0005-0000-0000-0000610D0000}"/>
    <cellStyle name="SAPBEXaggItem 2 15" xfId="8301" xr:uid="{00000000-0005-0000-0000-0000620D0000}"/>
    <cellStyle name="SAPBEXaggItem 2 2" xfId="615" xr:uid="{00000000-0005-0000-0000-0000630D0000}"/>
    <cellStyle name="SAPBEXaggItem 2 2 2" xfId="2080" xr:uid="{00000000-0005-0000-0000-0000640D0000}"/>
    <cellStyle name="SAPBEXaggItem 2 2 2 2" xfId="4908" xr:uid="{00000000-0005-0000-0000-0000650D0000}"/>
    <cellStyle name="SAPBEXaggItem 2 2 2 3" xfId="7379" xr:uid="{00000000-0005-0000-0000-0000660D0000}"/>
    <cellStyle name="SAPBEXaggItem 2 2 2 4" xfId="9672" xr:uid="{00000000-0005-0000-0000-0000670D0000}"/>
    <cellStyle name="SAPBEXaggItem 2 2 3" xfId="3469" xr:uid="{00000000-0005-0000-0000-0000680D0000}"/>
    <cellStyle name="SAPBEXaggItem 2 2 4" xfId="5974" xr:uid="{00000000-0005-0000-0000-0000690D0000}"/>
    <cellStyle name="SAPBEXaggItem 2 2 5" xfId="8303" xr:uid="{00000000-0005-0000-0000-00006A0D0000}"/>
    <cellStyle name="SAPBEXaggItem 2 3" xfId="616" xr:uid="{00000000-0005-0000-0000-00006B0D0000}"/>
    <cellStyle name="SAPBEXaggItem 2 3 2" xfId="1754" xr:uid="{00000000-0005-0000-0000-00006C0D0000}"/>
    <cellStyle name="SAPBEXaggItem 2 3 2 2" xfId="4582" xr:uid="{00000000-0005-0000-0000-00006D0D0000}"/>
    <cellStyle name="SAPBEXaggItem 2 3 2 3" xfId="7055" xr:uid="{00000000-0005-0000-0000-00006E0D0000}"/>
    <cellStyle name="SAPBEXaggItem 2 3 2 4" xfId="9349" xr:uid="{00000000-0005-0000-0000-00006F0D0000}"/>
    <cellStyle name="SAPBEXaggItem 2 3 3" xfId="3470" xr:uid="{00000000-0005-0000-0000-0000700D0000}"/>
    <cellStyle name="SAPBEXaggItem 2 3 4" xfId="5975" xr:uid="{00000000-0005-0000-0000-0000710D0000}"/>
    <cellStyle name="SAPBEXaggItem 2 3 5" xfId="8304" xr:uid="{00000000-0005-0000-0000-0000720D0000}"/>
    <cellStyle name="SAPBEXaggItem 2 4" xfId="617" xr:uid="{00000000-0005-0000-0000-0000730D0000}"/>
    <cellStyle name="SAPBEXaggItem 2 4 2" xfId="2081" xr:uid="{00000000-0005-0000-0000-0000740D0000}"/>
    <cellStyle name="SAPBEXaggItem 2 4 2 2" xfId="4909" xr:uid="{00000000-0005-0000-0000-0000750D0000}"/>
    <cellStyle name="SAPBEXaggItem 2 4 2 3" xfId="7380" xr:uid="{00000000-0005-0000-0000-0000760D0000}"/>
    <cellStyle name="SAPBEXaggItem 2 4 2 4" xfId="9673" xr:uid="{00000000-0005-0000-0000-0000770D0000}"/>
    <cellStyle name="SAPBEXaggItem 2 4 3" xfId="3471" xr:uid="{00000000-0005-0000-0000-0000780D0000}"/>
    <cellStyle name="SAPBEXaggItem 2 4 4" xfId="5976" xr:uid="{00000000-0005-0000-0000-0000790D0000}"/>
    <cellStyle name="SAPBEXaggItem 2 4 5" xfId="8305" xr:uid="{00000000-0005-0000-0000-00007A0D0000}"/>
    <cellStyle name="SAPBEXaggItem 2 5" xfId="618" xr:uid="{00000000-0005-0000-0000-00007B0D0000}"/>
    <cellStyle name="SAPBEXaggItem 2 5 2" xfId="1582" xr:uid="{00000000-0005-0000-0000-00007C0D0000}"/>
    <cellStyle name="SAPBEXaggItem 2 5 2 2" xfId="4411" xr:uid="{00000000-0005-0000-0000-00007D0D0000}"/>
    <cellStyle name="SAPBEXaggItem 2 5 2 3" xfId="6885" xr:uid="{00000000-0005-0000-0000-00007E0D0000}"/>
    <cellStyle name="SAPBEXaggItem 2 5 2 4" xfId="9187" xr:uid="{00000000-0005-0000-0000-00007F0D0000}"/>
    <cellStyle name="SAPBEXaggItem 2 5 3" xfId="3472" xr:uid="{00000000-0005-0000-0000-0000800D0000}"/>
    <cellStyle name="SAPBEXaggItem 2 5 4" xfId="5977" xr:uid="{00000000-0005-0000-0000-0000810D0000}"/>
    <cellStyle name="SAPBEXaggItem 2 5 5" xfId="8306" xr:uid="{00000000-0005-0000-0000-0000820D0000}"/>
    <cellStyle name="SAPBEXaggItem 2 6" xfId="619" xr:uid="{00000000-0005-0000-0000-0000830D0000}"/>
    <cellStyle name="SAPBEXaggItem 2 6 2" xfId="2082" xr:uid="{00000000-0005-0000-0000-0000840D0000}"/>
    <cellStyle name="SAPBEXaggItem 2 6 2 2" xfId="4910" xr:uid="{00000000-0005-0000-0000-0000850D0000}"/>
    <cellStyle name="SAPBEXaggItem 2 6 2 3" xfId="7381" xr:uid="{00000000-0005-0000-0000-0000860D0000}"/>
    <cellStyle name="SAPBEXaggItem 2 6 2 4" xfId="9674" xr:uid="{00000000-0005-0000-0000-0000870D0000}"/>
    <cellStyle name="SAPBEXaggItem 2 6 3" xfId="3473" xr:uid="{00000000-0005-0000-0000-0000880D0000}"/>
    <cellStyle name="SAPBEXaggItem 2 6 4" xfId="5978" xr:uid="{00000000-0005-0000-0000-0000890D0000}"/>
    <cellStyle name="SAPBEXaggItem 2 6 5" xfId="8307" xr:uid="{00000000-0005-0000-0000-00008A0D0000}"/>
    <cellStyle name="SAPBEXaggItem 2 7" xfId="620" xr:uid="{00000000-0005-0000-0000-00008B0D0000}"/>
    <cellStyle name="SAPBEXaggItem 2 7 2" xfId="1881" xr:uid="{00000000-0005-0000-0000-00008C0D0000}"/>
    <cellStyle name="SAPBEXaggItem 2 7 2 2" xfId="4709" xr:uid="{00000000-0005-0000-0000-00008D0D0000}"/>
    <cellStyle name="SAPBEXaggItem 2 7 2 3" xfId="7181" xr:uid="{00000000-0005-0000-0000-00008E0D0000}"/>
    <cellStyle name="SAPBEXaggItem 2 7 2 4" xfId="9474" xr:uid="{00000000-0005-0000-0000-00008F0D0000}"/>
    <cellStyle name="SAPBEXaggItem 2 7 3" xfId="3474" xr:uid="{00000000-0005-0000-0000-0000900D0000}"/>
    <cellStyle name="SAPBEXaggItem 2 7 4" xfId="5979" xr:uid="{00000000-0005-0000-0000-0000910D0000}"/>
    <cellStyle name="SAPBEXaggItem 2 7 5" xfId="8308" xr:uid="{00000000-0005-0000-0000-0000920D0000}"/>
    <cellStyle name="SAPBEXaggItem 2 8" xfId="621" xr:uid="{00000000-0005-0000-0000-0000930D0000}"/>
    <cellStyle name="SAPBEXaggItem 2 8 2" xfId="2083" xr:uid="{00000000-0005-0000-0000-0000940D0000}"/>
    <cellStyle name="SAPBEXaggItem 2 8 2 2" xfId="4911" xr:uid="{00000000-0005-0000-0000-0000950D0000}"/>
    <cellStyle name="SAPBEXaggItem 2 8 2 3" xfId="7382" xr:uid="{00000000-0005-0000-0000-0000960D0000}"/>
    <cellStyle name="SAPBEXaggItem 2 8 2 4" xfId="9675" xr:uid="{00000000-0005-0000-0000-0000970D0000}"/>
    <cellStyle name="SAPBEXaggItem 2 8 3" xfId="3475" xr:uid="{00000000-0005-0000-0000-0000980D0000}"/>
    <cellStyle name="SAPBEXaggItem 2 8 4" xfId="5980" xr:uid="{00000000-0005-0000-0000-0000990D0000}"/>
    <cellStyle name="SAPBEXaggItem 2 8 5" xfId="8309" xr:uid="{00000000-0005-0000-0000-00009A0D0000}"/>
    <cellStyle name="SAPBEXaggItem 2 9" xfId="622" xr:uid="{00000000-0005-0000-0000-00009B0D0000}"/>
    <cellStyle name="SAPBEXaggItem 2 9 2" xfId="1600" xr:uid="{00000000-0005-0000-0000-00009C0D0000}"/>
    <cellStyle name="SAPBEXaggItem 2 9 2 2" xfId="4429" xr:uid="{00000000-0005-0000-0000-00009D0D0000}"/>
    <cellStyle name="SAPBEXaggItem 2 9 2 3" xfId="6903" xr:uid="{00000000-0005-0000-0000-00009E0D0000}"/>
    <cellStyle name="SAPBEXaggItem 2 9 2 4" xfId="9204" xr:uid="{00000000-0005-0000-0000-00009F0D0000}"/>
    <cellStyle name="SAPBEXaggItem 2 9 3" xfId="3476" xr:uid="{00000000-0005-0000-0000-0000A00D0000}"/>
    <cellStyle name="SAPBEXaggItem 2 9 4" xfId="5981" xr:uid="{00000000-0005-0000-0000-0000A10D0000}"/>
    <cellStyle name="SAPBEXaggItem 2 9 5" xfId="8310" xr:uid="{00000000-0005-0000-0000-0000A20D0000}"/>
    <cellStyle name="SAPBEXaggItem 3" xfId="623" xr:uid="{00000000-0005-0000-0000-0000A30D0000}"/>
    <cellStyle name="SAPBEXaggItem 3 2" xfId="2084" xr:uid="{00000000-0005-0000-0000-0000A40D0000}"/>
    <cellStyle name="SAPBEXaggItem 3 2 2" xfId="4912" xr:uid="{00000000-0005-0000-0000-0000A50D0000}"/>
    <cellStyle name="SAPBEXaggItem 3 2 3" xfId="7383" xr:uid="{00000000-0005-0000-0000-0000A60D0000}"/>
    <cellStyle name="SAPBEXaggItem 3 2 4" xfId="9676" xr:uid="{00000000-0005-0000-0000-0000A70D0000}"/>
    <cellStyle name="SAPBEXaggItem 3 3" xfId="3477" xr:uid="{00000000-0005-0000-0000-0000A80D0000}"/>
    <cellStyle name="SAPBEXaggItem 3 4" xfId="5982" xr:uid="{00000000-0005-0000-0000-0000A90D0000}"/>
    <cellStyle name="SAPBEXaggItem 3 5" xfId="8311" xr:uid="{00000000-0005-0000-0000-0000AA0D0000}"/>
    <cellStyle name="SAPBEXaggItem 4" xfId="624" xr:uid="{00000000-0005-0000-0000-0000AB0D0000}"/>
    <cellStyle name="SAPBEXaggItem 4 2" xfId="2420" xr:uid="{00000000-0005-0000-0000-0000AC0D0000}"/>
    <cellStyle name="SAPBEXaggItem 4 2 2" xfId="5247" xr:uid="{00000000-0005-0000-0000-0000AD0D0000}"/>
    <cellStyle name="SAPBEXaggItem 4 2 3" xfId="7718" xr:uid="{00000000-0005-0000-0000-0000AE0D0000}"/>
    <cellStyle name="SAPBEXaggItem 4 2 4" xfId="10011" xr:uid="{00000000-0005-0000-0000-0000AF0D0000}"/>
    <cellStyle name="SAPBEXaggItem 4 3" xfId="3478" xr:uid="{00000000-0005-0000-0000-0000B00D0000}"/>
    <cellStyle name="SAPBEXaggItem 4 4" xfId="5983" xr:uid="{00000000-0005-0000-0000-0000B10D0000}"/>
    <cellStyle name="SAPBEXaggItem 4 5" xfId="8312" xr:uid="{00000000-0005-0000-0000-0000B20D0000}"/>
    <cellStyle name="SAPBEXaggItem 5" xfId="625" xr:uid="{00000000-0005-0000-0000-0000B30D0000}"/>
    <cellStyle name="SAPBEXaggItem 5 2" xfId="2085" xr:uid="{00000000-0005-0000-0000-0000B40D0000}"/>
    <cellStyle name="SAPBEXaggItem 5 2 2" xfId="4913" xr:uid="{00000000-0005-0000-0000-0000B50D0000}"/>
    <cellStyle name="SAPBEXaggItem 5 2 3" xfId="7384" xr:uid="{00000000-0005-0000-0000-0000B60D0000}"/>
    <cellStyle name="SAPBEXaggItem 5 2 4" xfId="9677" xr:uid="{00000000-0005-0000-0000-0000B70D0000}"/>
    <cellStyle name="SAPBEXaggItem 5 3" xfId="3479" xr:uid="{00000000-0005-0000-0000-0000B80D0000}"/>
    <cellStyle name="SAPBEXaggItem 5 4" xfId="5984" xr:uid="{00000000-0005-0000-0000-0000B90D0000}"/>
    <cellStyle name="SAPBEXaggItem 5 5" xfId="8313" xr:uid="{00000000-0005-0000-0000-0000BA0D0000}"/>
    <cellStyle name="SAPBEXaggItem 6" xfId="626" xr:uid="{00000000-0005-0000-0000-0000BB0D0000}"/>
    <cellStyle name="SAPBEXaggItem 6 2" xfId="2711" xr:uid="{00000000-0005-0000-0000-0000BC0D0000}"/>
    <cellStyle name="SAPBEXaggItem 6 2 2" xfId="5536" xr:uid="{00000000-0005-0000-0000-0000BD0D0000}"/>
    <cellStyle name="SAPBEXaggItem 6 2 3" xfId="8001" xr:uid="{00000000-0005-0000-0000-0000BE0D0000}"/>
    <cellStyle name="SAPBEXaggItem 6 2 4" xfId="10281" xr:uid="{00000000-0005-0000-0000-0000BF0D0000}"/>
    <cellStyle name="SAPBEXaggItem 6 3" xfId="3480" xr:uid="{00000000-0005-0000-0000-0000C00D0000}"/>
    <cellStyle name="SAPBEXaggItem 6 4" xfId="5985" xr:uid="{00000000-0005-0000-0000-0000C10D0000}"/>
    <cellStyle name="SAPBEXaggItem 6 5" xfId="8314" xr:uid="{00000000-0005-0000-0000-0000C20D0000}"/>
    <cellStyle name="SAPBEXaggItem 7" xfId="627" xr:uid="{00000000-0005-0000-0000-0000C30D0000}"/>
    <cellStyle name="SAPBEXaggItem 7 2" xfId="1790" xr:uid="{00000000-0005-0000-0000-0000C40D0000}"/>
    <cellStyle name="SAPBEXaggItem 7 2 2" xfId="4618" xr:uid="{00000000-0005-0000-0000-0000C50D0000}"/>
    <cellStyle name="SAPBEXaggItem 7 2 3" xfId="7091" xr:uid="{00000000-0005-0000-0000-0000C60D0000}"/>
    <cellStyle name="SAPBEXaggItem 7 2 4" xfId="9385" xr:uid="{00000000-0005-0000-0000-0000C70D0000}"/>
    <cellStyle name="SAPBEXaggItem 7 3" xfId="3481" xr:uid="{00000000-0005-0000-0000-0000C80D0000}"/>
    <cellStyle name="SAPBEXaggItem 7 4" xfId="5986" xr:uid="{00000000-0005-0000-0000-0000C90D0000}"/>
    <cellStyle name="SAPBEXaggItem 7 5" xfId="8315" xr:uid="{00000000-0005-0000-0000-0000CA0D0000}"/>
    <cellStyle name="SAPBEXaggItem 8" xfId="628" xr:uid="{00000000-0005-0000-0000-0000CB0D0000}"/>
    <cellStyle name="SAPBEXaggItem 8 2" xfId="1690" xr:uid="{00000000-0005-0000-0000-0000CC0D0000}"/>
    <cellStyle name="SAPBEXaggItem 8 2 2" xfId="4519" xr:uid="{00000000-0005-0000-0000-0000CD0D0000}"/>
    <cellStyle name="SAPBEXaggItem 8 2 3" xfId="6992" xr:uid="{00000000-0005-0000-0000-0000CE0D0000}"/>
    <cellStyle name="SAPBEXaggItem 8 2 4" xfId="9286" xr:uid="{00000000-0005-0000-0000-0000CF0D0000}"/>
    <cellStyle name="SAPBEXaggItem 8 3" xfId="3482" xr:uid="{00000000-0005-0000-0000-0000D00D0000}"/>
    <cellStyle name="SAPBEXaggItem 8 4" xfId="5987" xr:uid="{00000000-0005-0000-0000-0000D10D0000}"/>
    <cellStyle name="SAPBEXaggItem 8 5" xfId="8316" xr:uid="{00000000-0005-0000-0000-0000D20D0000}"/>
    <cellStyle name="SAPBEXaggItem 9" xfId="629" xr:uid="{00000000-0005-0000-0000-0000D30D0000}"/>
    <cellStyle name="SAPBEXaggItem 9 2" xfId="1811" xr:uid="{00000000-0005-0000-0000-0000D40D0000}"/>
    <cellStyle name="SAPBEXaggItem 9 2 2" xfId="4639" xr:uid="{00000000-0005-0000-0000-0000D50D0000}"/>
    <cellStyle name="SAPBEXaggItem 9 2 3" xfId="7112" xr:uid="{00000000-0005-0000-0000-0000D60D0000}"/>
    <cellStyle name="SAPBEXaggItem 9 2 4" xfId="9405" xr:uid="{00000000-0005-0000-0000-0000D70D0000}"/>
    <cellStyle name="SAPBEXaggItem 9 3" xfId="3483" xr:uid="{00000000-0005-0000-0000-0000D80D0000}"/>
    <cellStyle name="SAPBEXaggItem 9 4" xfId="5988" xr:uid="{00000000-0005-0000-0000-0000D90D0000}"/>
    <cellStyle name="SAPBEXaggItem 9 5" xfId="8317" xr:uid="{00000000-0005-0000-0000-0000DA0D0000}"/>
    <cellStyle name="SAPBEXaggItemX" xfId="630" xr:uid="{00000000-0005-0000-0000-0000DB0D0000}"/>
    <cellStyle name="SAPBEXaggItemX 10" xfId="631" xr:uid="{00000000-0005-0000-0000-0000DC0D0000}"/>
    <cellStyle name="SAPBEXaggItemX 10 2" xfId="2592" xr:uid="{00000000-0005-0000-0000-0000DD0D0000}"/>
    <cellStyle name="SAPBEXaggItemX 10 2 2" xfId="5418" xr:uid="{00000000-0005-0000-0000-0000DE0D0000}"/>
    <cellStyle name="SAPBEXaggItemX 10 2 3" xfId="7888" xr:uid="{00000000-0005-0000-0000-0000DF0D0000}"/>
    <cellStyle name="SAPBEXaggItemX 10 2 4" xfId="10181" xr:uid="{00000000-0005-0000-0000-0000E00D0000}"/>
    <cellStyle name="SAPBEXaggItemX 10 3" xfId="3485" xr:uid="{00000000-0005-0000-0000-0000E10D0000}"/>
    <cellStyle name="SAPBEXaggItemX 10 4" xfId="5990" xr:uid="{00000000-0005-0000-0000-0000E20D0000}"/>
    <cellStyle name="SAPBEXaggItemX 10 5" xfId="8319" xr:uid="{00000000-0005-0000-0000-0000E30D0000}"/>
    <cellStyle name="SAPBEXaggItemX 11" xfId="632" xr:uid="{00000000-0005-0000-0000-0000E40D0000}"/>
    <cellStyle name="SAPBEXaggItemX 11 2" xfId="2087" xr:uid="{00000000-0005-0000-0000-0000E50D0000}"/>
    <cellStyle name="SAPBEXaggItemX 11 2 2" xfId="4915" xr:uid="{00000000-0005-0000-0000-0000E60D0000}"/>
    <cellStyle name="SAPBEXaggItemX 11 2 3" xfId="7386" xr:uid="{00000000-0005-0000-0000-0000E70D0000}"/>
    <cellStyle name="SAPBEXaggItemX 11 2 4" xfId="9679" xr:uid="{00000000-0005-0000-0000-0000E80D0000}"/>
    <cellStyle name="SAPBEXaggItemX 11 3" xfId="3486" xr:uid="{00000000-0005-0000-0000-0000E90D0000}"/>
    <cellStyle name="SAPBEXaggItemX 11 4" xfId="5991" xr:uid="{00000000-0005-0000-0000-0000EA0D0000}"/>
    <cellStyle name="SAPBEXaggItemX 11 5" xfId="8320" xr:uid="{00000000-0005-0000-0000-0000EB0D0000}"/>
    <cellStyle name="SAPBEXaggItemX 12" xfId="1505" xr:uid="{00000000-0005-0000-0000-0000EC0D0000}"/>
    <cellStyle name="SAPBEXaggItemX 13" xfId="2086" xr:uid="{00000000-0005-0000-0000-0000ED0D0000}"/>
    <cellStyle name="SAPBEXaggItemX 13 2" xfId="4914" xr:uid="{00000000-0005-0000-0000-0000EE0D0000}"/>
    <cellStyle name="SAPBEXaggItemX 13 3" xfId="7385" xr:uid="{00000000-0005-0000-0000-0000EF0D0000}"/>
    <cellStyle name="SAPBEXaggItemX 13 4" xfId="9678" xr:uid="{00000000-0005-0000-0000-0000F00D0000}"/>
    <cellStyle name="SAPBEXaggItemX 14" xfId="3484" xr:uid="{00000000-0005-0000-0000-0000F10D0000}"/>
    <cellStyle name="SAPBEXaggItemX 15" xfId="5989" xr:uid="{00000000-0005-0000-0000-0000F20D0000}"/>
    <cellStyle name="SAPBEXaggItemX 16" xfId="8318" xr:uid="{00000000-0005-0000-0000-0000F30D0000}"/>
    <cellStyle name="SAPBEXaggItemX 2" xfId="633" xr:uid="{00000000-0005-0000-0000-0000F40D0000}"/>
    <cellStyle name="SAPBEXaggItemX 2 10" xfId="634" xr:uid="{00000000-0005-0000-0000-0000F50D0000}"/>
    <cellStyle name="SAPBEXaggItemX 2 10 2" xfId="2088" xr:uid="{00000000-0005-0000-0000-0000F60D0000}"/>
    <cellStyle name="SAPBEXaggItemX 2 10 2 2" xfId="4916" xr:uid="{00000000-0005-0000-0000-0000F70D0000}"/>
    <cellStyle name="SAPBEXaggItemX 2 10 2 3" xfId="7387" xr:uid="{00000000-0005-0000-0000-0000F80D0000}"/>
    <cellStyle name="SAPBEXaggItemX 2 10 2 4" xfId="9680" xr:uid="{00000000-0005-0000-0000-0000F90D0000}"/>
    <cellStyle name="SAPBEXaggItemX 2 10 3" xfId="3488" xr:uid="{00000000-0005-0000-0000-0000FA0D0000}"/>
    <cellStyle name="SAPBEXaggItemX 2 10 4" xfId="5993" xr:uid="{00000000-0005-0000-0000-0000FB0D0000}"/>
    <cellStyle name="SAPBEXaggItemX 2 10 5" xfId="8322" xr:uid="{00000000-0005-0000-0000-0000FC0D0000}"/>
    <cellStyle name="SAPBEXaggItemX 2 11" xfId="1801" xr:uid="{00000000-0005-0000-0000-0000FD0D0000}"/>
    <cellStyle name="SAPBEXaggItemX 2 11 2" xfId="4629" xr:uid="{00000000-0005-0000-0000-0000FE0D0000}"/>
    <cellStyle name="SAPBEXaggItemX 2 11 3" xfId="7102" xr:uid="{00000000-0005-0000-0000-0000FF0D0000}"/>
    <cellStyle name="SAPBEXaggItemX 2 11 4" xfId="9396" xr:uid="{00000000-0005-0000-0000-0000000E0000}"/>
    <cellStyle name="SAPBEXaggItemX 2 12" xfId="3487" xr:uid="{00000000-0005-0000-0000-0000010E0000}"/>
    <cellStyle name="SAPBEXaggItemX 2 13" xfId="5992" xr:uid="{00000000-0005-0000-0000-0000020E0000}"/>
    <cellStyle name="SAPBEXaggItemX 2 14" xfId="8321" xr:uid="{00000000-0005-0000-0000-0000030E0000}"/>
    <cellStyle name="SAPBEXaggItemX 2 2" xfId="635" xr:uid="{00000000-0005-0000-0000-0000040E0000}"/>
    <cellStyle name="SAPBEXaggItemX 2 2 2" xfId="1568" xr:uid="{00000000-0005-0000-0000-0000050E0000}"/>
    <cellStyle name="SAPBEXaggItemX 2 2 2 2" xfId="4397" xr:uid="{00000000-0005-0000-0000-0000060E0000}"/>
    <cellStyle name="SAPBEXaggItemX 2 2 2 3" xfId="6871" xr:uid="{00000000-0005-0000-0000-0000070E0000}"/>
    <cellStyle name="SAPBEXaggItemX 2 2 2 4" xfId="9173" xr:uid="{00000000-0005-0000-0000-0000080E0000}"/>
    <cellStyle name="SAPBEXaggItemX 2 2 3" xfId="3489" xr:uid="{00000000-0005-0000-0000-0000090E0000}"/>
    <cellStyle name="SAPBEXaggItemX 2 2 4" xfId="5994" xr:uid="{00000000-0005-0000-0000-00000A0E0000}"/>
    <cellStyle name="SAPBEXaggItemX 2 2 5" xfId="8323" xr:uid="{00000000-0005-0000-0000-00000B0E0000}"/>
    <cellStyle name="SAPBEXaggItemX 2 3" xfId="636" xr:uid="{00000000-0005-0000-0000-00000C0E0000}"/>
    <cellStyle name="SAPBEXaggItemX 2 3 2" xfId="2304" xr:uid="{00000000-0005-0000-0000-00000D0E0000}"/>
    <cellStyle name="SAPBEXaggItemX 2 3 2 2" xfId="5132" xr:uid="{00000000-0005-0000-0000-00000E0E0000}"/>
    <cellStyle name="SAPBEXaggItemX 2 3 2 3" xfId="7603" xr:uid="{00000000-0005-0000-0000-00000F0E0000}"/>
    <cellStyle name="SAPBEXaggItemX 2 3 2 4" xfId="9896" xr:uid="{00000000-0005-0000-0000-0000100E0000}"/>
    <cellStyle name="SAPBEXaggItemX 2 3 3" xfId="3490" xr:uid="{00000000-0005-0000-0000-0000110E0000}"/>
    <cellStyle name="SAPBEXaggItemX 2 3 4" xfId="5995" xr:uid="{00000000-0005-0000-0000-0000120E0000}"/>
    <cellStyle name="SAPBEXaggItemX 2 3 5" xfId="8324" xr:uid="{00000000-0005-0000-0000-0000130E0000}"/>
    <cellStyle name="SAPBEXaggItemX 2 4" xfId="637" xr:uid="{00000000-0005-0000-0000-0000140E0000}"/>
    <cellStyle name="SAPBEXaggItemX 2 4 2" xfId="1664" xr:uid="{00000000-0005-0000-0000-0000150E0000}"/>
    <cellStyle name="SAPBEXaggItemX 2 4 2 2" xfId="4493" xr:uid="{00000000-0005-0000-0000-0000160E0000}"/>
    <cellStyle name="SAPBEXaggItemX 2 4 2 3" xfId="6966" xr:uid="{00000000-0005-0000-0000-0000170E0000}"/>
    <cellStyle name="SAPBEXaggItemX 2 4 2 4" xfId="9260" xr:uid="{00000000-0005-0000-0000-0000180E0000}"/>
    <cellStyle name="SAPBEXaggItemX 2 4 3" xfId="3491" xr:uid="{00000000-0005-0000-0000-0000190E0000}"/>
    <cellStyle name="SAPBEXaggItemX 2 4 4" xfId="5996" xr:uid="{00000000-0005-0000-0000-00001A0E0000}"/>
    <cellStyle name="SAPBEXaggItemX 2 4 5" xfId="8325" xr:uid="{00000000-0005-0000-0000-00001B0E0000}"/>
    <cellStyle name="SAPBEXaggItemX 2 5" xfId="638" xr:uid="{00000000-0005-0000-0000-00001C0E0000}"/>
    <cellStyle name="SAPBEXaggItemX 2 5 2" xfId="2089" xr:uid="{00000000-0005-0000-0000-00001D0E0000}"/>
    <cellStyle name="SAPBEXaggItemX 2 5 2 2" xfId="4917" xr:uid="{00000000-0005-0000-0000-00001E0E0000}"/>
    <cellStyle name="SAPBEXaggItemX 2 5 2 3" xfId="7388" xr:uid="{00000000-0005-0000-0000-00001F0E0000}"/>
    <cellStyle name="SAPBEXaggItemX 2 5 2 4" xfId="9681" xr:uid="{00000000-0005-0000-0000-0000200E0000}"/>
    <cellStyle name="SAPBEXaggItemX 2 5 3" xfId="3492" xr:uid="{00000000-0005-0000-0000-0000210E0000}"/>
    <cellStyle name="SAPBEXaggItemX 2 5 4" xfId="5997" xr:uid="{00000000-0005-0000-0000-0000220E0000}"/>
    <cellStyle name="SAPBEXaggItemX 2 5 5" xfId="8326" xr:uid="{00000000-0005-0000-0000-0000230E0000}"/>
    <cellStyle name="SAPBEXaggItemX 2 6" xfId="639" xr:uid="{00000000-0005-0000-0000-0000240E0000}"/>
    <cellStyle name="SAPBEXaggItemX 2 6 2" xfId="2090" xr:uid="{00000000-0005-0000-0000-0000250E0000}"/>
    <cellStyle name="SAPBEXaggItemX 2 6 2 2" xfId="4918" xr:uid="{00000000-0005-0000-0000-0000260E0000}"/>
    <cellStyle name="SAPBEXaggItemX 2 6 2 3" xfId="7389" xr:uid="{00000000-0005-0000-0000-0000270E0000}"/>
    <cellStyle name="SAPBEXaggItemX 2 6 2 4" xfId="9682" xr:uid="{00000000-0005-0000-0000-0000280E0000}"/>
    <cellStyle name="SAPBEXaggItemX 2 6 3" xfId="3493" xr:uid="{00000000-0005-0000-0000-0000290E0000}"/>
    <cellStyle name="SAPBEXaggItemX 2 6 4" xfId="5998" xr:uid="{00000000-0005-0000-0000-00002A0E0000}"/>
    <cellStyle name="SAPBEXaggItemX 2 6 5" xfId="8327" xr:uid="{00000000-0005-0000-0000-00002B0E0000}"/>
    <cellStyle name="SAPBEXaggItemX 2 7" xfId="640" xr:uid="{00000000-0005-0000-0000-00002C0E0000}"/>
    <cellStyle name="SAPBEXaggItemX 2 7 2" xfId="1592" xr:uid="{00000000-0005-0000-0000-00002D0E0000}"/>
    <cellStyle name="SAPBEXaggItemX 2 7 2 2" xfId="4421" xr:uid="{00000000-0005-0000-0000-00002E0E0000}"/>
    <cellStyle name="SAPBEXaggItemX 2 7 2 3" xfId="6895" xr:uid="{00000000-0005-0000-0000-00002F0E0000}"/>
    <cellStyle name="SAPBEXaggItemX 2 7 2 4" xfId="9196" xr:uid="{00000000-0005-0000-0000-0000300E0000}"/>
    <cellStyle name="SAPBEXaggItemX 2 7 3" xfId="3494" xr:uid="{00000000-0005-0000-0000-0000310E0000}"/>
    <cellStyle name="SAPBEXaggItemX 2 7 4" xfId="5999" xr:uid="{00000000-0005-0000-0000-0000320E0000}"/>
    <cellStyle name="SAPBEXaggItemX 2 7 5" xfId="8328" xr:uid="{00000000-0005-0000-0000-0000330E0000}"/>
    <cellStyle name="SAPBEXaggItemX 2 8" xfId="641" xr:uid="{00000000-0005-0000-0000-0000340E0000}"/>
    <cellStyle name="SAPBEXaggItemX 2 8 2" xfId="1700" xr:uid="{00000000-0005-0000-0000-0000350E0000}"/>
    <cellStyle name="SAPBEXaggItemX 2 8 2 2" xfId="4529" xr:uid="{00000000-0005-0000-0000-0000360E0000}"/>
    <cellStyle name="SAPBEXaggItemX 2 8 2 3" xfId="7002" xr:uid="{00000000-0005-0000-0000-0000370E0000}"/>
    <cellStyle name="SAPBEXaggItemX 2 8 2 4" xfId="9296" xr:uid="{00000000-0005-0000-0000-0000380E0000}"/>
    <cellStyle name="SAPBEXaggItemX 2 8 3" xfId="3495" xr:uid="{00000000-0005-0000-0000-0000390E0000}"/>
    <cellStyle name="SAPBEXaggItemX 2 8 4" xfId="6000" xr:uid="{00000000-0005-0000-0000-00003A0E0000}"/>
    <cellStyle name="SAPBEXaggItemX 2 8 5" xfId="8329" xr:uid="{00000000-0005-0000-0000-00003B0E0000}"/>
    <cellStyle name="SAPBEXaggItemX 2 9" xfId="642" xr:uid="{00000000-0005-0000-0000-00003C0E0000}"/>
    <cellStyle name="SAPBEXaggItemX 2 9 2" xfId="2514" xr:uid="{00000000-0005-0000-0000-00003D0E0000}"/>
    <cellStyle name="SAPBEXaggItemX 2 9 2 2" xfId="5341" xr:uid="{00000000-0005-0000-0000-00003E0E0000}"/>
    <cellStyle name="SAPBEXaggItemX 2 9 2 3" xfId="7811" xr:uid="{00000000-0005-0000-0000-00003F0E0000}"/>
    <cellStyle name="SAPBEXaggItemX 2 9 2 4" xfId="10104" xr:uid="{00000000-0005-0000-0000-0000400E0000}"/>
    <cellStyle name="SAPBEXaggItemX 2 9 3" xfId="3496" xr:uid="{00000000-0005-0000-0000-0000410E0000}"/>
    <cellStyle name="SAPBEXaggItemX 2 9 4" xfId="6001" xr:uid="{00000000-0005-0000-0000-0000420E0000}"/>
    <cellStyle name="SAPBEXaggItemX 2 9 5" xfId="8330" xr:uid="{00000000-0005-0000-0000-0000430E0000}"/>
    <cellStyle name="SAPBEXaggItemX 3" xfId="643" xr:uid="{00000000-0005-0000-0000-0000440E0000}"/>
    <cellStyle name="SAPBEXaggItemX 3 2" xfId="1699" xr:uid="{00000000-0005-0000-0000-0000450E0000}"/>
    <cellStyle name="SAPBEXaggItemX 3 2 2" xfId="4528" xr:uid="{00000000-0005-0000-0000-0000460E0000}"/>
    <cellStyle name="SAPBEXaggItemX 3 2 3" xfId="7001" xr:uid="{00000000-0005-0000-0000-0000470E0000}"/>
    <cellStyle name="SAPBEXaggItemX 3 2 4" xfId="9295" xr:uid="{00000000-0005-0000-0000-0000480E0000}"/>
    <cellStyle name="SAPBEXaggItemX 3 3" xfId="3497" xr:uid="{00000000-0005-0000-0000-0000490E0000}"/>
    <cellStyle name="SAPBEXaggItemX 3 4" xfId="6002" xr:uid="{00000000-0005-0000-0000-00004A0E0000}"/>
    <cellStyle name="SAPBEXaggItemX 3 5" xfId="8331" xr:uid="{00000000-0005-0000-0000-00004B0E0000}"/>
    <cellStyle name="SAPBEXaggItemX 4" xfId="644" xr:uid="{00000000-0005-0000-0000-00004C0E0000}"/>
    <cellStyle name="SAPBEXaggItemX 4 2" xfId="2390" xr:uid="{00000000-0005-0000-0000-00004D0E0000}"/>
    <cellStyle name="SAPBEXaggItemX 4 2 2" xfId="5217" xr:uid="{00000000-0005-0000-0000-00004E0E0000}"/>
    <cellStyle name="SAPBEXaggItemX 4 2 3" xfId="7688" xr:uid="{00000000-0005-0000-0000-00004F0E0000}"/>
    <cellStyle name="SAPBEXaggItemX 4 2 4" xfId="9981" xr:uid="{00000000-0005-0000-0000-0000500E0000}"/>
    <cellStyle name="SAPBEXaggItemX 4 3" xfId="3498" xr:uid="{00000000-0005-0000-0000-0000510E0000}"/>
    <cellStyle name="SAPBEXaggItemX 4 4" xfId="6003" xr:uid="{00000000-0005-0000-0000-0000520E0000}"/>
    <cellStyle name="SAPBEXaggItemX 4 5" xfId="8332" xr:uid="{00000000-0005-0000-0000-0000530E0000}"/>
    <cellStyle name="SAPBEXaggItemX 5" xfId="645" xr:uid="{00000000-0005-0000-0000-0000540E0000}"/>
    <cellStyle name="SAPBEXaggItemX 5 2" xfId="2091" xr:uid="{00000000-0005-0000-0000-0000550E0000}"/>
    <cellStyle name="SAPBEXaggItemX 5 2 2" xfId="4919" xr:uid="{00000000-0005-0000-0000-0000560E0000}"/>
    <cellStyle name="SAPBEXaggItemX 5 2 3" xfId="7390" xr:uid="{00000000-0005-0000-0000-0000570E0000}"/>
    <cellStyle name="SAPBEXaggItemX 5 2 4" xfId="9683" xr:uid="{00000000-0005-0000-0000-0000580E0000}"/>
    <cellStyle name="SAPBEXaggItemX 5 3" xfId="3499" xr:uid="{00000000-0005-0000-0000-0000590E0000}"/>
    <cellStyle name="SAPBEXaggItemX 5 4" xfId="6004" xr:uid="{00000000-0005-0000-0000-00005A0E0000}"/>
    <cellStyle name="SAPBEXaggItemX 5 5" xfId="8333" xr:uid="{00000000-0005-0000-0000-00005B0E0000}"/>
    <cellStyle name="SAPBEXaggItemX 6" xfId="646" xr:uid="{00000000-0005-0000-0000-00005C0E0000}"/>
    <cellStyle name="SAPBEXaggItemX 6 2" xfId="2092" xr:uid="{00000000-0005-0000-0000-00005D0E0000}"/>
    <cellStyle name="SAPBEXaggItemX 6 2 2" xfId="4920" xr:uid="{00000000-0005-0000-0000-00005E0E0000}"/>
    <cellStyle name="SAPBEXaggItemX 6 2 3" xfId="7391" xr:uid="{00000000-0005-0000-0000-00005F0E0000}"/>
    <cellStyle name="SAPBEXaggItemX 6 2 4" xfId="9684" xr:uid="{00000000-0005-0000-0000-0000600E0000}"/>
    <cellStyle name="SAPBEXaggItemX 6 3" xfId="3500" xr:uid="{00000000-0005-0000-0000-0000610E0000}"/>
    <cellStyle name="SAPBEXaggItemX 6 4" xfId="6005" xr:uid="{00000000-0005-0000-0000-0000620E0000}"/>
    <cellStyle name="SAPBEXaggItemX 6 5" xfId="8334" xr:uid="{00000000-0005-0000-0000-0000630E0000}"/>
    <cellStyle name="SAPBEXaggItemX 7" xfId="647" xr:uid="{00000000-0005-0000-0000-0000640E0000}"/>
    <cellStyle name="SAPBEXaggItemX 7 2" xfId="2093" xr:uid="{00000000-0005-0000-0000-0000650E0000}"/>
    <cellStyle name="SAPBEXaggItemX 7 2 2" xfId="4921" xr:uid="{00000000-0005-0000-0000-0000660E0000}"/>
    <cellStyle name="SAPBEXaggItemX 7 2 3" xfId="7392" xr:uid="{00000000-0005-0000-0000-0000670E0000}"/>
    <cellStyle name="SAPBEXaggItemX 7 2 4" xfId="9685" xr:uid="{00000000-0005-0000-0000-0000680E0000}"/>
    <cellStyle name="SAPBEXaggItemX 7 3" xfId="3501" xr:uid="{00000000-0005-0000-0000-0000690E0000}"/>
    <cellStyle name="SAPBEXaggItemX 7 4" xfId="6006" xr:uid="{00000000-0005-0000-0000-00006A0E0000}"/>
    <cellStyle name="SAPBEXaggItemX 7 5" xfId="8335" xr:uid="{00000000-0005-0000-0000-00006B0E0000}"/>
    <cellStyle name="SAPBEXaggItemX 8" xfId="648" xr:uid="{00000000-0005-0000-0000-00006C0E0000}"/>
    <cellStyle name="SAPBEXaggItemX 8 2" xfId="2330" xr:uid="{00000000-0005-0000-0000-00006D0E0000}"/>
    <cellStyle name="SAPBEXaggItemX 8 2 2" xfId="5158" xr:uid="{00000000-0005-0000-0000-00006E0E0000}"/>
    <cellStyle name="SAPBEXaggItemX 8 2 3" xfId="7629" xr:uid="{00000000-0005-0000-0000-00006F0E0000}"/>
    <cellStyle name="SAPBEXaggItemX 8 2 4" xfId="9922" xr:uid="{00000000-0005-0000-0000-0000700E0000}"/>
    <cellStyle name="SAPBEXaggItemX 8 3" xfId="3502" xr:uid="{00000000-0005-0000-0000-0000710E0000}"/>
    <cellStyle name="SAPBEXaggItemX 8 4" xfId="6007" xr:uid="{00000000-0005-0000-0000-0000720E0000}"/>
    <cellStyle name="SAPBEXaggItemX 8 5" xfId="8336" xr:uid="{00000000-0005-0000-0000-0000730E0000}"/>
    <cellStyle name="SAPBEXaggItemX 9" xfId="649" xr:uid="{00000000-0005-0000-0000-0000740E0000}"/>
    <cellStyle name="SAPBEXaggItemX 9 2" xfId="1636" xr:uid="{00000000-0005-0000-0000-0000750E0000}"/>
    <cellStyle name="SAPBEXaggItemX 9 2 2" xfId="4465" xr:uid="{00000000-0005-0000-0000-0000760E0000}"/>
    <cellStyle name="SAPBEXaggItemX 9 2 3" xfId="6938" xr:uid="{00000000-0005-0000-0000-0000770E0000}"/>
    <cellStyle name="SAPBEXaggItemX 9 2 4" xfId="9234" xr:uid="{00000000-0005-0000-0000-0000780E0000}"/>
    <cellStyle name="SAPBEXaggItemX 9 3" xfId="3503" xr:uid="{00000000-0005-0000-0000-0000790E0000}"/>
    <cellStyle name="SAPBEXaggItemX 9 4" xfId="6008" xr:uid="{00000000-0005-0000-0000-00007A0E0000}"/>
    <cellStyle name="SAPBEXaggItemX 9 5" xfId="8337" xr:uid="{00000000-0005-0000-0000-00007B0E0000}"/>
    <cellStyle name="SAPBEXchaText" xfId="1110" xr:uid="{00000000-0005-0000-0000-0000031D0000}"/>
    <cellStyle name="SAPBEXchaText 10" xfId="1111" xr:uid="{00000000-0005-0000-0000-0000041D0000}"/>
    <cellStyle name="SAPBEXchaText 10 2" xfId="2703" xr:uid="{00000000-0005-0000-0000-0000051D0000}"/>
    <cellStyle name="SAPBEXchaText 10 2 2" xfId="5528" xr:uid="{00000000-0005-0000-0000-0000061D0000}"/>
    <cellStyle name="SAPBEXchaText 10 2 3" xfId="7993" xr:uid="{00000000-0005-0000-0000-0000071D0000}"/>
    <cellStyle name="SAPBEXchaText 10 2 4" xfId="10273" xr:uid="{00000000-0005-0000-0000-0000081D0000}"/>
    <cellStyle name="SAPBEXchaText 10 3" xfId="3965" xr:uid="{00000000-0005-0000-0000-0000091D0000}"/>
    <cellStyle name="SAPBEXchaText 10 4" xfId="6470" xr:uid="{00000000-0005-0000-0000-00000A1D0000}"/>
    <cellStyle name="SAPBEXchaText 10 5" xfId="8799" xr:uid="{00000000-0005-0000-0000-00000B1D0000}"/>
    <cellStyle name="SAPBEXchaText 11" xfId="1112" xr:uid="{00000000-0005-0000-0000-00000C1D0000}"/>
    <cellStyle name="SAPBEXchaText 11 2" xfId="1943" xr:uid="{00000000-0005-0000-0000-00000D1D0000}"/>
    <cellStyle name="SAPBEXchaText 11 2 2" xfId="4771" xr:uid="{00000000-0005-0000-0000-00000E1D0000}"/>
    <cellStyle name="SAPBEXchaText 11 2 3" xfId="7242" xr:uid="{00000000-0005-0000-0000-00000F1D0000}"/>
    <cellStyle name="SAPBEXchaText 11 2 4" xfId="9535" xr:uid="{00000000-0005-0000-0000-0000101D0000}"/>
    <cellStyle name="SAPBEXchaText 11 3" xfId="3966" xr:uid="{00000000-0005-0000-0000-0000111D0000}"/>
    <cellStyle name="SAPBEXchaText 11 4" xfId="6471" xr:uid="{00000000-0005-0000-0000-0000121D0000}"/>
    <cellStyle name="SAPBEXchaText 11 5" xfId="8800" xr:uid="{00000000-0005-0000-0000-0000131D0000}"/>
    <cellStyle name="SAPBEXchaText 12" xfId="1113" xr:uid="{00000000-0005-0000-0000-0000141D0000}"/>
    <cellStyle name="SAPBEXchaText 12 2" xfId="2268" xr:uid="{00000000-0005-0000-0000-0000151D0000}"/>
    <cellStyle name="SAPBEXchaText 12 2 2" xfId="5096" xr:uid="{00000000-0005-0000-0000-0000161D0000}"/>
    <cellStyle name="SAPBEXchaText 12 2 3" xfId="7567" xr:uid="{00000000-0005-0000-0000-0000171D0000}"/>
    <cellStyle name="SAPBEXchaText 12 2 4" xfId="9860" xr:uid="{00000000-0005-0000-0000-0000181D0000}"/>
    <cellStyle name="SAPBEXchaText 12 3" xfId="3967" xr:uid="{00000000-0005-0000-0000-0000191D0000}"/>
    <cellStyle name="SAPBEXchaText 12 4" xfId="6472" xr:uid="{00000000-0005-0000-0000-00001A1D0000}"/>
    <cellStyle name="SAPBEXchaText 12 5" xfId="8801" xr:uid="{00000000-0005-0000-0000-00001B1D0000}"/>
    <cellStyle name="SAPBEXchaText 13" xfId="1694" xr:uid="{00000000-0005-0000-0000-00001C1D0000}"/>
    <cellStyle name="SAPBEXchaText 13 2" xfId="4523" xr:uid="{00000000-0005-0000-0000-00001D1D0000}"/>
    <cellStyle name="SAPBEXchaText 13 3" xfId="6996" xr:uid="{00000000-0005-0000-0000-00001E1D0000}"/>
    <cellStyle name="SAPBEXchaText 13 4" xfId="9290" xr:uid="{00000000-0005-0000-0000-00001F1D0000}"/>
    <cellStyle name="SAPBEXchaText 14" xfId="3964" xr:uid="{00000000-0005-0000-0000-0000201D0000}"/>
    <cellStyle name="SAPBEXchaText 15" xfId="6469" xr:uid="{00000000-0005-0000-0000-0000211D0000}"/>
    <cellStyle name="SAPBEXchaText 16" xfId="8798" xr:uid="{00000000-0005-0000-0000-0000221D0000}"/>
    <cellStyle name="SAPBEXchaText 2" xfId="1114" xr:uid="{00000000-0005-0000-0000-0000231D0000}"/>
    <cellStyle name="SAPBEXchaText 2 10" xfId="1115" xr:uid="{00000000-0005-0000-0000-0000241D0000}"/>
    <cellStyle name="SAPBEXchaText 2 10 2" xfId="2265" xr:uid="{00000000-0005-0000-0000-0000251D0000}"/>
    <cellStyle name="SAPBEXchaText 2 10 2 2" xfId="5093" xr:uid="{00000000-0005-0000-0000-0000261D0000}"/>
    <cellStyle name="SAPBEXchaText 2 10 2 3" xfId="7564" xr:uid="{00000000-0005-0000-0000-0000271D0000}"/>
    <cellStyle name="SAPBEXchaText 2 10 2 4" xfId="9857" xr:uid="{00000000-0005-0000-0000-0000281D0000}"/>
    <cellStyle name="SAPBEXchaText 2 10 3" xfId="3969" xr:uid="{00000000-0005-0000-0000-0000291D0000}"/>
    <cellStyle name="SAPBEXchaText 2 10 4" xfId="6474" xr:uid="{00000000-0005-0000-0000-00002A1D0000}"/>
    <cellStyle name="SAPBEXchaText 2 10 5" xfId="8803" xr:uid="{00000000-0005-0000-0000-00002B1D0000}"/>
    <cellStyle name="SAPBEXchaText 2 11" xfId="1116" xr:uid="{00000000-0005-0000-0000-00002C1D0000}"/>
    <cellStyle name="SAPBEXchaText 2 11 2" xfId="2567" xr:uid="{00000000-0005-0000-0000-00002D1D0000}"/>
    <cellStyle name="SAPBEXchaText 2 11 2 2" xfId="5394" xr:uid="{00000000-0005-0000-0000-00002E1D0000}"/>
    <cellStyle name="SAPBEXchaText 2 11 2 3" xfId="7864" xr:uid="{00000000-0005-0000-0000-00002F1D0000}"/>
    <cellStyle name="SAPBEXchaText 2 11 2 4" xfId="10157" xr:uid="{00000000-0005-0000-0000-0000301D0000}"/>
    <cellStyle name="SAPBEXchaText 2 11 3" xfId="3970" xr:uid="{00000000-0005-0000-0000-0000311D0000}"/>
    <cellStyle name="SAPBEXchaText 2 11 4" xfId="6475" xr:uid="{00000000-0005-0000-0000-0000321D0000}"/>
    <cellStyle name="SAPBEXchaText 2 11 5" xfId="8804" xr:uid="{00000000-0005-0000-0000-0000331D0000}"/>
    <cellStyle name="SAPBEXchaText 2 12" xfId="1529" xr:uid="{00000000-0005-0000-0000-0000341D0000}"/>
    <cellStyle name="SAPBEXchaText 2 13" xfId="1808" xr:uid="{00000000-0005-0000-0000-0000351D0000}"/>
    <cellStyle name="SAPBEXchaText 2 13 2" xfId="4636" xr:uid="{00000000-0005-0000-0000-0000361D0000}"/>
    <cellStyle name="SAPBEXchaText 2 13 3" xfId="7109" xr:uid="{00000000-0005-0000-0000-0000371D0000}"/>
    <cellStyle name="SAPBEXchaText 2 13 4" xfId="9402" xr:uid="{00000000-0005-0000-0000-0000381D0000}"/>
    <cellStyle name="SAPBEXchaText 2 14" xfId="3968" xr:uid="{00000000-0005-0000-0000-0000391D0000}"/>
    <cellStyle name="SAPBEXchaText 2 15" xfId="6473" xr:uid="{00000000-0005-0000-0000-00003A1D0000}"/>
    <cellStyle name="SAPBEXchaText 2 16" xfId="8802" xr:uid="{00000000-0005-0000-0000-00003B1D0000}"/>
    <cellStyle name="SAPBEXchaText 2 2" xfId="1117" xr:uid="{00000000-0005-0000-0000-00003C1D0000}"/>
    <cellStyle name="SAPBEXchaText 2 2 10" xfId="1118" xr:uid="{00000000-0005-0000-0000-00003D1D0000}"/>
    <cellStyle name="SAPBEXchaText 2 2 10 2" xfId="1836" xr:uid="{00000000-0005-0000-0000-00003E1D0000}"/>
    <cellStyle name="SAPBEXchaText 2 2 10 2 2" xfId="4664" xr:uid="{00000000-0005-0000-0000-00003F1D0000}"/>
    <cellStyle name="SAPBEXchaText 2 2 10 2 3" xfId="7136" xr:uid="{00000000-0005-0000-0000-0000401D0000}"/>
    <cellStyle name="SAPBEXchaText 2 2 10 2 4" xfId="9429" xr:uid="{00000000-0005-0000-0000-0000411D0000}"/>
    <cellStyle name="SAPBEXchaText 2 2 10 3" xfId="3972" xr:uid="{00000000-0005-0000-0000-0000421D0000}"/>
    <cellStyle name="SAPBEXchaText 2 2 10 4" xfId="6477" xr:uid="{00000000-0005-0000-0000-0000431D0000}"/>
    <cellStyle name="SAPBEXchaText 2 2 10 5" xfId="8806" xr:uid="{00000000-0005-0000-0000-0000441D0000}"/>
    <cellStyle name="SAPBEXchaText 2 2 11" xfId="2316" xr:uid="{00000000-0005-0000-0000-0000451D0000}"/>
    <cellStyle name="SAPBEXchaText 2 2 11 2" xfId="5144" xr:uid="{00000000-0005-0000-0000-0000461D0000}"/>
    <cellStyle name="SAPBEXchaText 2 2 11 3" xfId="7615" xr:uid="{00000000-0005-0000-0000-0000471D0000}"/>
    <cellStyle name="SAPBEXchaText 2 2 11 4" xfId="9908" xr:uid="{00000000-0005-0000-0000-0000481D0000}"/>
    <cellStyle name="SAPBEXchaText 2 2 12" xfId="3971" xr:uid="{00000000-0005-0000-0000-0000491D0000}"/>
    <cellStyle name="SAPBEXchaText 2 2 13" xfId="6476" xr:uid="{00000000-0005-0000-0000-00004A1D0000}"/>
    <cellStyle name="SAPBEXchaText 2 2 14" xfId="8805" xr:uid="{00000000-0005-0000-0000-00004B1D0000}"/>
    <cellStyle name="SAPBEXchaText 2 2 2" xfId="1119" xr:uid="{00000000-0005-0000-0000-00004C1D0000}"/>
    <cellStyle name="SAPBEXchaText 2 2 2 2" xfId="2708" xr:uid="{00000000-0005-0000-0000-00004D1D0000}"/>
    <cellStyle name="SAPBEXchaText 2 2 2 2 2" xfId="5533" xr:uid="{00000000-0005-0000-0000-00004E1D0000}"/>
    <cellStyle name="SAPBEXchaText 2 2 2 2 3" xfId="7998" xr:uid="{00000000-0005-0000-0000-00004F1D0000}"/>
    <cellStyle name="SAPBEXchaText 2 2 2 2 4" xfId="10278" xr:uid="{00000000-0005-0000-0000-0000501D0000}"/>
    <cellStyle name="SAPBEXchaText 2 2 2 3" xfId="3973" xr:uid="{00000000-0005-0000-0000-0000511D0000}"/>
    <cellStyle name="SAPBEXchaText 2 2 2 4" xfId="6478" xr:uid="{00000000-0005-0000-0000-0000521D0000}"/>
    <cellStyle name="SAPBEXchaText 2 2 2 5" xfId="8807" xr:uid="{00000000-0005-0000-0000-0000531D0000}"/>
    <cellStyle name="SAPBEXchaText 2 2 3" xfId="1120" xr:uid="{00000000-0005-0000-0000-0000541D0000}"/>
    <cellStyle name="SAPBEXchaText 2 2 3 2" xfId="1799" xr:uid="{00000000-0005-0000-0000-0000551D0000}"/>
    <cellStyle name="SAPBEXchaText 2 2 3 2 2" xfId="4627" xr:uid="{00000000-0005-0000-0000-0000561D0000}"/>
    <cellStyle name="SAPBEXchaText 2 2 3 2 3" xfId="7100" xr:uid="{00000000-0005-0000-0000-0000571D0000}"/>
    <cellStyle name="SAPBEXchaText 2 2 3 2 4" xfId="9394" xr:uid="{00000000-0005-0000-0000-0000581D0000}"/>
    <cellStyle name="SAPBEXchaText 2 2 3 3" xfId="3974" xr:uid="{00000000-0005-0000-0000-0000591D0000}"/>
    <cellStyle name="SAPBEXchaText 2 2 3 4" xfId="6479" xr:uid="{00000000-0005-0000-0000-00005A1D0000}"/>
    <cellStyle name="SAPBEXchaText 2 2 3 5" xfId="8808" xr:uid="{00000000-0005-0000-0000-00005B1D0000}"/>
    <cellStyle name="SAPBEXchaText 2 2 4" xfId="1121" xr:uid="{00000000-0005-0000-0000-00005C1D0000}"/>
    <cellStyle name="SAPBEXchaText 2 2 4 2" xfId="2680" xr:uid="{00000000-0005-0000-0000-00005D1D0000}"/>
    <cellStyle name="SAPBEXchaText 2 2 4 2 2" xfId="5505" xr:uid="{00000000-0005-0000-0000-00005E1D0000}"/>
    <cellStyle name="SAPBEXchaText 2 2 4 2 3" xfId="7970" xr:uid="{00000000-0005-0000-0000-00005F1D0000}"/>
    <cellStyle name="SAPBEXchaText 2 2 4 2 4" xfId="10250" xr:uid="{00000000-0005-0000-0000-0000601D0000}"/>
    <cellStyle name="SAPBEXchaText 2 2 4 3" xfId="3975" xr:uid="{00000000-0005-0000-0000-0000611D0000}"/>
    <cellStyle name="SAPBEXchaText 2 2 4 4" xfId="6480" xr:uid="{00000000-0005-0000-0000-0000621D0000}"/>
    <cellStyle name="SAPBEXchaText 2 2 4 5" xfId="8809" xr:uid="{00000000-0005-0000-0000-0000631D0000}"/>
    <cellStyle name="SAPBEXchaText 2 2 5" xfId="1122" xr:uid="{00000000-0005-0000-0000-0000641D0000}"/>
    <cellStyle name="SAPBEXchaText 2 2 5 2" xfId="2354" xr:uid="{00000000-0005-0000-0000-0000651D0000}"/>
    <cellStyle name="SAPBEXchaText 2 2 5 2 2" xfId="5182" xr:uid="{00000000-0005-0000-0000-0000661D0000}"/>
    <cellStyle name="SAPBEXchaText 2 2 5 2 3" xfId="7653" xr:uid="{00000000-0005-0000-0000-0000671D0000}"/>
    <cellStyle name="SAPBEXchaText 2 2 5 2 4" xfId="9946" xr:uid="{00000000-0005-0000-0000-0000681D0000}"/>
    <cellStyle name="SAPBEXchaText 2 2 5 3" xfId="3976" xr:uid="{00000000-0005-0000-0000-0000691D0000}"/>
    <cellStyle name="SAPBEXchaText 2 2 5 4" xfId="6481" xr:uid="{00000000-0005-0000-0000-00006A1D0000}"/>
    <cellStyle name="SAPBEXchaText 2 2 5 5" xfId="8810" xr:uid="{00000000-0005-0000-0000-00006B1D0000}"/>
    <cellStyle name="SAPBEXchaText 2 2 6" xfId="1123" xr:uid="{00000000-0005-0000-0000-00006C1D0000}"/>
    <cellStyle name="SAPBEXchaText 2 2 6 2" xfId="2490" xr:uid="{00000000-0005-0000-0000-00006D1D0000}"/>
    <cellStyle name="SAPBEXchaText 2 2 6 2 2" xfId="5317" xr:uid="{00000000-0005-0000-0000-00006E1D0000}"/>
    <cellStyle name="SAPBEXchaText 2 2 6 2 3" xfId="7787" xr:uid="{00000000-0005-0000-0000-00006F1D0000}"/>
    <cellStyle name="SAPBEXchaText 2 2 6 2 4" xfId="10080" xr:uid="{00000000-0005-0000-0000-0000701D0000}"/>
    <cellStyle name="SAPBEXchaText 2 2 6 3" xfId="3977" xr:uid="{00000000-0005-0000-0000-0000711D0000}"/>
    <cellStyle name="SAPBEXchaText 2 2 6 4" xfId="6482" xr:uid="{00000000-0005-0000-0000-0000721D0000}"/>
    <cellStyle name="SAPBEXchaText 2 2 6 5" xfId="8811" xr:uid="{00000000-0005-0000-0000-0000731D0000}"/>
    <cellStyle name="SAPBEXchaText 2 2 7" xfId="1124" xr:uid="{00000000-0005-0000-0000-0000741D0000}"/>
    <cellStyle name="SAPBEXchaText 2 2 7 2" xfId="2552" xr:uid="{00000000-0005-0000-0000-0000751D0000}"/>
    <cellStyle name="SAPBEXchaText 2 2 7 2 2" xfId="5379" xr:uid="{00000000-0005-0000-0000-0000761D0000}"/>
    <cellStyle name="SAPBEXchaText 2 2 7 2 3" xfId="7849" xr:uid="{00000000-0005-0000-0000-0000771D0000}"/>
    <cellStyle name="SAPBEXchaText 2 2 7 2 4" xfId="10142" xr:uid="{00000000-0005-0000-0000-0000781D0000}"/>
    <cellStyle name="SAPBEXchaText 2 2 7 3" xfId="3978" xr:uid="{00000000-0005-0000-0000-0000791D0000}"/>
    <cellStyle name="SAPBEXchaText 2 2 7 4" xfId="6483" xr:uid="{00000000-0005-0000-0000-00007A1D0000}"/>
    <cellStyle name="SAPBEXchaText 2 2 7 5" xfId="8812" xr:uid="{00000000-0005-0000-0000-00007B1D0000}"/>
    <cellStyle name="SAPBEXchaText 2 2 8" xfId="1125" xr:uid="{00000000-0005-0000-0000-00007C1D0000}"/>
    <cellStyle name="SAPBEXchaText 2 2 8 2" xfId="1643" xr:uid="{00000000-0005-0000-0000-00007D1D0000}"/>
    <cellStyle name="SAPBEXchaText 2 2 8 2 2" xfId="4472" xr:uid="{00000000-0005-0000-0000-00007E1D0000}"/>
    <cellStyle name="SAPBEXchaText 2 2 8 2 3" xfId="6945" xr:uid="{00000000-0005-0000-0000-00007F1D0000}"/>
    <cellStyle name="SAPBEXchaText 2 2 8 2 4" xfId="9240" xr:uid="{00000000-0005-0000-0000-0000801D0000}"/>
    <cellStyle name="SAPBEXchaText 2 2 8 3" xfId="3979" xr:uid="{00000000-0005-0000-0000-0000811D0000}"/>
    <cellStyle name="SAPBEXchaText 2 2 8 4" xfId="6484" xr:uid="{00000000-0005-0000-0000-0000821D0000}"/>
    <cellStyle name="SAPBEXchaText 2 2 8 5" xfId="8813" xr:uid="{00000000-0005-0000-0000-0000831D0000}"/>
    <cellStyle name="SAPBEXchaText 2 2 9" xfId="1126" xr:uid="{00000000-0005-0000-0000-0000841D0000}"/>
    <cellStyle name="SAPBEXchaText 2 2 9 2" xfId="2180" xr:uid="{00000000-0005-0000-0000-0000851D0000}"/>
    <cellStyle name="SAPBEXchaText 2 2 9 2 2" xfId="5008" xr:uid="{00000000-0005-0000-0000-0000861D0000}"/>
    <cellStyle name="SAPBEXchaText 2 2 9 2 3" xfId="7479" xr:uid="{00000000-0005-0000-0000-0000871D0000}"/>
    <cellStyle name="SAPBEXchaText 2 2 9 2 4" xfId="9772" xr:uid="{00000000-0005-0000-0000-0000881D0000}"/>
    <cellStyle name="SAPBEXchaText 2 2 9 3" xfId="3980" xr:uid="{00000000-0005-0000-0000-0000891D0000}"/>
    <cellStyle name="SAPBEXchaText 2 2 9 4" xfId="6485" xr:uid="{00000000-0005-0000-0000-00008A1D0000}"/>
    <cellStyle name="SAPBEXchaText 2 2 9 5" xfId="8814" xr:uid="{00000000-0005-0000-0000-00008B1D0000}"/>
    <cellStyle name="SAPBEXchaText 2 3" xfId="1127" xr:uid="{00000000-0005-0000-0000-00008C1D0000}"/>
    <cellStyle name="SAPBEXchaText 2 3 2" xfId="1768" xr:uid="{00000000-0005-0000-0000-00008D1D0000}"/>
    <cellStyle name="SAPBEXchaText 2 3 2 2" xfId="4596" xr:uid="{00000000-0005-0000-0000-00008E1D0000}"/>
    <cellStyle name="SAPBEXchaText 2 3 2 3" xfId="7069" xr:uid="{00000000-0005-0000-0000-00008F1D0000}"/>
    <cellStyle name="SAPBEXchaText 2 3 2 4" xfId="9363" xr:uid="{00000000-0005-0000-0000-0000901D0000}"/>
    <cellStyle name="SAPBEXchaText 2 3 3" xfId="3981" xr:uid="{00000000-0005-0000-0000-0000911D0000}"/>
    <cellStyle name="SAPBEXchaText 2 3 4" xfId="6486" xr:uid="{00000000-0005-0000-0000-0000921D0000}"/>
    <cellStyle name="SAPBEXchaText 2 3 5" xfId="8815" xr:uid="{00000000-0005-0000-0000-0000931D0000}"/>
    <cellStyle name="SAPBEXchaText 2 4" xfId="1128" xr:uid="{00000000-0005-0000-0000-0000941D0000}"/>
    <cellStyle name="SAPBEXchaText 2 4 2" xfId="2181" xr:uid="{00000000-0005-0000-0000-0000951D0000}"/>
    <cellStyle name="SAPBEXchaText 2 4 2 2" xfId="5009" xr:uid="{00000000-0005-0000-0000-0000961D0000}"/>
    <cellStyle name="SAPBEXchaText 2 4 2 3" xfId="7480" xr:uid="{00000000-0005-0000-0000-0000971D0000}"/>
    <cellStyle name="SAPBEXchaText 2 4 2 4" xfId="9773" xr:uid="{00000000-0005-0000-0000-0000981D0000}"/>
    <cellStyle name="SAPBEXchaText 2 4 3" xfId="3982" xr:uid="{00000000-0005-0000-0000-0000991D0000}"/>
    <cellStyle name="SAPBEXchaText 2 4 4" xfId="6487" xr:uid="{00000000-0005-0000-0000-00009A1D0000}"/>
    <cellStyle name="SAPBEXchaText 2 4 5" xfId="8816" xr:uid="{00000000-0005-0000-0000-00009B1D0000}"/>
    <cellStyle name="SAPBEXchaText 2 5" xfId="1129" xr:uid="{00000000-0005-0000-0000-00009C1D0000}"/>
    <cellStyle name="SAPBEXchaText 2 5 2" xfId="2689" xr:uid="{00000000-0005-0000-0000-00009D1D0000}"/>
    <cellStyle name="SAPBEXchaText 2 5 2 2" xfId="5514" xr:uid="{00000000-0005-0000-0000-00009E1D0000}"/>
    <cellStyle name="SAPBEXchaText 2 5 2 3" xfId="7979" xr:uid="{00000000-0005-0000-0000-00009F1D0000}"/>
    <cellStyle name="SAPBEXchaText 2 5 2 4" xfId="10259" xr:uid="{00000000-0005-0000-0000-0000A01D0000}"/>
    <cellStyle name="SAPBEXchaText 2 5 3" xfId="3983" xr:uid="{00000000-0005-0000-0000-0000A11D0000}"/>
    <cellStyle name="SAPBEXchaText 2 5 4" xfId="6488" xr:uid="{00000000-0005-0000-0000-0000A21D0000}"/>
    <cellStyle name="SAPBEXchaText 2 5 5" xfId="8817" xr:uid="{00000000-0005-0000-0000-0000A31D0000}"/>
    <cellStyle name="SAPBEXchaText 2 6" xfId="1130" xr:uid="{00000000-0005-0000-0000-0000A41D0000}"/>
    <cellStyle name="SAPBEXchaText 2 6 2" xfId="2519" xr:uid="{00000000-0005-0000-0000-0000A51D0000}"/>
    <cellStyle name="SAPBEXchaText 2 6 2 2" xfId="5346" xr:uid="{00000000-0005-0000-0000-0000A61D0000}"/>
    <cellStyle name="SAPBEXchaText 2 6 2 3" xfId="7816" xr:uid="{00000000-0005-0000-0000-0000A71D0000}"/>
    <cellStyle name="SAPBEXchaText 2 6 2 4" xfId="10109" xr:uid="{00000000-0005-0000-0000-0000A81D0000}"/>
    <cellStyle name="SAPBEXchaText 2 6 3" xfId="3984" xr:uid="{00000000-0005-0000-0000-0000A91D0000}"/>
    <cellStyle name="SAPBEXchaText 2 6 4" xfId="6489" xr:uid="{00000000-0005-0000-0000-0000AA1D0000}"/>
    <cellStyle name="SAPBEXchaText 2 6 5" xfId="8818" xr:uid="{00000000-0005-0000-0000-0000AB1D0000}"/>
    <cellStyle name="SAPBEXchaText 2 7" xfId="1131" xr:uid="{00000000-0005-0000-0000-0000AC1D0000}"/>
    <cellStyle name="SAPBEXchaText 2 7 2" xfId="2230" xr:uid="{00000000-0005-0000-0000-0000AD1D0000}"/>
    <cellStyle name="SAPBEXchaText 2 7 2 2" xfId="5058" xr:uid="{00000000-0005-0000-0000-0000AE1D0000}"/>
    <cellStyle name="SAPBEXchaText 2 7 2 3" xfId="7529" xr:uid="{00000000-0005-0000-0000-0000AF1D0000}"/>
    <cellStyle name="SAPBEXchaText 2 7 2 4" xfId="9822" xr:uid="{00000000-0005-0000-0000-0000B01D0000}"/>
    <cellStyle name="SAPBEXchaText 2 7 3" xfId="3985" xr:uid="{00000000-0005-0000-0000-0000B11D0000}"/>
    <cellStyle name="SAPBEXchaText 2 7 4" xfId="6490" xr:uid="{00000000-0005-0000-0000-0000B21D0000}"/>
    <cellStyle name="SAPBEXchaText 2 7 5" xfId="8819" xr:uid="{00000000-0005-0000-0000-0000B31D0000}"/>
    <cellStyle name="SAPBEXchaText 2 8" xfId="1132" xr:uid="{00000000-0005-0000-0000-0000B41D0000}"/>
    <cellStyle name="SAPBEXchaText 2 8 2" xfId="2551" xr:uid="{00000000-0005-0000-0000-0000B51D0000}"/>
    <cellStyle name="SAPBEXchaText 2 8 2 2" xfId="5378" xr:uid="{00000000-0005-0000-0000-0000B61D0000}"/>
    <cellStyle name="SAPBEXchaText 2 8 2 3" xfId="7848" xr:uid="{00000000-0005-0000-0000-0000B71D0000}"/>
    <cellStyle name="SAPBEXchaText 2 8 2 4" xfId="10141" xr:uid="{00000000-0005-0000-0000-0000B81D0000}"/>
    <cellStyle name="SAPBEXchaText 2 8 3" xfId="3986" xr:uid="{00000000-0005-0000-0000-0000B91D0000}"/>
    <cellStyle name="SAPBEXchaText 2 8 4" xfId="6491" xr:uid="{00000000-0005-0000-0000-0000BA1D0000}"/>
    <cellStyle name="SAPBEXchaText 2 8 5" xfId="8820" xr:uid="{00000000-0005-0000-0000-0000BB1D0000}"/>
    <cellStyle name="SAPBEXchaText 2 9" xfId="1133" xr:uid="{00000000-0005-0000-0000-0000BC1D0000}"/>
    <cellStyle name="SAPBEXchaText 2 9 2" xfId="2231" xr:uid="{00000000-0005-0000-0000-0000BD1D0000}"/>
    <cellStyle name="SAPBEXchaText 2 9 2 2" xfId="5059" xr:uid="{00000000-0005-0000-0000-0000BE1D0000}"/>
    <cellStyle name="SAPBEXchaText 2 9 2 3" xfId="7530" xr:uid="{00000000-0005-0000-0000-0000BF1D0000}"/>
    <cellStyle name="SAPBEXchaText 2 9 2 4" xfId="9823" xr:uid="{00000000-0005-0000-0000-0000C01D0000}"/>
    <cellStyle name="SAPBEXchaText 2 9 3" xfId="3987" xr:uid="{00000000-0005-0000-0000-0000C11D0000}"/>
    <cellStyle name="SAPBEXchaText 2 9 4" xfId="6492" xr:uid="{00000000-0005-0000-0000-0000C21D0000}"/>
    <cellStyle name="SAPBEXchaText 2 9 5" xfId="8821" xr:uid="{00000000-0005-0000-0000-0000C31D0000}"/>
    <cellStyle name="SAPBEXchaText 3" xfId="1134" xr:uid="{00000000-0005-0000-0000-0000C41D0000}"/>
    <cellStyle name="SAPBEXchaText 3 10" xfId="1135" xr:uid="{00000000-0005-0000-0000-0000C51D0000}"/>
    <cellStyle name="SAPBEXchaText 3 10 2" xfId="2442" xr:uid="{00000000-0005-0000-0000-0000C61D0000}"/>
    <cellStyle name="SAPBEXchaText 3 10 2 2" xfId="5269" xr:uid="{00000000-0005-0000-0000-0000C71D0000}"/>
    <cellStyle name="SAPBEXchaText 3 10 2 3" xfId="7740" xr:uid="{00000000-0005-0000-0000-0000C81D0000}"/>
    <cellStyle name="SAPBEXchaText 3 10 2 4" xfId="10033" xr:uid="{00000000-0005-0000-0000-0000C91D0000}"/>
    <cellStyle name="SAPBEXchaText 3 10 3" xfId="3989" xr:uid="{00000000-0005-0000-0000-0000CA1D0000}"/>
    <cellStyle name="SAPBEXchaText 3 10 4" xfId="6494" xr:uid="{00000000-0005-0000-0000-0000CB1D0000}"/>
    <cellStyle name="SAPBEXchaText 3 10 5" xfId="8823" xr:uid="{00000000-0005-0000-0000-0000CC1D0000}"/>
    <cellStyle name="SAPBEXchaText 3 11" xfId="1951" xr:uid="{00000000-0005-0000-0000-0000CD1D0000}"/>
    <cellStyle name="SAPBEXchaText 3 11 2" xfId="4779" xr:uid="{00000000-0005-0000-0000-0000CE1D0000}"/>
    <cellStyle name="SAPBEXchaText 3 11 3" xfId="7250" xr:uid="{00000000-0005-0000-0000-0000CF1D0000}"/>
    <cellStyle name="SAPBEXchaText 3 11 4" xfId="9543" xr:uid="{00000000-0005-0000-0000-0000D01D0000}"/>
    <cellStyle name="SAPBEXchaText 3 12" xfId="3988" xr:uid="{00000000-0005-0000-0000-0000D11D0000}"/>
    <cellStyle name="SAPBEXchaText 3 13" xfId="6493" xr:uid="{00000000-0005-0000-0000-0000D21D0000}"/>
    <cellStyle name="SAPBEXchaText 3 14" xfId="8822" xr:uid="{00000000-0005-0000-0000-0000D31D0000}"/>
    <cellStyle name="SAPBEXchaText 3 2" xfId="1136" xr:uid="{00000000-0005-0000-0000-0000D41D0000}"/>
    <cellStyle name="SAPBEXchaText 3 2 2" xfId="2295" xr:uid="{00000000-0005-0000-0000-0000D51D0000}"/>
    <cellStyle name="SAPBEXchaText 3 2 2 2" xfId="5123" xr:uid="{00000000-0005-0000-0000-0000D61D0000}"/>
    <cellStyle name="SAPBEXchaText 3 2 2 3" xfId="7594" xr:uid="{00000000-0005-0000-0000-0000D71D0000}"/>
    <cellStyle name="SAPBEXchaText 3 2 2 4" xfId="9887" xr:uid="{00000000-0005-0000-0000-0000D81D0000}"/>
    <cellStyle name="SAPBEXchaText 3 2 3" xfId="3990" xr:uid="{00000000-0005-0000-0000-0000D91D0000}"/>
    <cellStyle name="SAPBEXchaText 3 2 4" xfId="6495" xr:uid="{00000000-0005-0000-0000-0000DA1D0000}"/>
    <cellStyle name="SAPBEXchaText 3 2 5" xfId="8824" xr:uid="{00000000-0005-0000-0000-0000DB1D0000}"/>
    <cellStyle name="SAPBEXchaText 3 3" xfId="1137" xr:uid="{00000000-0005-0000-0000-0000DC1D0000}"/>
    <cellStyle name="SAPBEXchaText 3 3 2" xfId="1606" xr:uid="{00000000-0005-0000-0000-0000DD1D0000}"/>
    <cellStyle name="SAPBEXchaText 3 3 2 2" xfId="4435" xr:uid="{00000000-0005-0000-0000-0000DE1D0000}"/>
    <cellStyle name="SAPBEXchaText 3 3 2 3" xfId="6908" xr:uid="{00000000-0005-0000-0000-0000DF1D0000}"/>
    <cellStyle name="SAPBEXchaText 3 3 2 4" xfId="9209" xr:uid="{00000000-0005-0000-0000-0000E01D0000}"/>
    <cellStyle name="SAPBEXchaText 3 3 3" xfId="3991" xr:uid="{00000000-0005-0000-0000-0000E11D0000}"/>
    <cellStyle name="SAPBEXchaText 3 3 4" xfId="6496" xr:uid="{00000000-0005-0000-0000-0000E21D0000}"/>
    <cellStyle name="SAPBEXchaText 3 3 5" xfId="8825" xr:uid="{00000000-0005-0000-0000-0000E31D0000}"/>
    <cellStyle name="SAPBEXchaText 3 4" xfId="1138" xr:uid="{00000000-0005-0000-0000-0000E41D0000}"/>
    <cellStyle name="SAPBEXchaText 3 4 2" xfId="2494" xr:uid="{00000000-0005-0000-0000-0000E51D0000}"/>
    <cellStyle name="SAPBEXchaText 3 4 2 2" xfId="5321" xr:uid="{00000000-0005-0000-0000-0000E61D0000}"/>
    <cellStyle name="SAPBEXchaText 3 4 2 3" xfId="7791" xr:uid="{00000000-0005-0000-0000-0000E71D0000}"/>
    <cellStyle name="SAPBEXchaText 3 4 2 4" xfId="10084" xr:uid="{00000000-0005-0000-0000-0000E81D0000}"/>
    <cellStyle name="SAPBEXchaText 3 4 3" xfId="3992" xr:uid="{00000000-0005-0000-0000-0000E91D0000}"/>
    <cellStyle name="SAPBEXchaText 3 4 4" xfId="6497" xr:uid="{00000000-0005-0000-0000-0000EA1D0000}"/>
    <cellStyle name="SAPBEXchaText 3 4 5" xfId="8826" xr:uid="{00000000-0005-0000-0000-0000EB1D0000}"/>
    <cellStyle name="SAPBEXchaText 3 5" xfId="1139" xr:uid="{00000000-0005-0000-0000-0000EC1D0000}"/>
    <cellStyle name="SAPBEXchaText 3 5 2" xfId="1637" xr:uid="{00000000-0005-0000-0000-0000ED1D0000}"/>
    <cellStyle name="SAPBEXchaText 3 5 2 2" xfId="4466" xr:uid="{00000000-0005-0000-0000-0000EE1D0000}"/>
    <cellStyle name="SAPBEXchaText 3 5 2 3" xfId="6939" xr:uid="{00000000-0005-0000-0000-0000EF1D0000}"/>
    <cellStyle name="SAPBEXchaText 3 5 2 4" xfId="9235" xr:uid="{00000000-0005-0000-0000-0000F01D0000}"/>
    <cellStyle name="SAPBEXchaText 3 5 3" xfId="3993" xr:uid="{00000000-0005-0000-0000-0000F11D0000}"/>
    <cellStyle name="SAPBEXchaText 3 5 4" xfId="6498" xr:uid="{00000000-0005-0000-0000-0000F21D0000}"/>
    <cellStyle name="SAPBEXchaText 3 5 5" xfId="8827" xr:uid="{00000000-0005-0000-0000-0000F31D0000}"/>
    <cellStyle name="SAPBEXchaText 3 6" xfId="1140" xr:uid="{00000000-0005-0000-0000-0000F41D0000}"/>
    <cellStyle name="SAPBEXchaText 3 6 2" xfId="1769" xr:uid="{00000000-0005-0000-0000-0000F51D0000}"/>
    <cellStyle name="SAPBEXchaText 3 6 2 2" xfId="4597" xr:uid="{00000000-0005-0000-0000-0000F61D0000}"/>
    <cellStyle name="SAPBEXchaText 3 6 2 3" xfId="7070" xr:uid="{00000000-0005-0000-0000-0000F71D0000}"/>
    <cellStyle name="SAPBEXchaText 3 6 2 4" xfId="9364" xr:uid="{00000000-0005-0000-0000-0000F81D0000}"/>
    <cellStyle name="SAPBEXchaText 3 6 3" xfId="3994" xr:uid="{00000000-0005-0000-0000-0000F91D0000}"/>
    <cellStyle name="SAPBEXchaText 3 6 4" xfId="6499" xr:uid="{00000000-0005-0000-0000-0000FA1D0000}"/>
    <cellStyle name="SAPBEXchaText 3 6 5" xfId="8828" xr:uid="{00000000-0005-0000-0000-0000FB1D0000}"/>
    <cellStyle name="SAPBEXchaText 3 7" xfId="1141" xr:uid="{00000000-0005-0000-0000-0000FC1D0000}"/>
    <cellStyle name="SAPBEXchaText 3 7 2" xfId="2533" xr:uid="{00000000-0005-0000-0000-0000FD1D0000}"/>
    <cellStyle name="SAPBEXchaText 3 7 2 2" xfId="5360" xr:uid="{00000000-0005-0000-0000-0000FE1D0000}"/>
    <cellStyle name="SAPBEXchaText 3 7 2 3" xfId="7830" xr:uid="{00000000-0005-0000-0000-0000FF1D0000}"/>
    <cellStyle name="SAPBEXchaText 3 7 2 4" xfId="10123" xr:uid="{00000000-0005-0000-0000-0000001E0000}"/>
    <cellStyle name="SAPBEXchaText 3 7 3" xfId="3995" xr:uid="{00000000-0005-0000-0000-0000011E0000}"/>
    <cellStyle name="SAPBEXchaText 3 7 4" xfId="6500" xr:uid="{00000000-0005-0000-0000-0000021E0000}"/>
    <cellStyle name="SAPBEXchaText 3 7 5" xfId="8829" xr:uid="{00000000-0005-0000-0000-0000031E0000}"/>
    <cellStyle name="SAPBEXchaText 3 8" xfId="1142" xr:uid="{00000000-0005-0000-0000-0000041E0000}"/>
    <cellStyle name="SAPBEXchaText 3 8 2" xfId="2247" xr:uid="{00000000-0005-0000-0000-0000051E0000}"/>
    <cellStyle name="SAPBEXchaText 3 8 2 2" xfId="5075" xr:uid="{00000000-0005-0000-0000-0000061E0000}"/>
    <cellStyle name="SAPBEXchaText 3 8 2 3" xfId="7546" xr:uid="{00000000-0005-0000-0000-0000071E0000}"/>
    <cellStyle name="SAPBEXchaText 3 8 2 4" xfId="9839" xr:uid="{00000000-0005-0000-0000-0000081E0000}"/>
    <cellStyle name="SAPBEXchaText 3 8 3" xfId="3996" xr:uid="{00000000-0005-0000-0000-0000091E0000}"/>
    <cellStyle name="SAPBEXchaText 3 8 4" xfId="6501" xr:uid="{00000000-0005-0000-0000-00000A1E0000}"/>
    <cellStyle name="SAPBEXchaText 3 8 5" xfId="8830" xr:uid="{00000000-0005-0000-0000-00000B1E0000}"/>
    <cellStyle name="SAPBEXchaText 3 9" xfId="1143" xr:uid="{00000000-0005-0000-0000-00000C1E0000}"/>
    <cellStyle name="SAPBEXchaText 3 9 2" xfId="2288" xr:uid="{00000000-0005-0000-0000-00000D1E0000}"/>
    <cellStyle name="SAPBEXchaText 3 9 2 2" xfId="5116" xr:uid="{00000000-0005-0000-0000-00000E1E0000}"/>
    <cellStyle name="SAPBEXchaText 3 9 2 3" xfId="7587" xr:uid="{00000000-0005-0000-0000-00000F1E0000}"/>
    <cellStyle name="SAPBEXchaText 3 9 2 4" xfId="9880" xr:uid="{00000000-0005-0000-0000-0000101E0000}"/>
    <cellStyle name="SAPBEXchaText 3 9 3" xfId="3997" xr:uid="{00000000-0005-0000-0000-0000111E0000}"/>
    <cellStyle name="SAPBEXchaText 3 9 4" xfId="6502" xr:uid="{00000000-0005-0000-0000-0000121E0000}"/>
    <cellStyle name="SAPBEXchaText 3 9 5" xfId="8831" xr:uid="{00000000-0005-0000-0000-0000131E0000}"/>
    <cellStyle name="SAPBEXchaText 4" xfId="1144" xr:uid="{00000000-0005-0000-0000-0000141E0000}"/>
    <cellStyle name="SAPBEXchaText 4 2" xfId="1851" xr:uid="{00000000-0005-0000-0000-0000151E0000}"/>
    <cellStyle name="SAPBEXchaText 4 2 2" xfId="4679" xr:uid="{00000000-0005-0000-0000-0000161E0000}"/>
    <cellStyle name="SAPBEXchaText 4 2 3" xfId="7151" xr:uid="{00000000-0005-0000-0000-0000171E0000}"/>
    <cellStyle name="SAPBEXchaText 4 2 4" xfId="9444" xr:uid="{00000000-0005-0000-0000-0000181E0000}"/>
    <cellStyle name="SAPBEXchaText 4 3" xfId="3998" xr:uid="{00000000-0005-0000-0000-0000191E0000}"/>
    <cellStyle name="SAPBEXchaText 4 4" xfId="6503" xr:uid="{00000000-0005-0000-0000-00001A1E0000}"/>
    <cellStyle name="SAPBEXchaText 4 5" xfId="8832" xr:uid="{00000000-0005-0000-0000-00001B1E0000}"/>
    <cellStyle name="SAPBEXchaText 5" xfId="1145" xr:uid="{00000000-0005-0000-0000-00001C1E0000}"/>
    <cellStyle name="SAPBEXchaText 5 2" xfId="2504" xr:uid="{00000000-0005-0000-0000-00001D1E0000}"/>
    <cellStyle name="SAPBEXchaText 5 2 2" xfId="5331" xr:uid="{00000000-0005-0000-0000-00001E1E0000}"/>
    <cellStyle name="SAPBEXchaText 5 2 3" xfId="7801" xr:uid="{00000000-0005-0000-0000-00001F1E0000}"/>
    <cellStyle name="SAPBEXchaText 5 2 4" xfId="10094" xr:uid="{00000000-0005-0000-0000-0000201E0000}"/>
    <cellStyle name="SAPBEXchaText 5 3" xfId="3999" xr:uid="{00000000-0005-0000-0000-0000211E0000}"/>
    <cellStyle name="SAPBEXchaText 5 4" xfId="6504" xr:uid="{00000000-0005-0000-0000-0000221E0000}"/>
    <cellStyle name="SAPBEXchaText 5 5" xfId="8833" xr:uid="{00000000-0005-0000-0000-0000231E0000}"/>
    <cellStyle name="SAPBEXchaText 6" xfId="1146" xr:uid="{00000000-0005-0000-0000-0000241E0000}"/>
    <cellStyle name="SAPBEXchaText 6 2" xfId="1757" xr:uid="{00000000-0005-0000-0000-0000251E0000}"/>
    <cellStyle name="SAPBEXchaText 6 2 2" xfId="4585" xr:uid="{00000000-0005-0000-0000-0000261E0000}"/>
    <cellStyle name="SAPBEXchaText 6 2 3" xfId="7058" xr:uid="{00000000-0005-0000-0000-0000271E0000}"/>
    <cellStyle name="SAPBEXchaText 6 2 4" xfId="9352" xr:uid="{00000000-0005-0000-0000-0000281E0000}"/>
    <cellStyle name="SAPBEXchaText 6 3" xfId="4000" xr:uid="{00000000-0005-0000-0000-0000291E0000}"/>
    <cellStyle name="SAPBEXchaText 6 4" xfId="6505" xr:uid="{00000000-0005-0000-0000-00002A1E0000}"/>
    <cellStyle name="SAPBEXchaText 6 5" xfId="8834" xr:uid="{00000000-0005-0000-0000-00002B1E0000}"/>
    <cellStyle name="SAPBEXchaText 7" xfId="1147" xr:uid="{00000000-0005-0000-0000-00002C1E0000}"/>
    <cellStyle name="SAPBEXchaText 7 2" xfId="2361" xr:uid="{00000000-0005-0000-0000-00002D1E0000}"/>
    <cellStyle name="SAPBEXchaText 7 2 2" xfId="5189" xr:uid="{00000000-0005-0000-0000-00002E1E0000}"/>
    <cellStyle name="SAPBEXchaText 7 2 3" xfId="7660" xr:uid="{00000000-0005-0000-0000-00002F1E0000}"/>
    <cellStyle name="SAPBEXchaText 7 2 4" xfId="9953" xr:uid="{00000000-0005-0000-0000-0000301E0000}"/>
    <cellStyle name="SAPBEXchaText 7 3" xfId="4001" xr:uid="{00000000-0005-0000-0000-0000311E0000}"/>
    <cellStyle name="SAPBEXchaText 7 4" xfId="6506" xr:uid="{00000000-0005-0000-0000-0000321E0000}"/>
    <cellStyle name="SAPBEXchaText 7 5" xfId="8835" xr:uid="{00000000-0005-0000-0000-0000331E0000}"/>
    <cellStyle name="SAPBEXchaText 8" xfId="1148" xr:uid="{00000000-0005-0000-0000-0000341E0000}"/>
    <cellStyle name="SAPBEXchaText 8 2" xfId="2182" xr:uid="{00000000-0005-0000-0000-0000351E0000}"/>
    <cellStyle name="SAPBEXchaText 8 2 2" xfId="5010" xr:uid="{00000000-0005-0000-0000-0000361E0000}"/>
    <cellStyle name="SAPBEXchaText 8 2 3" xfId="7481" xr:uid="{00000000-0005-0000-0000-0000371E0000}"/>
    <cellStyle name="SAPBEXchaText 8 2 4" xfId="9774" xr:uid="{00000000-0005-0000-0000-0000381E0000}"/>
    <cellStyle name="SAPBEXchaText 8 3" xfId="4002" xr:uid="{00000000-0005-0000-0000-0000391E0000}"/>
    <cellStyle name="SAPBEXchaText 8 4" xfId="6507" xr:uid="{00000000-0005-0000-0000-00003A1E0000}"/>
    <cellStyle name="SAPBEXchaText 8 5" xfId="8836" xr:uid="{00000000-0005-0000-0000-00003B1E0000}"/>
    <cellStyle name="SAPBEXchaText 9" xfId="1149" xr:uid="{00000000-0005-0000-0000-00003C1E0000}"/>
    <cellStyle name="SAPBEXchaText 9 2" xfId="2704" xr:uid="{00000000-0005-0000-0000-00003D1E0000}"/>
    <cellStyle name="SAPBEXchaText 9 2 2" xfId="5529" xr:uid="{00000000-0005-0000-0000-00003E1E0000}"/>
    <cellStyle name="SAPBEXchaText 9 2 3" xfId="7994" xr:uid="{00000000-0005-0000-0000-00003F1E0000}"/>
    <cellStyle name="SAPBEXchaText 9 2 4" xfId="10274" xr:uid="{00000000-0005-0000-0000-0000401E0000}"/>
    <cellStyle name="SAPBEXchaText 9 3" xfId="4003" xr:uid="{00000000-0005-0000-0000-0000411E0000}"/>
    <cellStyle name="SAPBEXchaText 9 4" xfId="6508" xr:uid="{00000000-0005-0000-0000-0000421E0000}"/>
    <cellStyle name="SAPBEXchaText 9 5" xfId="8837" xr:uid="{00000000-0005-0000-0000-0000431E0000}"/>
    <cellStyle name="SAPBEXchaText_Výkaz 13-D3a _2011_jk" xfId="1150" xr:uid="{00000000-0005-0000-0000-0000441E0000}"/>
    <cellStyle name="SAPBEXexcBad7" xfId="650" xr:uid="{00000000-0005-0000-0000-00007C0E0000}"/>
    <cellStyle name="SAPBEXexcBad7 10" xfId="651" xr:uid="{00000000-0005-0000-0000-00007D0E0000}"/>
    <cellStyle name="SAPBEXexcBad7 10 2" xfId="2094" xr:uid="{00000000-0005-0000-0000-00007E0E0000}"/>
    <cellStyle name="SAPBEXexcBad7 10 2 2" xfId="4922" xr:uid="{00000000-0005-0000-0000-00007F0E0000}"/>
    <cellStyle name="SAPBEXexcBad7 10 2 3" xfId="7393" xr:uid="{00000000-0005-0000-0000-0000800E0000}"/>
    <cellStyle name="SAPBEXexcBad7 10 2 4" xfId="9686" xr:uid="{00000000-0005-0000-0000-0000810E0000}"/>
    <cellStyle name="SAPBEXexcBad7 10 3" xfId="3505" xr:uid="{00000000-0005-0000-0000-0000820E0000}"/>
    <cellStyle name="SAPBEXexcBad7 10 4" xfId="6010" xr:uid="{00000000-0005-0000-0000-0000830E0000}"/>
    <cellStyle name="SAPBEXexcBad7 10 5" xfId="8339" xr:uid="{00000000-0005-0000-0000-0000840E0000}"/>
    <cellStyle name="SAPBEXexcBad7 11" xfId="652" xr:uid="{00000000-0005-0000-0000-0000850E0000}"/>
    <cellStyle name="SAPBEXexcBad7 11 2" xfId="1887" xr:uid="{00000000-0005-0000-0000-0000860E0000}"/>
    <cellStyle name="SAPBEXexcBad7 11 2 2" xfId="4715" xr:uid="{00000000-0005-0000-0000-0000870E0000}"/>
    <cellStyle name="SAPBEXexcBad7 11 2 3" xfId="7187" xr:uid="{00000000-0005-0000-0000-0000880E0000}"/>
    <cellStyle name="SAPBEXexcBad7 11 2 4" xfId="9480" xr:uid="{00000000-0005-0000-0000-0000890E0000}"/>
    <cellStyle name="SAPBEXexcBad7 11 3" xfId="3506" xr:uid="{00000000-0005-0000-0000-00008A0E0000}"/>
    <cellStyle name="SAPBEXexcBad7 11 4" xfId="6011" xr:uid="{00000000-0005-0000-0000-00008B0E0000}"/>
    <cellStyle name="SAPBEXexcBad7 11 5" xfId="8340" xr:uid="{00000000-0005-0000-0000-00008C0E0000}"/>
    <cellStyle name="SAPBEXexcBad7 12" xfId="1506" xr:uid="{00000000-0005-0000-0000-00008D0E0000}"/>
    <cellStyle name="SAPBEXexcBad7 13" xfId="2283" xr:uid="{00000000-0005-0000-0000-00008E0E0000}"/>
    <cellStyle name="SAPBEXexcBad7 13 2" xfId="5111" xr:uid="{00000000-0005-0000-0000-00008F0E0000}"/>
    <cellStyle name="SAPBEXexcBad7 13 3" xfId="7582" xr:uid="{00000000-0005-0000-0000-0000900E0000}"/>
    <cellStyle name="SAPBEXexcBad7 13 4" xfId="9875" xr:uid="{00000000-0005-0000-0000-0000910E0000}"/>
    <cellStyle name="SAPBEXexcBad7 14" xfId="3504" xr:uid="{00000000-0005-0000-0000-0000920E0000}"/>
    <cellStyle name="SAPBEXexcBad7 15" xfId="6009" xr:uid="{00000000-0005-0000-0000-0000930E0000}"/>
    <cellStyle name="SAPBEXexcBad7 16" xfId="8338" xr:uid="{00000000-0005-0000-0000-0000940E0000}"/>
    <cellStyle name="SAPBEXexcBad7 2" xfId="653" xr:uid="{00000000-0005-0000-0000-0000950E0000}"/>
    <cellStyle name="SAPBEXexcBad7 2 10" xfId="654" xr:uid="{00000000-0005-0000-0000-0000960E0000}"/>
    <cellStyle name="SAPBEXexcBad7 2 10 2" xfId="2642" xr:uid="{00000000-0005-0000-0000-0000970E0000}"/>
    <cellStyle name="SAPBEXexcBad7 2 10 2 2" xfId="5467" xr:uid="{00000000-0005-0000-0000-0000980E0000}"/>
    <cellStyle name="SAPBEXexcBad7 2 10 2 3" xfId="7935" xr:uid="{00000000-0005-0000-0000-0000990E0000}"/>
    <cellStyle name="SAPBEXexcBad7 2 10 2 4" xfId="10224" xr:uid="{00000000-0005-0000-0000-00009A0E0000}"/>
    <cellStyle name="SAPBEXexcBad7 2 10 3" xfId="3508" xr:uid="{00000000-0005-0000-0000-00009B0E0000}"/>
    <cellStyle name="SAPBEXexcBad7 2 10 4" xfId="6013" xr:uid="{00000000-0005-0000-0000-00009C0E0000}"/>
    <cellStyle name="SAPBEXexcBad7 2 10 5" xfId="8342" xr:uid="{00000000-0005-0000-0000-00009D0E0000}"/>
    <cellStyle name="SAPBEXexcBad7 2 11" xfId="2095" xr:uid="{00000000-0005-0000-0000-00009E0E0000}"/>
    <cellStyle name="SAPBEXexcBad7 2 11 2" xfId="4923" xr:uid="{00000000-0005-0000-0000-00009F0E0000}"/>
    <cellStyle name="SAPBEXexcBad7 2 11 3" xfId="7394" xr:uid="{00000000-0005-0000-0000-0000A00E0000}"/>
    <cellStyle name="SAPBEXexcBad7 2 11 4" xfId="9687" xr:uid="{00000000-0005-0000-0000-0000A10E0000}"/>
    <cellStyle name="SAPBEXexcBad7 2 12" xfId="3507" xr:uid="{00000000-0005-0000-0000-0000A20E0000}"/>
    <cellStyle name="SAPBEXexcBad7 2 13" xfId="6012" xr:uid="{00000000-0005-0000-0000-0000A30E0000}"/>
    <cellStyle name="SAPBEXexcBad7 2 14" xfId="8341" xr:uid="{00000000-0005-0000-0000-0000A40E0000}"/>
    <cellStyle name="SAPBEXexcBad7 2 2" xfId="655" xr:uid="{00000000-0005-0000-0000-0000A50E0000}"/>
    <cellStyle name="SAPBEXexcBad7 2 2 2" xfId="2096" xr:uid="{00000000-0005-0000-0000-0000A60E0000}"/>
    <cellStyle name="SAPBEXexcBad7 2 2 2 2" xfId="4924" xr:uid="{00000000-0005-0000-0000-0000A70E0000}"/>
    <cellStyle name="SAPBEXexcBad7 2 2 2 3" xfId="7395" xr:uid="{00000000-0005-0000-0000-0000A80E0000}"/>
    <cellStyle name="SAPBEXexcBad7 2 2 2 4" xfId="9688" xr:uid="{00000000-0005-0000-0000-0000A90E0000}"/>
    <cellStyle name="SAPBEXexcBad7 2 2 3" xfId="3509" xr:uid="{00000000-0005-0000-0000-0000AA0E0000}"/>
    <cellStyle name="SAPBEXexcBad7 2 2 4" xfId="6014" xr:uid="{00000000-0005-0000-0000-0000AB0E0000}"/>
    <cellStyle name="SAPBEXexcBad7 2 2 5" xfId="8343" xr:uid="{00000000-0005-0000-0000-0000AC0E0000}"/>
    <cellStyle name="SAPBEXexcBad7 2 3" xfId="656" xr:uid="{00000000-0005-0000-0000-0000AD0E0000}"/>
    <cellStyle name="SAPBEXexcBad7 2 3 2" xfId="2097" xr:uid="{00000000-0005-0000-0000-0000AE0E0000}"/>
    <cellStyle name="SAPBEXexcBad7 2 3 2 2" xfId="4925" xr:uid="{00000000-0005-0000-0000-0000AF0E0000}"/>
    <cellStyle name="SAPBEXexcBad7 2 3 2 3" xfId="7396" xr:uid="{00000000-0005-0000-0000-0000B00E0000}"/>
    <cellStyle name="SAPBEXexcBad7 2 3 2 4" xfId="9689" xr:uid="{00000000-0005-0000-0000-0000B10E0000}"/>
    <cellStyle name="SAPBEXexcBad7 2 3 3" xfId="3510" xr:uid="{00000000-0005-0000-0000-0000B20E0000}"/>
    <cellStyle name="SAPBEXexcBad7 2 3 4" xfId="6015" xr:uid="{00000000-0005-0000-0000-0000B30E0000}"/>
    <cellStyle name="SAPBEXexcBad7 2 3 5" xfId="8344" xr:uid="{00000000-0005-0000-0000-0000B40E0000}"/>
    <cellStyle name="SAPBEXexcBad7 2 4" xfId="657" xr:uid="{00000000-0005-0000-0000-0000B50E0000}"/>
    <cellStyle name="SAPBEXexcBad7 2 4 2" xfId="2683" xr:uid="{00000000-0005-0000-0000-0000B60E0000}"/>
    <cellStyle name="SAPBEXexcBad7 2 4 2 2" xfId="5508" xr:uid="{00000000-0005-0000-0000-0000B70E0000}"/>
    <cellStyle name="SAPBEXexcBad7 2 4 2 3" xfId="7973" xr:uid="{00000000-0005-0000-0000-0000B80E0000}"/>
    <cellStyle name="SAPBEXexcBad7 2 4 2 4" xfId="10253" xr:uid="{00000000-0005-0000-0000-0000B90E0000}"/>
    <cellStyle name="SAPBEXexcBad7 2 4 3" xfId="3511" xr:uid="{00000000-0005-0000-0000-0000BA0E0000}"/>
    <cellStyle name="SAPBEXexcBad7 2 4 4" xfId="6016" xr:uid="{00000000-0005-0000-0000-0000BB0E0000}"/>
    <cellStyle name="SAPBEXexcBad7 2 4 5" xfId="8345" xr:uid="{00000000-0005-0000-0000-0000BC0E0000}"/>
    <cellStyle name="SAPBEXexcBad7 2 5" xfId="658" xr:uid="{00000000-0005-0000-0000-0000BD0E0000}"/>
    <cellStyle name="SAPBEXexcBad7 2 5 2" xfId="2411" xr:uid="{00000000-0005-0000-0000-0000BE0E0000}"/>
    <cellStyle name="SAPBEXexcBad7 2 5 2 2" xfId="5238" xr:uid="{00000000-0005-0000-0000-0000BF0E0000}"/>
    <cellStyle name="SAPBEXexcBad7 2 5 2 3" xfId="7709" xr:uid="{00000000-0005-0000-0000-0000C00E0000}"/>
    <cellStyle name="SAPBEXexcBad7 2 5 2 4" xfId="10002" xr:uid="{00000000-0005-0000-0000-0000C10E0000}"/>
    <cellStyle name="SAPBEXexcBad7 2 5 3" xfId="3512" xr:uid="{00000000-0005-0000-0000-0000C20E0000}"/>
    <cellStyle name="SAPBEXexcBad7 2 5 4" xfId="6017" xr:uid="{00000000-0005-0000-0000-0000C30E0000}"/>
    <cellStyle name="SAPBEXexcBad7 2 5 5" xfId="8346" xr:uid="{00000000-0005-0000-0000-0000C40E0000}"/>
    <cellStyle name="SAPBEXexcBad7 2 6" xfId="659" xr:uid="{00000000-0005-0000-0000-0000C50E0000}"/>
    <cellStyle name="SAPBEXexcBad7 2 6 2" xfId="2348" xr:uid="{00000000-0005-0000-0000-0000C60E0000}"/>
    <cellStyle name="SAPBEXexcBad7 2 6 2 2" xfId="5176" xr:uid="{00000000-0005-0000-0000-0000C70E0000}"/>
    <cellStyle name="SAPBEXexcBad7 2 6 2 3" xfId="7647" xr:uid="{00000000-0005-0000-0000-0000C80E0000}"/>
    <cellStyle name="SAPBEXexcBad7 2 6 2 4" xfId="9940" xr:uid="{00000000-0005-0000-0000-0000C90E0000}"/>
    <cellStyle name="SAPBEXexcBad7 2 6 3" xfId="3513" xr:uid="{00000000-0005-0000-0000-0000CA0E0000}"/>
    <cellStyle name="SAPBEXexcBad7 2 6 4" xfId="6018" xr:uid="{00000000-0005-0000-0000-0000CB0E0000}"/>
    <cellStyle name="SAPBEXexcBad7 2 6 5" xfId="8347" xr:uid="{00000000-0005-0000-0000-0000CC0E0000}"/>
    <cellStyle name="SAPBEXexcBad7 2 7" xfId="660" xr:uid="{00000000-0005-0000-0000-0000CD0E0000}"/>
    <cellStyle name="SAPBEXexcBad7 2 7 2" xfId="2098" xr:uid="{00000000-0005-0000-0000-0000CE0E0000}"/>
    <cellStyle name="SAPBEXexcBad7 2 7 2 2" xfId="4926" xr:uid="{00000000-0005-0000-0000-0000CF0E0000}"/>
    <cellStyle name="SAPBEXexcBad7 2 7 2 3" xfId="7397" xr:uid="{00000000-0005-0000-0000-0000D00E0000}"/>
    <cellStyle name="SAPBEXexcBad7 2 7 2 4" xfId="9690" xr:uid="{00000000-0005-0000-0000-0000D10E0000}"/>
    <cellStyle name="SAPBEXexcBad7 2 7 3" xfId="3514" xr:uid="{00000000-0005-0000-0000-0000D20E0000}"/>
    <cellStyle name="SAPBEXexcBad7 2 7 4" xfId="6019" xr:uid="{00000000-0005-0000-0000-0000D30E0000}"/>
    <cellStyle name="SAPBEXexcBad7 2 7 5" xfId="8348" xr:uid="{00000000-0005-0000-0000-0000D40E0000}"/>
    <cellStyle name="SAPBEXexcBad7 2 8" xfId="661" xr:uid="{00000000-0005-0000-0000-0000D50E0000}"/>
    <cellStyle name="SAPBEXexcBad7 2 8 2" xfId="2345" xr:uid="{00000000-0005-0000-0000-0000D60E0000}"/>
    <cellStyle name="SAPBEXexcBad7 2 8 2 2" xfId="5173" xr:uid="{00000000-0005-0000-0000-0000D70E0000}"/>
    <cellStyle name="SAPBEXexcBad7 2 8 2 3" xfId="7644" xr:uid="{00000000-0005-0000-0000-0000D80E0000}"/>
    <cellStyle name="SAPBEXexcBad7 2 8 2 4" xfId="9937" xr:uid="{00000000-0005-0000-0000-0000D90E0000}"/>
    <cellStyle name="SAPBEXexcBad7 2 8 3" xfId="3515" xr:uid="{00000000-0005-0000-0000-0000DA0E0000}"/>
    <cellStyle name="SAPBEXexcBad7 2 8 4" xfId="6020" xr:uid="{00000000-0005-0000-0000-0000DB0E0000}"/>
    <cellStyle name="SAPBEXexcBad7 2 8 5" xfId="8349" xr:uid="{00000000-0005-0000-0000-0000DC0E0000}"/>
    <cellStyle name="SAPBEXexcBad7 2 9" xfId="662" xr:uid="{00000000-0005-0000-0000-0000DD0E0000}"/>
    <cellStyle name="SAPBEXexcBad7 2 9 2" xfId="1873" xr:uid="{00000000-0005-0000-0000-0000DE0E0000}"/>
    <cellStyle name="SAPBEXexcBad7 2 9 2 2" xfId="4701" xr:uid="{00000000-0005-0000-0000-0000DF0E0000}"/>
    <cellStyle name="SAPBEXexcBad7 2 9 2 3" xfId="7173" xr:uid="{00000000-0005-0000-0000-0000E00E0000}"/>
    <cellStyle name="SAPBEXexcBad7 2 9 2 4" xfId="9466" xr:uid="{00000000-0005-0000-0000-0000E10E0000}"/>
    <cellStyle name="SAPBEXexcBad7 2 9 3" xfId="3516" xr:uid="{00000000-0005-0000-0000-0000E20E0000}"/>
    <cellStyle name="SAPBEXexcBad7 2 9 4" xfId="6021" xr:uid="{00000000-0005-0000-0000-0000E30E0000}"/>
    <cellStyle name="SAPBEXexcBad7 2 9 5" xfId="8350" xr:uid="{00000000-0005-0000-0000-0000E40E0000}"/>
    <cellStyle name="SAPBEXexcBad7 3" xfId="663" xr:uid="{00000000-0005-0000-0000-0000E50E0000}"/>
    <cellStyle name="SAPBEXexcBad7 3 2" xfId="2099" xr:uid="{00000000-0005-0000-0000-0000E60E0000}"/>
    <cellStyle name="SAPBEXexcBad7 3 2 2" xfId="4927" xr:uid="{00000000-0005-0000-0000-0000E70E0000}"/>
    <cellStyle name="SAPBEXexcBad7 3 2 3" xfId="7398" xr:uid="{00000000-0005-0000-0000-0000E80E0000}"/>
    <cellStyle name="SAPBEXexcBad7 3 2 4" xfId="9691" xr:uid="{00000000-0005-0000-0000-0000E90E0000}"/>
    <cellStyle name="SAPBEXexcBad7 3 3" xfId="3517" xr:uid="{00000000-0005-0000-0000-0000EA0E0000}"/>
    <cellStyle name="SAPBEXexcBad7 3 4" xfId="6022" xr:uid="{00000000-0005-0000-0000-0000EB0E0000}"/>
    <cellStyle name="SAPBEXexcBad7 3 5" xfId="8351" xr:uid="{00000000-0005-0000-0000-0000EC0E0000}"/>
    <cellStyle name="SAPBEXexcBad7 4" xfId="664" xr:uid="{00000000-0005-0000-0000-0000ED0E0000}"/>
    <cellStyle name="SAPBEXexcBad7 4 2" xfId="2100" xr:uid="{00000000-0005-0000-0000-0000EE0E0000}"/>
    <cellStyle name="SAPBEXexcBad7 4 2 2" xfId="4928" xr:uid="{00000000-0005-0000-0000-0000EF0E0000}"/>
    <cellStyle name="SAPBEXexcBad7 4 2 3" xfId="7399" xr:uid="{00000000-0005-0000-0000-0000F00E0000}"/>
    <cellStyle name="SAPBEXexcBad7 4 2 4" xfId="9692" xr:uid="{00000000-0005-0000-0000-0000F10E0000}"/>
    <cellStyle name="SAPBEXexcBad7 4 3" xfId="3518" xr:uid="{00000000-0005-0000-0000-0000F20E0000}"/>
    <cellStyle name="SAPBEXexcBad7 4 4" xfId="6023" xr:uid="{00000000-0005-0000-0000-0000F30E0000}"/>
    <cellStyle name="SAPBEXexcBad7 4 5" xfId="8352" xr:uid="{00000000-0005-0000-0000-0000F40E0000}"/>
    <cellStyle name="SAPBEXexcBad7 5" xfId="665" xr:uid="{00000000-0005-0000-0000-0000F50E0000}"/>
    <cellStyle name="SAPBEXexcBad7 5 2" xfId="2101" xr:uid="{00000000-0005-0000-0000-0000F60E0000}"/>
    <cellStyle name="SAPBEXexcBad7 5 2 2" xfId="4929" xr:uid="{00000000-0005-0000-0000-0000F70E0000}"/>
    <cellStyle name="SAPBEXexcBad7 5 2 3" xfId="7400" xr:uid="{00000000-0005-0000-0000-0000F80E0000}"/>
    <cellStyle name="SAPBEXexcBad7 5 2 4" xfId="9693" xr:uid="{00000000-0005-0000-0000-0000F90E0000}"/>
    <cellStyle name="SAPBEXexcBad7 5 3" xfId="3519" xr:uid="{00000000-0005-0000-0000-0000FA0E0000}"/>
    <cellStyle name="SAPBEXexcBad7 5 4" xfId="6024" xr:uid="{00000000-0005-0000-0000-0000FB0E0000}"/>
    <cellStyle name="SAPBEXexcBad7 5 5" xfId="8353" xr:uid="{00000000-0005-0000-0000-0000FC0E0000}"/>
    <cellStyle name="SAPBEXexcBad7 6" xfId="666" xr:uid="{00000000-0005-0000-0000-0000FD0E0000}"/>
    <cellStyle name="SAPBEXexcBad7 6 2" xfId="2102" xr:uid="{00000000-0005-0000-0000-0000FE0E0000}"/>
    <cellStyle name="SAPBEXexcBad7 6 2 2" xfId="4930" xr:uid="{00000000-0005-0000-0000-0000FF0E0000}"/>
    <cellStyle name="SAPBEXexcBad7 6 2 3" xfId="7401" xr:uid="{00000000-0005-0000-0000-0000000F0000}"/>
    <cellStyle name="SAPBEXexcBad7 6 2 4" xfId="9694" xr:uid="{00000000-0005-0000-0000-0000010F0000}"/>
    <cellStyle name="SAPBEXexcBad7 6 3" xfId="3520" xr:uid="{00000000-0005-0000-0000-0000020F0000}"/>
    <cellStyle name="SAPBEXexcBad7 6 4" xfId="6025" xr:uid="{00000000-0005-0000-0000-0000030F0000}"/>
    <cellStyle name="SAPBEXexcBad7 6 5" xfId="8354" xr:uid="{00000000-0005-0000-0000-0000040F0000}"/>
    <cellStyle name="SAPBEXexcBad7 7" xfId="667" xr:uid="{00000000-0005-0000-0000-0000050F0000}"/>
    <cellStyle name="SAPBEXexcBad7 7 2" xfId="1735" xr:uid="{00000000-0005-0000-0000-0000060F0000}"/>
    <cellStyle name="SAPBEXexcBad7 7 2 2" xfId="4563" xr:uid="{00000000-0005-0000-0000-0000070F0000}"/>
    <cellStyle name="SAPBEXexcBad7 7 2 3" xfId="7036" xr:uid="{00000000-0005-0000-0000-0000080F0000}"/>
    <cellStyle name="SAPBEXexcBad7 7 2 4" xfId="9330" xr:uid="{00000000-0005-0000-0000-0000090F0000}"/>
    <cellStyle name="SAPBEXexcBad7 7 3" xfId="3521" xr:uid="{00000000-0005-0000-0000-00000A0F0000}"/>
    <cellStyle name="SAPBEXexcBad7 7 4" xfId="6026" xr:uid="{00000000-0005-0000-0000-00000B0F0000}"/>
    <cellStyle name="SAPBEXexcBad7 7 5" xfId="8355" xr:uid="{00000000-0005-0000-0000-00000C0F0000}"/>
    <cellStyle name="SAPBEXexcBad7 8" xfId="668" xr:uid="{00000000-0005-0000-0000-00000D0F0000}"/>
    <cellStyle name="SAPBEXexcBad7 8 2" xfId="1777" xr:uid="{00000000-0005-0000-0000-00000E0F0000}"/>
    <cellStyle name="SAPBEXexcBad7 8 2 2" xfId="4605" xr:uid="{00000000-0005-0000-0000-00000F0F0000}"/>
    <cellStyle name="SAPBEXexcBad7 8 2 3" xfId="7078" xr:uid="{00000000-0005-0000-0000-0000100F0000}"/>
    <cellStyle name="SAPBEXexcBad7 8 2 4" xfId="9372" xr:uid="{00000000-0005-0000-0000-0000110F0000}"/>
    <cellStyle name="SAPBEXexcBad7 8 3" xfId="3522" xr:uid="{00000000-0005-0000-0000-0000120F0000}"/>
    <cellStyle name="SAPBEXexcBad7 8 4" xfId="6027" xr:uid="{00000000-0005-0000-0000-0000130F0000}"/>
    <cellStyle name="SAPBEXexcBad7 8 5" xfId="8356" xr:uid="{00000000-0005-0000-0000-0000140F0000}"/>
    <cellStyle name="SAPBEXexcBad7 9" xfId="669" xr:uid="{00000000-0005-0000-0000-0000150F0000}"/>
    <cellStyle name="SAPBEXexcBad7 9 2" xfId="2255" xr:uid="{00000000-0005-0000-0000-0000160F0000}"/>
    <cellStyle name="SAPBEXexcBad7 9 2 2" xfId="5083" xr:uid="{00000000-0005-0000-0000-0000170F0000}"/>
    <cellStyle name="SAPBEXexcBad7 9 2 3" xfId="7554" xr:uid="{00000000-0005-0000-0000-0000180F0000}"/>
    <cellStyle name="SAPBEXexcBad7 9 2 4" xfId="9847" xr:uid="{00000000-0005-0000-0000-0000190F0000}"/>
    <cellStyle name="SAPBEXexcBad7 9 3" xfId="3523" xr:uid="{00000000-0005-0000-0000-00001A0F0000}"/>
    <cellStyle name="SAPBEXexcBad7 9 4" xfId="6028" xr:uid="{00000000-0005-0000-0000-00001B0F0000}"/>
    <cellStyle name="SAPBEXexcBad7 9 5" xfId="8357" xr:uid="{00000000-0005-0000-0000-00001C0F0000}"/>
    <cellStyle name="SAPBEXexcBad8" xfId="670" xr:uid="{00000000-0005-0000-0000-00001D0F0000}"/>
    <cellStyle name="SAPBEXexcBad8 10" xfId="671" xr:uid="{00000000-0005-0000-0000-00001E0F0000}"/>
    <cellStyle name="SAPBEXexcBad8 10 2" xfId="2305" xr:uid="{00000000-0005-0000-0000-00001F0F0000}"/>
    <cellStyle name="SAPBEXexcBad8 10 2 2" xfId="5133" xr:uid="{00000000-0005-0000-0000-0000200F0000}"/>
    <cellStyle name="SAPBEXexcBad8 10 2 3" xfId="7604" xr:uid="{00000000-0005-0000-0000-0000210F0000}"/>
    <cellStyle name="SAPBEXexcBad8 10 2 4" xfId="9897" xr:uid="{00000000-0005-0000-0000-0000220F0000}"/>
    <cellStyle name="SAPBEXexcBad8 10 3" xfId="3525" xr:uid="{00000000-0005-0000-0000-0000230F0000}"/>
    <cellStyle name="SAPBEXexcBad8 10 4" xfId="6030" xr:uid="{00000000-0005-0000-0000-0000240F0000}"/>
    <cellStyle name="SAPBEXexcBad8 10 5" xfId="8359" xr:uid="{00000000-0005-0000-0000-0000250F0000}"/>
    <cellStyle name="SAPBEXexcBad8 11" xfId="672" xr:uid="{00000000-0005-0000-0000-0000260F0000}"/>
    <cellStyle name="SAPBEXexcBad8 11 2" xfId="2659" xr:uid="{00000000-0005-0000-0000-0000270F0000}"/>
    <cellStyle name="SAPBEXexcBad8 11 2 2" xfId="5484" xr:uid="{00000000-0005-0000-0000-0000280F0000}"/>
    <cellStyle name="SAPBEXexcBad8 11 2 3" xfId="7952" xr:uid="{00000000-0005-0000-0000-0000290F0000}"/>
    <cellStyle name="SAPBEXexcBad8 11 2 4" xfId="10240" xr:uid="{00000000-0005-0000-0000-00002A0F0000}"/>
    <cellStyle name="SAPBEXexcBad8 11 3" xfId="3526" xr:uid="{00000000-0005-0000-0000-00002B0F0000}"/>
    <cellStyle name="SAPBEXexcBad8 11 4" xfId="6031" xr:uid="{00000000-0005-0000-0000-00002C0F0000}"/>
    <cellStyle name="SAPBEXexcBad8 11 5" xfId="8360" xr:uid="{00000000-0005-0000-0000-00002D0F0000}"/>
    <cellStyle name="SAPBEXexcBad8 12" xfId="1507" xr:uid="{00000000-0005-0000-0000-00002E0F0000}"/>
    <cellStyle name="SAPBEXexcBad8 13" xfId="1791" xr:uid="{00000000-0005-0000-0000-00002F0F0000}"/>
    <cellStyle name="SAPBEXexcBad8 13 2" xfId="4619" xr:uid="{00000000-0005-0000-0000-0000300F0000}"/>
    <cellStyle name="SAPBEXexcBad8 13 3" xfId="7092" xr:uid="{00000000-0005-0000-0000-0000310F0000}"/>
    <cellStyle name="SAPBEXexcBad8 13 4" xfId="9386" xr:uid="{00000000-0005-0000-0000-0000320F0000}"/>
    <cellStyle name="SAPBEXexcBad8 14" xfId="3524" xr:uid="{00000000-0005-0000-0000-0000330F0000}"/>
    <cellStyle name="SAPBEXexcBad8 15" xfId="6029" xr:uid="{00000000-0005-0000-0000-0000340F0000}"/>
    <cellStyle name="SAPBEXexcBad8 16" xfId="8358" xr:uid="{00000000-0005-0000-0000-0000350F0000}"/>
    <cellStyle name="SAPBEXexcBad8 2" xfId="673" xr:uid="{00000000-0005-0000-0000-0000360F0000}"/>
    <cellStyle name="SAPBEXexcBad8 2 10" xfId="674" xr:uid="{00000000-0005-0000-0000-0000370F0000}"/>
    <cellStyle name="SAPBEXexcBad8 2 10 2" xfId="2103" xr:uid="{00000000-0005-0000-0000-0000380F0000}"/>
    <cellStyle name="SAPBEXexcBad8 2 10 2 2" xfId="4931" xr:uid="{00000000-0005-0000-0000-0000390F0000}"/>
    <cellStyle name="SAPBEXexcBad8 2 10 2 3" xfId="7402" xr:uid="{00000000-0005-0000-0000-00003A0F0000}"/>
    <cellStyle name="SAPBEXexcBad8 2 10 2 4" xfId="9695" xr:uid="{00000000-0005-0000-0000-00003B0F0000}"/>
    <cellStyle name="SAPBEXexcBad8 2 10 3" xfId="3528" xr:uid="{00000000-0005-0000-0000-00003C0F0000}"/>
    <cellStyle name="SAPBEXexcBad8 2 10 4" xfId="6033" xr:uid="{00000000-0005-0000-0000-00003D0F0000}"/>
    <cellStyle name="SAPBEXexcBad8 2 10 5" xfId="8362" xr:uid="{00000000-0005-0000-0000-00003E0F0000}"/>
    <cellStyle name="SAPBEXexcBad8 2 11" xfId="1841" xr:uid="{00000000-0005-0000-0000-00003F0F0000}"/>
    <cellStyle name="SAPBEXexcBad8 2 11 2" xfId="4669" xr:uid="{00000000-0005-0000-0000-0000400F0000}"/>
    <cellStyle name="SAPBEXexcBad8 2 11 3" xfId="7141" xr:uid="{00000000-0005-0000-0000-0000410F0000}"/>
    <cellStyle name="SAPBEXexcBad8 2 11 4" xfId="9434" xr:uid="{00000000-0005-0000-0000-0000420F0000}"/>
    <cellStyle name="SAPBEXexcBad8 2 12" xfId="3527" xr:uid="{00000000-0005-0000-0000-0000430F0000}"/>
    <cellStyle name="SAPBEXexcBad8 2 13" xfId="6032" xr:uid="{00000000-0005-0000-0000-0000440F0000}"/>
    <cellStyle name="SAPBEXexcBad8 2 14" xfId="8361" xr:uid="{00000000-0005-0000-0000-0000450F0000}"/>
    <cellStyle name="SAPBEXexcBad8 2 2" xfId="675" xr:uid="{00000000-0005-0000-0000-0000460F0000}"/>
    <cellStyle name="SAPBEXexcBad8 2 2 2" xfId="2104" xr:uid="{00000000-0005-0000-0000-0000470F0000}"/>
    <cellStyle name="SAPBEXexcBad8 2 2 2 2" xfId="4932" xr:uid="{00000000-0005-0000-0000-0000480F0000}"/>
    <cellStyle name="SAPBEXexcBad8 2 2 2 3" xfId="7403" xr:uid="{00000000-0005-0000-0000-0000490F0000}"/>
    <cellStyle name="SAPBEXexcBad8 2 2 2 4" xfId="9696" xr:uid="{00000000-0005-0000-0000-00004A0F0000}"/>
    <cellStyle name="SAPBEXexcBad8 2 2 3" xfId="3529" xr:uid="{00000000-0005-0000-0000-00004B0F0000}"/>
    <cellStyle name="SAPBEXexcBad8 2 2 4" xfId="6034" xr:uid="{00000000-0005-0000-0000-00004C0F0000}"/>
    <cellStyle name="SAPBEXexcBad8 2 2 5" xfId="8363" xr:uid="{00000000-0005-0000-0000-00004D0F0000}"/>
    <cellStyle name="SAPBEXexcBad8 2 3" xfId="676" xr:uid="{00000000-0005-0000-0000-00004E0F0000}"/>
    <cellStyle name="SAPBEXexcBad8 2 3 2" xfId="2105" xr:uid="{00000000-0005-0000-0000-00004F0F0000}"/>
    <cellStyle name="SAPBEXexcBad8 2 3 2 2" xfId="4933" xr:uid="{00000000-0005-0000-0000-0000500F0000}"/>
    <cellStyle name="SAPBEXexcBad8 2 3 2 3" xfId="7404" xr:uid="{00000000-0005-0000-0000-0000510F0000}"/>
    <cellStyle name="SAPBEXexcBad8 2 3 2 4" xfId="9697" xr:uid="{00000000-0005-0000-0000-0000520F0000}"/>
    <cellStyle name="SAPBEXexcBad8 2 3 3" xfId="3530" xr:uid="{00000000-0005-0000-0000-0000530F0000}"/>
    <cellStyle name="SAPBEXexcBad8 2 3 4" xfId="6035" xr:uid="{00000000-0005-0000-0000-0000540F0000}"/>
    <cellStyle name="SAPBEXexcBad8 2 3 5" xfId="8364" xr:uid="{00000000-0005-0000-0000-0000550F0000}"/>
    <cellStyle name="SAPBEXexcBad8 2 4" xfId="677" xr:uid="{00000000-0005-0000-0000-0000560F0000}"/>
    <cellStyle name="SAPBEXexcBad8 2 4 2" xfId="2106" xr:uid="{00000000-0005-0000-0000-0000570F0000}"/>
    <cellStyle name="SAPBEXexcBad8 2 4 2 2" xfId="4934" xr:uid="{00000000-0005-0000-0000-0000580F0000}"/>
    <cellStyle name="SAPBEXexcBad8 2 4 2 3" xfId="7405" xr:uid="{00000000-0005-0000-0000-0000590F0000}"/>
    <cellStyle name="SAPBEXexcBad8 2 4 2 4" xfId="9698" xr:uid="{00000000-0005-0000-0000-00005A0F0000}"/>
    <cellStyle name="SAPBEXexcBad8 2 4 3" xfId="3531" xr:uid="{00000000-0005-0000-0000-00005B0F0000}"/>
    <cellStyle name="SAPBEXexcBad8 2 4 4" xfId="6036" xr:uid="{00000000-0005-0000-0000-00005C0F0000}"/>
    <cellStyle name="SAPBEXexcBad8 2 4 5" xfId="8365" xr:uid="{00000000-0005-0000-0000-00005D0F0000}"/>
    <cellStyle name="SAPBEXexcBad8 2 5" xfId="678" xr:uid="{00000000-0005-0000-0000-00005E0F0000}"/>
    <cellStyle name="SAPBEXexcBad8 2 5 2" xfId="2107" xr:uid="{00000000-0005-0000-0000-00005F0F0000}"/>
    <cellStyle name="SAPBEXexcBad8 2 5 2 2" xfId="4935" xr:uid="{00000000-0005-0000-0000-0000600F0000}"/>
    <cellStyle name="SAPBEXexcBad8 2 5 2 3" xfId="7406" xr:uid="{00000000-0005-0000-0000-0000610F0000}"/>
    <cellStyle name="SAPBEXexcBad8 2 5 2 4" xfId="9699" xr:uid="{00000000-0005-0000-0000-0000620F0000}"/>
    <cellStyle name="SAPBEXexcBad8 2 5 3" xfId="3532" xr:uid="{00000000-0005-0000-0000-0000630F0000}"/>
    <cellStyle name="SAPBEXexcBad8 2 5 4" xfId="6037" xr:uid="{00000000-0005-0000-0000-0000640F0000}"/>
    <cellStyle name="SAPBEXexcBad8 2 5 5" xfId="8366" xr:uid="{00000000-0005-0000-0000-0000650F0000}"/>
    <cellStyle name="SAPBEXexcBad8 2 6" xfId="679" xr:uid="{00000000-0005-0000-0000-0000660F0000}"/>
    <cellStyle name="SAPBEXexcBad8 2 6 2" xfId="1583" xr:uid="{00000000-0005-0000-0000-0000670F0000}"/>
    <cellStyle name="SAPBEXexcBad8 2 6 2 2" xfId="4412" xr:uid="{00000000-0005-0000-0000-0000680F0000}"/>
    <cellStyle name="SAPBEXexcBad8 2 6 2 3" xfId="6886" xr:uid="{00000000-0005-0000-0000-0000690F0000}"/>
    <cellStyle name="SAPBEXexcBad8 2 6 2 4" xfId="9188" xr:uid="{00000000-0005-0000-0000-00006A0F0000}"/>
    <cellStyle name="SAPBEXexcBad8 2 6 3" xfId="3533" xr:uid="{00000000-0005-0000-0000-00006B0F0000}"/>
    <cellStyle name="SAPBEXexcBad8 2 6 4" xfId="6038" xr:uid="{00000000-0005-0000-0000-00006C0F0000}"/>
    <cellStyle name="SAPBEXexcBad8 2 6 5" xfId="8367" xr:uid="{00000000-0005-0000-0000-00006D0F0000}"/>
    <cellStyle name="SAPBEXexcBad8 2 7" xfId="680" xr:uid="{00000000-0005-0000-0000-00006E0F0000}"/>
    <cellStyle name="SAPBEXexcBad8 2 7 2" xfId="2279" xr:uid="{00000000-0005-0000-0000-00006F0F0000}"/>
    <cellStyle name="SAPBEXexcBad8 2 7 2 2" xfId="5107" xr:uid="{00000000-0005-0000-0000-0000700F0000}"/>
    <cellStyle name="SAPBEXexcBad8 2 7 2 3" xfId="7578" xr:uid="{00000000-0005-0000-0000-0000710F0000}"/>
    <cellStyle name="SAPBEXexcBad8 2 7 2 4" xfId="9871" xr:uid="{00000000-0005-0000-0000-0000720F0000}"/>
    <cellStyle name="SAPBEXexcBad8 2 7 3" xfId="3534" xr:uid="{00000000-0005-0000-0000-0000730F0000}"/>
    <cellStyle name="SAPBEXexcBad8 2 7 4" xfId="6039" xr:uid="{00000000-0005-0000-0000-0000740F0000}"/>
    <cellStyle name="SAPBEXexcBad8 2 7 5" xfId="8368" xr:uid="{00000000-0005-0000-0000-0000750F0000}"/>
    <cellStyle name="SAPBEXexcBad8 2 8" xfId="681" xr:uid="{00000000-0005-0000-0000-0000760F0000}"/>
    <cellStyle name="SAPBEXexcBad8 2 8 2" xfId="1665" xr:uid="{00000000-0005-0000-0000-0000770F0000}"/>
    <cellStyle name="SAPBEXexcBad8 2 8 2 2" xfId="4494" xr:uid="{00000000-0005-0000-0000-0000780F0000}"/>
    <cellStyle name="SAPBEXexcBad8 2 8 2 3" xfId="6967" xr:uid="{00000000-0005-0000-0000-0000790F0000}"/>
    <cellStyle name="SAPBEXexcBad8 2 8 2 4" xfId="9261" xr:uid="{00000000-0005-0000-0000-00007A0F0000}"/>
    <cellStyle name="SAPBEXexcBad8 2 8 3" xfId="3535" xr:uid="{00000000-0005-0000-0000-00007B0F0000}"/>
    <cellStyle name="SAPBEXexcBad8 2 8 4" xfId="6040" xr:uid="{00000000-0005-0000-0000-00007C0F0000}"/>
    <cellStyle name="SAPBEXexcBad8 2 8 5" xfId="8369" xr:uid="{00000000-0005-0000-0000-00007D0F0000}"/>
    <cellStyle name="SAPBEXexcBad8 2 9" xfId="682" xr:uid="{00000000-0005-0000-0000-00007E0F0000}"/>
    <cellStyle name="SAPBEXexcBad8 2 9 2" xfId="2391" xr:uid="{00000000-0005-0000-0000-00007F0F0000}"/>
    <cellStyle name="SAPBEXexcBad8 2 9 2 2" xfId="5218" xr:uid="{00000000-0005-0000-0000-0000800F0000}"/>
    <cellStyle name="SAPBEXexcBad8 2 9 2 3" xfId="7689" xr:uid="{00000000-0005-0000-0000-0000810F0000}"/>
    <cellStyle name="SAPBEXexcBad8 2 9 2 4" xfId="9982" xr:uid="{00000000-0005-0000-0000-0000820F0000}"/>
    <cellStyle name="SAPBEXexcBad8 2 9 3" xfId="3536" xr:uid="{00000000-0005-0000-0000-0000830F0000}"/>
    <cellStyle name="SAPBEXexcBad8 2 9 4" xfId="6041" xr:uid="{00000000-0005-0000-0000-0000840F0000}"/>
    <cellStyle name="SAPBEXexcBad8 2 9 5" xfId="8370" xr:uid="{00000000-0005-0000-0000-0000850F0000}"/>
    <cellStyle name="SAPBEXexcBad8 3" xfId="683" xr:uid="{00000000-0005-0000-0000-0000860F0000}"/>
    <cellStyle name="SAPBEXexcBad8 3 2" xfId="1680" xr:uid="{00000000-0005-0000-0000-0000870F0000}"/>
    <cellStyle name="SAPBEXexcBad8 3 2 2" xfId="4509" xr:uid="{00000000-0005-0000-0000-0000880F0000}"/>
    <cellStyle name="SAPBEXexcBad8 3 2 3" xfId="6982" xr:uid="{00000000-0005-0000-0000-0000890F0000}"/>
    <cellStyle name="SAPBEXexcBad8 3 2 4" xfId="9276" xr:uid="{00000000-0005-0000-0000-00008A0F0000}"/>
    <cellStyle name="SAPBEXexcBad8 3 3" xfId="3537" xr:uid="{00000000-0005-0000-0000-00008B0F0000}"/>
    <cellStyle name="SAPBEXexcBad8 3 4" xfId="6042" xr:uid="{00000000-0005-0000-0000-00008C0F0000}"/>
    <cellStyle name="SAPBEXexcBad8 3 5" xfId="8371" xr:uid="{00000000-0005-0000-0000-00008D0F0000}"/>
    <cellStyle name="SAPBEXexcBad8 4" xfId="684" xr:uid="{00000000-0005-0000-0000-00008E0F0000}"/>
    <cellStyle name="SAPBEXexcBad8 4 2" xfId="1850" xr:uid="{00000000-0005-0000-0000-00008F0F0000}"/>
    <cellStyle name="SAPBEXexcBad8 4 2 2" xfId="4678" xr:uid="{00000000-0005-0000-0000-0000900F0000}"/>
    <cellStyle name="SAPBEXexcBad8 4 2 3" xfId="7150" xr:uid="{00000000-0005-0000-0000-0000910F0000}"/>
    <cellStyle name="SAPBEXexcBad8 4 2 4" xfId="9443" xr:uid="{00000000-0005-0000-0000-0000920F0000}"/>
    <cellStyle name="SAPBEXexcBad8 4 3" xfId="3538" xr:uid="{00000000-0005-0000-0000-0000930F0000}"/>
    <cellStyle name="SAPBEXexcBad8 4 4" xfId="6043" xr:uid="{00000000-0005-0000-0000-0000940F0000}"/>
    <cellStyle name="SAPBEXexcBad8 4 5" xfId="8372" xr:uid="{00000000-0005-0000-0000-0000950F0000}"/>
    <cellStyle name="SAPBEXexcBad8 5" xfId="685" xr:uid="{00000000-0005-0000-0000-0000960F0000}"/>
    <cellStyle name="SAPBEXexcBad8 5 2" xfId="1698" xr:uid="{00000000-0005-0000-0000-0000970F0000}"/>
    <cellStyle name="SAPBEXexcBad8 5 2 2" xfId="4527" xr:uid="{00000000-0005-0000-0000-0000980F0000}"/>
    <cellStyle name="SAPBEXexcBad8 5 2 3" xfId="7000" xr:uid="{00000000-0005-0000-0000-0000990F0000}"/>
    <cellStyle name="SAPBEXexcBad8 5 2 4" xfId="9294" xr:uid="{00000000-0005-0000-0000-00009A0F0000}"/>
    <cellStyle name="SAPBEXexcBad8 5 3" xfId="3539" xr:uid="{00000000-0005-0000-0000-00009B0F0000}"/>
    <cellStyle name="SAPBEXexcBad8 5 4" xfId="6044" xr:uid="{00000000-0005-0000-0000-00009C0F0000}"/>
    <cellStyle name="SAPBEXexcBad8 5 5" xfId="8373" xr:uid="{00000000-0005-0000-0000-00009D0F0000}"/>
    <cellStyle name="SAPBEXexcBad8 6" xfId="686" xr:uid="{00000000-0005-0000-0000-00009E0F0000}"/>
    <cellStyle name="SAPBEXexcBad8 6 2" xfId="2108" xr:uid="{00000000-0005-0000-0000-00009F0F0000}"/>
    <cellStyle name="SAPBEXexcBad8 6 2 2" xfId="4936" xr:uid="{00000000-0005-0000-0000-0000A00F0000}"/>
    <cellStyle name="SAPBEXexcBad8 6 2 3" xfId="7407" xr:uid="{00000000-0005-0000-0000-0000A10F0000}"/>
    <cellStyle name="SAPBEXexcBad8 6 2 4" xfId="9700" xr:uid="{00000000-0005-0000-0000-0000A20F0000}"/>
    <cellStyle name="SAPBEXexcBad8 6 3" xfId="3540" xr:uid="{00000000-0005-0000-0000-0000A30F0000}"/>
    <cellStyle name="SAPBEXexcBad8 6 4" xfId="6045" xr:uid="{00000000-0005-0000-0000-0000A40F0000}"/>
    <cellStyle name="SAPBEXexcBad8 6 5" xfId="8374" xr:uid="{00000000-0005-0000-0000-0000A50F0000}"/>
    <cellStyle name="SAPBEXexcBad8 7" xfId="687" xr:uid="{00000000-0005-0000-0000-0000A60F0000}"/>
    <cellStyle name="SAPBEXexcBad8 7 2" xfId="2515" xr:uid="{00000000-0005-0000-0000-0000A70F0000}"/>
    <cellStyle name="SAPBEXexcBad8 7 2 2" xfId="5342" xr:uid="{00000000-0005-0000-0000-0000A80F0000}"/>
    <cellStyle name="SAPBEXexcBad8 7 2 3" xfId="7812" xr:uid="{00000000-0005-0000-0000-0000A90F0000}"/>
    <cellStyle name="SAPBEXexcBad8 7 2 4" xfId="10105" xr:uid="{00000000-0005-0000-0000-0000AA0F0000}"/>
    <cellStyle name="SAPBEXexcBad8 7 3" xfId="3541" xr:uid="{00000000-0005-0000-0000-0000AB0F0000}"/>
    <cellStyle name="SAPBEXexcBad8 7 4" xfId="6046" xr:uid="{00000000-0005-0000-0000-0000AC0F0000}"/>
    <cellStyle name="SAPBEXexcBad8 7 5" xfId="8375" xr:uid="{00000000-0005-0000-0000-0000AD0F0000}"/>
    <cellStyle name="SAPBEXexcBad8 8" xfId="688" xr:uid="{00000000-0005-0000-0000-0000AE0F0000}"/>
    <cellStyle name="SAPBEXexcBad8 8 2" xfId="2109" xr:uid="{00000000-0005-0000-0000-0000AF0F0000}"/>
    <cellStyle name="SAPBEXexcBad8 8 2 2" xfId="4937" xr:uid="{00000000-0005-0000-0000-0000B00F0000}"/>
    <cellStyle name="SAPBEXexcBad8 8 2 3" xfId="7408" xr:uid="{00000000-0005-0000-0000-0000B10F0000}"/>
    <cellStyle name="SAPBEXexcBad8 8 2 4" xfId="9701" xr:uid="{00000000-0005-0000-0000-0000B20F0000}"/>
    <cellStyle name="SAPBEXexcBad8 8 3" xfId="3542" xr:uid="{00000000-0005-0000-0000-0000B30F0000}"/>
    <cellStyle name="SAPBEXexcBad8 8 4" xfId="6047" xr:uid="{00000000-0005-0000-0000-0000B40F0000}"/>
    <cellStyle name="SAPBEXexcBad8 8 5" xfId="8376" xr:uid="{00000000-0005-0000-0000-0000B50F0000}"/>
    <cellStyle name="SAPBEXexcBad8 9" xfId="689" xr:uid="{00000000-0005-0000-0000-0000B60F0000}"/>
    <cellStyle name="SAPBEXexcBad8 9 2" xfId="2110" xr:uid="{00000000-0005-0000-0000-0000B70F0000}"/>
    <cellStyle name="SAPBEXexcBad8 9 2 2" xfId="4938" xr:uid="{00000000-0005-0000-0000-0000B80F0000}"/>
    <cellStyle name="SAPBEXexcBad8 9 2 3" xfId="7409" xr:uid="{00000000-0005-0000-0000-0000B90F0000}"/>
    <cellStyle name="SAPBEXexcBad8 9 2 4" xfId="9702" xr:uid="{00000000-0005-0000-0000-0000BA0F0000}"/>
    <cellStyle name="SAPBEXexcBad8 9 3" xfId="3543" xr:uid="{00000000-0005-0000-0000-0000BB0F0000}"/>
    <cellStyle name="SAPBEXexcBad8 9 4" xfId="6048" xr:uid="{00000000-0005-0000-0000-0000BC0F0000}"/>
    <cellStyle name="SAPBEXexcBad8 9 5" xfId="8377" xr:uid="{00000000-0005-0000-0000-0000BD0F0000}"/>
    <cellStyle name="SAPBEXexcBad9" xfId="690" xr:uid="{00000000-0005-0000-0000-0000BE0F0000}"/>
    <cellStyle name="SAPBEXexcBad9 10" xfId="691" xr:uid="{00000000-0005-0000-0000-0000BF0F0000}"/>
    <cellStyle name="SAPBEXexcBad9 10 2" xfId="2464" xr:uid="{00000000-0005-0000-0000-0000C00F0000}"/>
    <cellStyle name="SAPBEXexcBad9 10 2 2" xfId="5291" xr:uid="{00000000-0005-0000-0000-0000C10F0000}"/>
    <cellStyle name="SAPBEXexcBad9 10 2 3" xfId="7761" xr:uid="{00000000-0005-0000-0000-0000C20F0000}"/>
    <cellStyle name="SAPBEXexcBad9 10 2 4" xfId="10054" xr:uid="{00000000-0005-0000-0000-0000C30F0000}"/>
    <cellStyle name="SAPBEXexcBad9 10 3" xfId="3545" xr:uid="{00000000-0005-0000-0000-0000C40F0000}"/>
    <cellStyle name="SAPBEXexcBad9 10 4" xfId="6050" xr:uid="{00000000-0005-0000-0000-0000C50F0000}"/>
    <cellStyle name="SAPBEXexcBad9 10 5" xfId="8379" xr:uid="{00000000-0005-0000-0000-0000C60F0000}"/>
    <cellStyle name="SAPBEXexcBad9 11" xfId="692" xr:uid="{00000000-0005-0000-0000-0000C70F0000}"/>
    <cellStyle name="SAPBEXexcBad9 11 2" xfId="1848" xr:uid="{00000000-0005-0000-0000-0000C80F0000}"/>
    <cellStyle name="SAPBEXexcBad9 11 2 2" xfId="4676" xr:uid="{00000000-0005-0000-0000-0000C90F0000}"/>
    <cellStyle name="SAPBEXexcBad9 11 2 3" xfId="7148" xr:uid="{00000000-0005-0000-0000-0000CA0F0000}"/>
    <cellStyle name="SAPBEXexcBad9 11 2 4" xfId="9441" xr:uid="{00000000-0005-0000-0000-0000CB0F0000}"/>
    <cellStyle name="SAPBEXexcBad9 11 3" xfId="3546" xr:uid="{00000000-0005-0000-0000-0000CC0F0000}"/>
    <cellStyle name="SAPBEXexcBad9 11 4" xfId="6051" xr:uid="{00000000-0005-0000-0000-0000CD0F0000}"/>
    <cellStyle name="SAPBEXexcBad9 11 5" xfId="8380" xr:uid="{00000000-0005-0000-0000-0000CE0F0000}"/>
    <cellStyle name="SAPBEXexcBad9 12" xfId="1508" xr:uid="{00000000-0005-0000-0000-0000CF0F0000}"/>
    <cellStyle name="SAPBEXexcBad9 13" xfId="2111" xr:uid="{00000000-0005-0000-0000-0000D00F0000}"/>
    <cellStyle name="SAPBEXexcBad9 13 2" xfId="4939" xr:uid="{00000000-0005-0000-0000-0000D10F0000}"/>
    <cellStyle name="SAPBEXexcBad9 13 3" xfId="7410" xr:uid="{00000000-0005-0000-0000-0000D20F0000}"/>
    <cellStyle name="SAPBEXexcBad9 13 4" xfId="9703" xr:uid="{00000000-0005-0000-0000-0000D30F0000}"/>
    <cellStyle name="SAPBEXexcBad9 14" xfId="3544" xr:uid="{00000000-0005-0000-0000-0000D40F0000}"/>
    <cellStyle name="SAPBEXexcBad9 15" xfId="6049" xr:uid="{00000000-0005-0000-0000-0000D50F0000}"/>
    <cellStyle name="SAPBEXexcBad9 16" xfId="8378" xr:uid="{00000000-0005-0000-0000-0000D60F0000}"/>
    <cellStyle name="SAPBEXexcBad9 2" xfId="693" xr:uid="{00000000-0005-0000-0000-0000D70F0000}"/>
    <cellStyle name="SAPBEXexcBad9 2 10" xfId="694" xr:uid="{00000000-0005-0000-0000-0000D80F0000}"/>
    <cellStyle name="SAPBEXexcBad9 2 10 2" xfId="2284" xr:uid="{00000000-0005-0000-0000-0000D90F0000}"/>
    <cellStyle name="SAPBEXexcBad9 2 10 2 2" xfId="5112" xr:uid="{00000000-0005-0000-0000-0000DA0F0000}"/>
    <cellStyle name="SAPBEXexcBad9 2 10 2 3" xfId="7583" xr:uid="{00000000-0005-0000-0000-0000DB0F0000}"/>
    <cellStyle name="SAPBEXexcBad9 2 10 2 4" xfId="9876" xr:uid="{00000000-0005-0000-0000-0000DC0F0000}"/>
    <cellStyle name="SAPBEXexcBad9 2 10 3" xfId="3548" xr:uid="{00000000-0005-0000-0000-0000DD0F0000}"/>
    <cellStyle name="SAPBEXexcBad9 2 10 4" xfId="6053" xr:uid="{00000000-0005-0000-0000-0000DE0F0000}"/>
    <cellStyle name="SAPBEXexcBad9 2 10 5" xfId="8382" xr:uid="{00000000-0005-0000-0000-0000DF0F0000}"/>
    <cellStyle name="SAPBEXexcBad9 2 11" xfId="2112" xr:uid="{00000000-0005-0000-0000-0000E00F0000}"/>
    <cellStyle name="SAPBEXexcBad9 2 11 2" xfId="4940" xr:uid="{00000000-0005-0000-0000-0000E10F0000}"/>
    <cellStyle name="SAPBEXexcBad9 2 11 3" xfId="7411" xr:uid="{00000000-0005-0000-0000-0000E20F0000}"/>
    <cellStyle name="SAPBEXexcBad9 2 11 4" xfId="9704" xr:uid="{00000000-0005-0000-0000-0000E30F0000}"/>
    <cellStyle name="SAPBEXexcBad9 2 12" xfId="3547" xr:uid="{00000000-0005-0000-0000-0000E40F0000}"/>
    <cellStyle name="SAPBEXexcBad9 2 13" xfId="6052" xr:uid="{00000000-0005-0000-0000-0000E50F0000}"/>
    <cellStyle name="SAPBEXexcBad9 2 14" xfId="8381" xr:uid="{00000000-0005-0000-0000-0000E60F0000}"/>
    <cellStyle name="SAPBEXexcBad9 2 2" xfId="695" xr:uid="{00000000-0005-0000-0000-0000E70F0000}"/>
    <cellStyle name="SAPBEXexcBad9 2 2 2" xfId="2113" xr:uid="{00000000-0005-0000-0000-0000E80F0000}"/>
    <cellStyle name="SAPBEXexcBad9 2 2 2 2" xfId="4941" xr:uid="{00000000-0005-0000-0000-0000E90F0000}"/>
    <cellStyle name="SAPBEXexcBad9 2 2 2 3" xfId="7412" xr:uid="{00000000-0005-0000-0000-0000EA0F0000}"/>
    <cellStyle name="SAPBEXexcBad9 2 2 2 4" xfId="9705" xr:uid="{00000000-0005-0000-0000-0000EB0F0000}"/>
    <cellStyle name="SAPBEXexcBad9 2 2 3" xfId="3549" xr:uid="{00000000-0005-0000-0000-0000EC0F0000}"/>
    <cellStyle name="SAPBEXexcBad9 2 2 4" xfId="6054" xr:uid="{00000000-0005-0000-0000-0000ED0F0000}"/>
    <cellStyle name="SAPBEXexcBad9 2 2 5" xfId="8383" xr:uid="{00000000-0005-0000-0000-0000EE0F0000}"/>
    <cellStyle name="SAPBEXexcBad9 2 3" xfId="696" xr:uid="{00000000-0005-0000-0000-0000EF0F0000}"/>
    <cellStyle name="SAPBEXexcBad9 2 3 2" xfId="2321" xr:uid="{00000000-0005-0000-0000-0000F00F0000}"/>
    <cellStyle name="SAPBEXexcBad9 2 3 2 2" xfId="5149" xr:uid="{00000000-0005-0000-0000-0000F10F0000}"/>
    <cellStyle name="SAPBEXexcBad9 2 3 2 3" xfId="7620" xr:uid="{00000000-0005-0000-0000-0000F20F0000}"/>
    <cellStyle name="SAPBEXexcBad9 2 3 2 4" xfId="9913" xr:uid="{00000000-0005-0000-0000-0000F30F0000}"/>
    <cellStyle name="SAPBEXexcBad9 2 3 3" xfId="3550" xr:uid="{00000000-0005-0000-0000-0000F40F0000}"/>
    <cellStyle name="SAPBEXexcBad9 2 3 4" xfId="6055" xr:uid="{00000000-0005-0000-0000-0000F50F0000}"/>
    <cellStyle name="SAPBEXexcBad9 2 3 5" xfId="8384" xr:uid="{00000000-0005-0000-0000-0000F60F0000}"/>
    <cellStyle name="SAPBEXexcBad9 2 4" xfId="697" xr:uid="{00000000-0005-0000-0000-0000F70F0000}"/>
    <cellStyle name="SAPBEXexcBad9 2 4 2" xfId="1702" xr:uid="{00000000-0005-0000-0000-0000F80F0000}"/>
    <cellStyle name="SAPBEXexcBad9 2 4 2 2" xfId="4531" xr:uid="{00000000-0005-0000-0000-0000F90F0000}"/>
    <cellStyle name="SAPBEXexcBad9 2 4 2 3" xfId="7004" xr:uid="{00000000-0005-0000-0000-0000FA0F0000}"/>
    <cellStyle name="SAPBEXexcBad9 2 4 2 4" xfId="9298" xr:uid="{00000000-0005-0000-0000-0000FB0F0000}"/>
    <cellStyle name="SAPBEXexcBad9 2 4 3" xfId="3551" xr:uid="{00000000-0005-0000-0000-0000FC0F0000}"/>
    <cellStyle name="SAPBEXexcBad9 2 4 4" xfId="6056" xr:uid="{00000000-0005-0000-0000-0000FD0F0000}"/>
    <cellStyle name="SAPBEXexcBad9 2 4 5" xfId="8385" xr:uid="{00000000-0005-0000-0000-0000FE0F0000}"/>
    <cellStyle name="SAPBEXexcBad9 2 5" xfId="698" xr:uid="{00000000-0005-0000-0000-0000FF0F0000}"/>
    <cellStyle name="SAPBEXexcBad9 2 5 2" xfId="1882" xr:uid="{00000000-0005-0000-0000-000000100000}"/>
    <cellStyle name="SAPBEXexcBad9 2 5 2 2" xfId="4710" xr:uid="{00000000-0005-0000-0000-000001100000}"/>
    <cellStyle name="SAPBEXexcBad9 2 5 2 3" xfId="7182" xr:uid="{00000000-0005-0000-0000-000002100000}"/>
    <cellStyle name="SAPBEXexcBad9 2 5 2 4" xfId="9475" xr:uid="{00000000-0005-0000-0000-000003100000}"/>
    <cellStyle name="SAPBEXexcBad9 2 5 3" xfId="3552" xr:uid="{00000000-0005-0000-0000-000004100000}"/>
    <cellStyle name="SAPBEXexcBad9 2 5 4" xfId="6057" xr:uid="{00000000-0005-0000-0000-000005100000}"/>
    <cellStyle name="SAPBEXexcBad9 2 5 5" xfId="8386" xr:uid="{00000000-0005-0000-0000-000006100000}"/>
    <cellStyle name="SAPBEXexcBad9 2 6" xfId="699" xr:uid="{00000000-0005-0000-0000-000007100000}"/>
    <cellStyle name="SAPBEXexcBad9 2 6 2" xfId="2114" xr:uid="{00000000-0005-0000-0000-000008100000}"/>
    <cellStyle name="SAPBEXexcBad9 2 6 2 2" xfId="4942" xr:uid="{00000000-0005-0000-0000-000009100000}"/>
    <cellStyle name="SAPBEXexcBad9 2 6 2 3" xfId="7413" xr:uid="{00000000-0005-0000-0000-00000A100000}"/>
    <cellStyle name="SAPBEXexcBad9 2 6 2 4" xfId="9706" xr:uid="{00000000-0005-0000-0000-00000B100000}"/>
    <cellStyle name="SAPBEXexcBad9 2 6 3" xfId="3553" xr:uid="{00000000-0005-0000-0000-00000C100000}"/>
    <cellStyle name="SAPBEXexcBad9 2 6 4" xfId="6058" xr:uid="{00000000-0005-0000-0000-00000D100000}"/>
    <cellStyle name="SAPBEXexcBad9 2 6 5" xfId="8387" xr:uid="{00000000-0005-0000-0000-00000E100000}"/>
    <cellStyle name="SAPBEXexcBad9 2 7" xfId="700" xr:uid="{00000000-0005-0000-0000-00000F100000}"/>
    <cellStyle name="SAPBEXexcBad9 2 7 2" xfId="2115" xr:uid="{00000000-0005-0000-0000-000010100000}"/>
    <cellStyle name="SAPBEXexcBad9 2 7 2 2" xfId="4943" xr:uid="{00000000-0005-0000-0000-000011100000}"/>
    <cellStyle name="SAPBEXexcBad9 2 7 2 3" xfId="7414" xr:uid="{00000000-0005-0000-0000-000012100000}"/>
    <cellStyle name="SAPBEXexcBad9 2 7 2 4" xfId="9707" xr:uid="{00000000-0005-0000-0000-000013100000}"/>
    <cellStyle name="SAPBEXexcBad9 2 7 3" xfId="3554" xr:uid="{00000000-0005-0000-0000-000014100000}"/>
    <cellStyle name="SAPBEXexcBad9 2 7 4" xfId="6059" xr:uid="{00000000-0005-0000-0000-000015100000}"/>
    <cellStyle name="SAPBEXexcBad9 2 7 5" xfId="8388" xr:uid="{00000000-0005-0000-0000-000016100000}"/>
    <cellStyle name="SAPBEXexcBad9 2 8" xfId="701" xr:uid="{00000000-0005-0000-0000-000017100000}"/>
    <cellStyle name="SAPBEXexcBad9 2 8 2" xfId="2643" xr:uid="{00000000-0005-0000-0000-000018100000}"/>
    <cellStyle name="SAPBEXexcBad9 2 8 2 2" xfId="5468" xr:uid="{00000000-0005-0000-0000-000019100000}"/>
    <cellStyle name="SAPBEXexcBad9 2 8 2 3" xfId="7936" xr:uid="{00000000-0005-0000-0000-00001A100000}"/>
    <cellStyle name="SAPBEXexcBad9 2 8 2 4" xfId="10225" xr:uid="{00000000-0005-0000-0000-00001B100000}"/>
    <cellStyle name="SAPBEXexcBad9 2 8 3" xfId="3555" xr:uid="{00000000-0005-0000-0000-00001C100000}"/>
    <cellStyle name="SAPBEXexcBad9 2 8 4" xfId="6060" xr:uid="{00000000-0005-0000-0000-00001D100000}"/>
    <cellStyle name="SAPBEXexcBad9 2 8 5" xfId="8389" xr:uid="{00000000-0005-0000-0000-00001E100000}"/>
    <cellStyle name="SAPBEXexcBad9 2 9" xfId="702" xr:uid="{00000000-0005-0000-0000-00001F100000}"/>
    <cellStyle name="SAPBEXexcBad9 2 9 2" xfId="2116" xr:uid="{00000000-0005-0000-0000-000020100000}"/>
    <cellStyle name="SAPBEXexcBad9 2 9 2 2" xfId="4944" xr:uid="{00000000-0005-0000-0000-000021100000}"/>
    <cellStyle name="SAPBEXexcBad9 2 9 2 3" xfId="7415" xr:uid="{00000000-0005-0000-0000-000022100000}"/>
    <cellStyle name="SAPBEXexcBad9 2 9 2 4" xfId="9708" xr:uid="{00000000-0005-0000-0000-000023100000}"/>
    <cellStyle name="SAPBEXexcBad9 2 9 3" xfId="3556" xr:uid="{00000000-0005-0000-0000-000024100000}"/>
    <cellStyle name="SAPBEXexcBad9 2 9 4" xfId="6061" xr:uid="{00000000-0005-0000-0000-000025100000}"/>
    <cellStyle name="SAPBEXexcBad9 2 9 5" xfId="8390" xr:uid="{00000000-0005-0000-0000-000026100000}"/>
    <cellStyle name="SAPBEXexcBad9 3" xfId="703" xr:uid="{00000000-0005-0000-0000-000027100000}"/>
    <cellStyle name="SAPBEXexcBad9 3 2" xfId="2117" xr:uid="{00000000-0005-0000-0000-000028100000}"/>
    <cellStyle name="SAPBEXexcBad9 3 2 2" xfId="4945" xr:uid="{00000000-0005-0000-0000-000029100000}"/>
    <cellStyle name="SAPBEXexcBad9 3 2 3" xfId="7416" xr:uid="{00000000-0005-0000-0000-00002A100000}"/>
    <cellStyle name="SAPBEXexcBad9 3 2 4" xfId="9709" xr:uid="{00000000-0005-0000-0000-00002B100000}"/>
    <cellStyle name="SAPBEXexcBad9 3 3" xfId="3557" xr:uid="{00000000-0005-0000-0000-00002C100000}"/>
    <cellStyle name="SAPBEXexcBad9 3 4" xfId="6062" xr:uid="{00000000-0005-0000-0000-00002D100000}"/>
    <cellStyle name="SAPBEXexcBad9 3 5" xfId="8391" xr:uid="{00000000-0005-0000-0000-00002E100000}"/>
    <cellStyle name="SAPBEXexcBad9 4" xfId="704" xr:uid="{00000000-0005-0000-0000-00002F100000}"/>
    <cellStyle name="SAPBEXexcBad9 4 2" xfId="1586" xr:uid="{00000000-0005-0000-0000-000030100000}"/>
    <cellStyle name="SAPBEXexcBad9 4 2 2" xfId="4415" xr:uid="{00000000-0005-0000-0000-000031100000}"/>
    <cellStyle name="SAPBEXexcBad9 4 2 3" xfId="6889" xr:uid="{00000000-0005-0000-0000-000032100000}"/>
    <cellStyle name="SAPBEXexcBad9 4 2 4" xfId="9191" xr:uid="{00000000-0005-0000-0000-000033100000}"/>
    <cellStyle name="SAPBEXexcBad9 4 3" xfId="3558" xr:uid="{00000000-0005-0000-0000-000034100000}"/>
    <cellStyle name="SAPBEXexcBad9 4 4" xfId="6063" xr:uid="{00000000-0005-0000-0000-000035100000}"/>
    <cellStyle name="SAPBEXexcBad9 4 5" xfId="8392" xr:uid="{00000000-0005-0000-0000-000036100000}"/>
    <cellStyle name="SAPBEXexcBad9 5" xfId="705" xr:uid="{00000000-0005-0000-0000-000037100000}"/>
    <cellStyle name="SAPBEXexcBad9 5 2" xfId="2543" xr:uid="{00000000-0005-0000-0000-000038100000}"/>
    <cellStyle name="SAPBEXexcBad9 5 2 2" xfId="5370" xr:uid="{00000000-0005-0000-0000-000039100000}"/>
    <cellStyle name="SAPBEXexcBad9 5 2 3" xfId="7840" xr:uid="{00000000-0005-0000-0000-00003A100000}"/>
    <cellStyle name="SAPBEXexcBad9 5 2 4" xfId="10133" xr:uid="{00000000-0005-0000-0000-00003B100000}"/>
    <cellStyle name="SAPBEXexcBad9 5 3" xfId="3559" xr:uid="{00000000-0005-0000-0000-00003C100000}"/>
    <cellStyle name="SAPBEXexcBad9 5 4" xfId="6064" xr:uid="{00000000-0005-0000-0000-00003D100000}"/>
    <cellStyle name="SAPBEXexcBad9 5 5" xfId="8393" xr:uid="{00000000-0005-0000-0000-00003E100000}"/>
    <cellStyle name="SAPBEXexcBad9 6" xfId="706" xr:uid="{00000000-0005-0000-0000-00003F100000}"/>
    <cellStyle name="SAPBEXexcBad9 6 2" xfId="2306" xr:uid="{00000000-0005-0000-0000-000040100000}"/>
    <cellStyle name="SAPBEXexcBad9 6 2 2" xfId="5134" xr:uid="{00000000-0005-0000-0000-000041100000}"/>
    <cellStyle name="SAPBEXexcBad9 6 2 3" xfId="7605" xr:uid="{00000000-0005-0000-0000-000042100000}"/>
    <cellStyle name="SAPBEXexcBad9 6 2 4" xfId="9898" xr:uid="{00000000-0005-0000-0000-000043100000}"/>
    <cellStyle name="SAPBEXexcBad9 6 3" xfId="3560" xr:uid="{00000000-0005-0000-0000-000044100000}"/>
    <cellStyle name="SAPBEXexcBad9 6 4" xfId="6065" xr:uid="{00000000-0005-0000-0000-000045100000}"/>
    <cellStyle name="SAPBEXexcBad9 6 5" xfId="8394" xr:uid="{00000000-0005-0000-0000-000046100000}"/>
    <cellStyle name="SAPBEXexcBad9 7" xfId="707" xr:uid="{00000000-0005-0000-0000-000047100000}"/>
    <cellStyle name="SAPBEXexcBad9 7 2" xfId="2118" xr:uid="{00000000-0005-0000-0000-000048100000}"/>
    <cellStyle name="SAPBEXexcBad9 7 2 2" xfId="4946" xr:uid="{00000000-0005-0000-0000-000049100000}"/>
    <cellStyle name="SAPBEXexcBad9 7 2 3" xfId="7417" xr:uid="{00000000-0005-0000-0000-00004A100000}"/>
    <cellStyle name="SAPBEXexcBad9 7 2 4" xfId="9710" xr:uid="{00000000-0005-0000-0000-00004B100000}"/>
    <cellStyle name="SAPBEXexcBad9 7 3" xfId="3561" xr:uid="{00000000-0005-0000-0000-00004C100000}"/>
    <cellStyle name="SAPBEXexcBad9 7 4" xfId="6066" xr:uid="{00000000-0005-0000-0000-00004D100000}"/>
    <cellStyle name="SAPBEXexcBad9 7 5" xfId="8395" xr:uid="{00000000-0005-0000-0000-00004E100000}"/>
    <cellStyle name="SAPBEXexcBad9 8" xfId="708" xr:uid="{00000000-0005-0000-0000-00004F100000}"/>
    <cellStyle name="SAPBEXexcBad9 8 2" xfId="2349" xr:uid="{00000000-0005-0000-0000-000050100000}"/>
    <cellStyle name="SAPBEXexcBad9 8 2 2" xfId="5177" xr:uid="{00000000-0005-0000-0000-000051100000}"/>
    <cellStyle name="SAPBEXexcBad9 8 2 3" xfId="7648" xr:uid="{00000000-0005-0000-0000-000052100000}"/>
    <cellStyle name="SAPBEXexcBad9 8 2 4" xfId="9941" xr:uid="{00000000-0005-0000-0000-000053100000}"/>
    <cellStyle name="SAPBEXexcBad9 8 3" xfId="3562" xr:uid="{00000000-0005-0000-0000-000054100000}"/>
    <cellStyle name="SAPBEXexcBad9 8 4" xfId="6067" xr:uid="{00000000-0005-0000-0000-000055100000}"/>
    <cellStyle name="SAPBEXexcBad9 8 5" xfId="8396" xr:uid="{00000000-0005-0000-0000-000056100000}"/>
    <cellStyle name="SAPBEXexcBad9 9" xfId="709" xr:uid="{00000000-0005-0000-0000-000057100000}"/>
    <cellStyle name="SAPBEXexcBad9 9 2" xfId="2119" xr:uid="{00000000-0005-0000-0000-000058100000}"/>
    <cellStyle name="SAPBEXexcBad9 9 2 2" xfId="4947" xr:uid="{00000000-0005-0000-0000-000059100000}"/>
    <cellStyle name="SAPBEXexcBad9 9 2 3" xfId="7418" xr:uid="{00000000-0005-0000-0000-00005A100000}"/>
    <cellStyle name="SAPBEXexcBad9 9 2 4" xfId="9711" xr:uid="{00000000-0005-0000-0000-00005B100000}"/>
    <cellStyle name="SAPBEXexcBad9 9 3" xfId="3563" xr:uid="{00000000-0005-0000-0000-00005C100000}"/>
    <cellStyle name="SAPBEXexcBad9 9 4" xfId="6068" xr:uid="{00000000-0005-0000-0000-00005D100000}"/>
    <cellStyle name="SAPBEXexcBad9 9 5" xfId="8397" xr:uid="{00000000-0005-0000-0000-00005E100000}"/>
    <cellStyle name="SAPBEXexcCritical4" xfId="710" xr:uid="{00000000-0005-0000-0000-00005F100000}"/>
    <cellStyle name="SAPBEXexcCritical4 10" xfId="711" xr:uid="{00000000-0005-0000-0000-000060100000}"/>
    <cellStyle name="SAPBEXexcCritical4 10 2" xfId="1611" xr:uid="{00000000-0005-0000-0000-000061100000}"/>
    <cellStyle name="SAPBEXexcCritical4 10 2 2" xfId="4440" xr:uid="{00000000-0005-0000-0000-000062100000}"/>
    <cellStyle name="SAPBEXexcCritical4 10 2 3" xfId="6913" xr:uid="{00000000-0005-0000-0000-000063100000}"/>
    <cellStyle name="SAPBEXexcCritical4 10 2 4" xfId="9214" xr:uid="{00000000-0005-0000-0000-000064100000}"/>
    <cellStyle name="SAPBEXexcCritical4 10 3" xfId="3565" xr:uid="{00000000-0005-0000-0000-000065100000}"/>
    <cellStyle name="SAPBEXexcCritical4 10 4" xfId="6070" xr:uid="{00000000-0005-0000-0000-000066100000}"/>
    <cellStyle name="SAPBEXexcCritical4 10 5" xfId="8399" xr:uid="{00000000-0005-0000-0000-000067100000}"/>
    <cellStyle name="SAPBEXexcCritical4 11" xfId="712" xr:uid="{00000000-0005-0000-0000-000068100000}"/>
    <cellStyle name="SAPBEXexcCritical4 11 2" xfId="2466" xr:uid="{00000000-0005-0000-0000-000069100000}"/>
    <cellStyle name="SAPBEXexcCritical4 11 2 2" xfId="5293" xr:uid="{00000000-0005-0000-0000-00006A100000}"/>
    <cellStyle name="SAPBEXexcCritical4 11 2 3" xfId="7763" xr:uid="{00000000-0005-0000-0000-00006B100000}"/>
    <cellStyle name="SAPBEXexcCritical4 11 2 4" xfId="10056" xr:uid="{00000000-0005-0000-0000-00006C100000}"/>
    <cellStyle name="SAPBEXexcCritical4 11 3" xfId="3566" xr:uid="{00000000-0005-0000-0000-00006D100000}"/>
    <cellStyle name="SAPBEXexcCritical4 11 4" xfId="6071" xr:uid="{00000000-0005-0000-0000-00006E100000}"/>
    <cellStyle name="SAPBEXexcCritical4 11 5" xfId="8400" xr:uid="{00000000-0005-0000-0000-00006F100000}"/>
    <cellStyle name="SAPBEXexcCritical4 12" xfId="1509" xr:uid="{00000000-0005-0000-0000-000070100000}"/>
    <cellStyle name="SAPBEXexcCritical4 13" xfId="1814" xr:uid="{00000000-0005-0000-0000-000071100000}"/>
    <cellStyle name="SAPBEXexcCritical4 13 2" xfId="4642" xr:uid="{00000000-0005-0000-0000-000072100000}"/>
    <cellStyle name="SAPBEXexcCritical4 13 3" xfId="7114" xr:uid="{00000000-0005-0000-0000-000073100000}"/>
    <cellStyle name="SAPBEXexcCritical4 13 4" xfId="9407" xr:uid="{00000000-0005-0000-0000-000074100000}"/>
    <cellStyle name="SAPBEXexcCritical4 14" xfId="3564" xr:uid="{00000000-0005-0000-0000-000075100000}"/>
    <cellStyle name="SAPBEXexcCritical4 15" xfId="6069" xr:uid="{00000000-0005-0000-0000-000076100000}"/>
    <cellStyle name="SAPBEXexcCritical4 16" xfId="8398" xr:uid="{00000000-0005-0000-0000-000077100000}"/>
    <cellStyle name="SAPBEXexcCritical4 2" xfId="713" xr:uid="{00000000-0005-0000-0000-000078100000}"/>
    <cellStyle name="SAPBEXexcCritical4 2 10" xfId="714" xr:uid="{00000000-0005-0000-0000-000079100000}"/>
    <cellStyle name="SAPBEXexcCritical4 2 10 2" xfId="2120" xr:uid="{00000000-0005-0000-0000-00007A100000}"/>
    <cellStyle name="SAPBEXexcCritical4 2 10 2 2" xfId="4948" xr:uid="{00000000-0005-0000-0000-00007B100000}"/>
    <cellStyle name="SAPBEXexcCritical4 2 10 2 3" xfId="7419" xr:uid="{00000000-0005-0000-0000-00007C100000}"/>
    <cellStyle name="SAPBEXexcCritical4 2 10 2 4" xfId="9712" xr:uid="{00000000-0005-0000-0000-00007D100000}"/>
    <cellStyle name="SAPBEXexcCritical4 2 10 3" xfId="3568" xr:uid="{00000000-0005-0000-0000-00007E100000}"/>
    <cellStyle name="SAPBEXexcCritical4 2 10 4" xfId="6073" xr:uid="{00000000-0005-0000-0000-00007F100000}"/>
    <cellStyle name="SAPBEXexcCritical4 2 10 5" xfId="8402" xr:uid="{00000000-0005-0000-0000-000080100000}"/>
    <cellStyle name="SAPBEXexcCritical4 2 11" xfId="1792" xr:uid="{00000000-0005-0000-0000-000081100000}"/>
    <cellStyle name="SAPBEXexcCritical4 2 11 2" xfId="4620" xr:uid="{00000000-0005-0000-0000-000082100000}"/>
    <cellStyle name="SAPBEXexcCritical4 2 11 3" xfId="7093" xr:uid="{00000000-0005-0000-0000-000083100000}"/>
    <cellStyle name="SAPBEXexcCritical4 2 11 4" xfId="9387" xr:uid="{00000000-0005-0000-0000-000084100000}"/>
    <cellStyle name="SAPBEXexcCritical4 2 12" xfId="3567" xr:uid="{00000000-0005-0000-0000-000085100000}"/>
    <cellStyle name="SAPBEXexcCritical4 2 13" xfId="6072" xr:uid="{00000000-0005-0000-0000-000086100000}"/>
    <cellStyle name="SAPBEXexcCritical4 2 14" xfId="8401" xr:uid="{00000000-0005-0000-0000-000087100000}"/>
    <cellStyle name="SAPBEXexcCritical4 2 2" xfId="715" xr:uid="{00000000-0005-0000-0000-000088100000}"/>
    <cellStyle name="SAPBEXexcCritical4 2 2 2" xfId="2121" xr:uid="{00000000-0005-0000-0000-000089100000}"/>
    <cellStyle name="SAPBEXexcCritical4 2 2 2 2" xfId="4949" xr:uid="{00000000-0005-0000-0000-00008A100000}"/>
    <cellStyle name="SAPBEXexcCritical4 2 2 2 3" xfId="7420" xr:uid="{00000000-0005-0000-0000-00008B100000}"/>
    <cellStyle name="SAPBEXexcCritical4 2 2 2 4" xfId="9713" xr:uid="{00000000-0005-0000-0000-00008C100000}"/>
    <cellStyle name="SAPBEXexcCritical4 2 2 3" xfId="3569" xr:uid="{00000000-0005-0000-0000-00008D100000}"/>
    <cellStyle name="SAPBEXexcCritical4 2 2 4" xfId="6074" xr:uid="{00000000-0005-0000-0000-00008E100000}"/>
    <cellStyle name="SAPBEXexcCritical4 2 2 5" xfId="8403" xr:uid="{00000000-0005-0000-0000-00008F100000}"/>
    <cellStyle name="SAPBEXexcCritical4 2 3" xfId="716" xr:uid="{00000000-0005-0000-0000-000090100000}"/>
    <cellStyle name="SAPBEXexcCritical4 2 3 2" xfId="1608" xr:uid="{00000000-0005-0000-0000-000091100000}"/>
    <cellStyle name="SAPBEXexcCritical4 2 3 2 2" xfId="4437" xr:uid="{00000000-0005-0000-0000-000092100000}"/>
    <cellStyle name="SAPBEXexcCritical4 2 3 2 3" xfId="6910" xr:uid="{00000000-0005-0000-0000-000093100000}"/>
    <cellStyle name="SAPBEXexcCritical4 2 3 2 4" xfId="9211" xr:uid="{00000000-0005-0000-0000-000094100000}"/>
    <cellStyle name="SAPBEXexcCritical4 2 3 3" xfId="3570" xr:uid="{00000000-0005-0000-0000-000095100000}"/>
    <cellStyle name="SAPBEXexcCritical4 2 3 4" xfId="6075" xr:uid="{00000000-0005-0000-0000-000096100000}"/>
    <cellStyle name="SAPBEXexcCritical4 2 3 5" xfId="8404" xr:uid="{00000000-0005-0000-0000-000097100000}"/>
    <cellStyle name="SAPBEXexcCritical4 2 4" xfId="717" xr:uid="{00000000-0005-0000-0000-000098100000}"/>
    <cellStyle name="SAPBEXexcCritical4 2 4 2" xfId="2122" xr:uid="{00000000-0005-0000-0000-000099100000}"/>
    <cellStyle name="SAPBEXexcCritical4 2 4 2 2" xfId="4950" xr:uid="{00000000-0005-0000-0000-00009A100000}"/>
    <cellStyle name="SAPBEXexcCritical4 2 4 2 3" xfId="7421" xr:uid="{00000000-0005-0000-0000-00009B100000}"/>
    <cellStyle name="SAPBEXexcCritical4 2 4 2 4" xfId="9714" xr:uid="{00000000-0005-0000-0000-00009C100000}"/>
    <cellStyle name="SAPBEXexcCritical4 2 4 3" xfId="3571" xr:uid="{00000000-0005-0000-0000-00009D100000}"/>
    <cellStyle name="SAPBEXexcCritical4 2 4 4" xfId="6076" xr:uid="{00000000-0005-0000-0000-00009E100000}"/>
    <cellStyle name="SAPBEXexcCritical4 2 4 5" xfId="8405" xr:uid="{00000000-0005-0000-0000-00009F100000}"/>
    <cellStyle name="SAPBEXexcCritical4 2 5" xfId="718" xr:uid="{00000000-0005-0000-0000-0000A0100000}"/>
    <cellStyle name="SAPBEXexcCritical4 2 5 2" xfId="2123" xr:uid="{00000000-0005-0000-0000-0000A1100000}"/>
    <cellStyle name="SAPBEXexcCritical4 2 5 2 2" xfId="4951" xr:uid="{00000000-0005-0000-0000-0000A2100000}"/>
    <cellStyle name="SAPBEXexcCritical4 2 5 2 3" xfId="7422" xr:uid="{00000000-0005-0000-0000-0000A3100000}"/>
    <cellStyle name="SAPBEXexcCritical4 2 5 2 4" xfId="9715" xr:uid="{00000000-0005-0000-0000-0000A4100000}"/>
    <cellStyle name="SAPBEXexcCritical4 2 5 3" xfId="3572" xr:uid="{00000000-0005-0000-0000-0000A5100000}"/>
    <cellStyle name="SAPBEXexcCritical4 2 5 4" xfId="6077" xr:uid="{00000000-0005-0000-0000-0000A6100000}"/>
    <cellStyle name="SAPBEXexcCritical4 2 5 5" xfId="8406" xr:uid="{00000000-0005-0000-0000-0000A7100000}"/>
    <cellStyle name="SAPBEXexcCritical4 2 6" xfId="719" xr:uid="{00000000-0005-0000-0000-0000A8100000}"/>
    <cellStyle name="SAPBEXexcCritical4 2 6 2" xfId="2593" xr:uid="{00000000-0005-0000-0000-0000A9100000}"/>
    <cellStyle name="SAPBEXexcCritical4 2 6 2 2" xfId="5419" xr:uid="{00000000-0005-0000-0000-0000AA100000}"/>
    <cellStyle name="SAPBEXexcCritical4 2 6 2 3" xfId="7889" xr:uid="{00000000-0005-0000-0000-0000AB100000}"/>
    <cellStyle name="SAPBEXexcCritical4 2 6 2 4" xfId="10182" xr:uid="{00000000-0005-0000-0000-0000AC100000}"/>
    <cellStyle name="SAPBEXexcCritical4 2 6 3" xfId="3573" xr:uid="{00000000-0005-0000-0000-0000AD100000}"/>
    <cellStyle name="SAPBEXexcCritical4 2 6 4" xfId="6078" xr:uid="{00000000-0005-0000-0000-0000AE100000}"/>
    <cellStyle name="SAPBEXexcCritical4 2 6 5" xfId="8407" xr:uid="{00000000-0005-0000-0000-0000AF100000}"/>
    <cellStyle name="SAPBEXexcCritical4 2 7" xfId="720" xr:uid="{00000000-0005-0000-0000-0000B0100000}"/>
    <cellStyle name="SAPBEXexcCritical4 2 7 2" xfId="2124" xr:uid="{00000000-0005-0000-0000-0000B1100000}"/>
    <cellStyle name="SAPBEXexcCritical4 2 7 2 2" xfId="4952" xr:uid="{00000000-0005-0000-0000-0000B2100000}"/>
    <cellStyle name="SAPBEXexcCritical4 2 7 2 3" xfId="7423" xr:uid="{00000000-0005-0000-0000-0000B3100000}"/>
    <cellStyle name="SAPBEXexcCritical4 2 7 2 4" xfId="9716" xr:uid="{00000000-0005-0000-0000-0000B4100000}"/>
    <cellStyle name="SAPBEXexcCritical4 2 7 3" xfId="3574" xr:uid="{00000000-0005-0000-0000-0000B5100000}"/>
    <cellStyle name="SAPBEXexcCritical4 2 7 4" xfId="6079" xr:uid="{00000000-0005-0000-0000-0000B6100000}"/>
    <cellStyle name="SAPBEXexcCritical4 2 7 5" xfId="8408" xr:uid="{00000000-0005-0000-0000-0000B7100000}"/>
    <cellStyle name="SAPBEXexcCritical4 2 8" xfId="721" xr:uid="{00000000-0005-0000-0000-0000B8100000}"/>
    <cellStyle name="SAPBEXexcCritical4 2 8 2" xfId="2392" xr:uid="{00000000-0005-0000-0000-0000B9100000}"/>
    <cellStyle name="SAPBEXexcCritical4 2 8 2 2" xfId="5219" xr:uid="{00000000-0005-0000-0000-0000BA100000}"/>
    <cellStyle name="SAPBEXexcCritical4 2 8 2 3" xfId="7690" xr:uid="{00000000-0005-0000-0000-0000BB100000}"/>
    <cellStyle name="SAPBEXexcCritical4 2 8 2 4" xfId="9983" xr:uid="{00000000-0005-0000-0000-0000BC100000}"/>
    <cellStyle name="SAPBEXexcCritical4 2 8 3" xfId="3575" xr:uid="{00000000-0005-0000-0000-0000BD100000}"/>
    <cellStyle name="SAPBEXexcCritical4 2 8 4" xfId="6080" xr:uid="{00000000-0005-0000-0000-0000BE100000}"/>
    <cellStyle name="SAPBEXexcCritical4 2 8 5" xfId="8409" xr:uid="{00000000-0005-0000-0000-0000BF100000}"/>
    <cellStyle name="SAPBEXexcCritical4 2 9" xfId="722" xr:uid="{00000000-0005-0000-0000-0000C0100000}"/>
    <cellStyle name="SAPBEXexcCritical4 2 9 2" xfId="2125" xr:uid="{00000000-0005-0000-0000-0000C1100000}"/>
    <cellStyle name="SAPBEXexcCritical4 2 9 2 2" xfId="4953" xr:uid="{00000000-0005-0000-0000-0000C2100000}"/>
    <cellStyle name="SAPBEXexcCritical4 2 9 2 3" xfId="7424" xr:uid="{00000000-0005-0000-0000-0000C3100000}"/>
    <cellStyle name="SAPBEXexcCritical4 2 9 2 4" xfId="9717" xr:uid="{00000000-0005-0000-0000-0000C4100000}"/>
    <cellStyle name="SAPBEXexcCritical4 2 9 3" xfId="3576" xr:uid="{00000000-0005-0000-0000-0000C5100000}"/>
    <cellStyle name="SAPBEXexcCritical4 2 9 4" xfId="6081" xr:uid="{00000000-0005-0000-0000-0000C6100000}"/>
    <cellStyle name="SAPBEXexcCritical4 2 9 5" xfId="8410" xr:uid="{00000000-0005-0000-0000-0000C7100000}"/>
    <cellStyle name="SAPBEXexcCritical4 3" xfId="723" xr:uid="{00000000-0005-0000-0000-0000C8100000}"/>
    <cellStyle name="SAPBEXexcCritical4 3 2" xfId="1825" xr:uid="{00000000-0005-0000-0000-0000C9100000}"/>
    <cellStyle name="SAPBEXexcCritical4 3 2 2" xfId="4653" xr:uid="{00000000-0005-0000-0000-0000CA100000}"/>
    <cellStyle name="SAPBEXexcCritical4 3 2 3" xfId="7125" xr:uid="{00000000-0005-0000-0000-0000CB100000}"/>
    <cellStyle name="SAPBEXexcCritical4 3 2 4" xfId="9418" xr:uid="{00000000-0005-0000-0000-0000CC100000}"/>
    <cellStyle name="SAPBEXexcCritical4 3 3" xfId="3577" xr:uid="{00000000-0005-0000-0000-0000CD100000}"/>
    <cellStyle name="SAPBEXexcCritical4 3 4" xfId="6082" xr:uid="{00000000-0005-0000-0000-0000CE100000}"/>
    <cellStyle name="SAPBEXexcCritical4 3 5" xfId="8411" xr:uid="{00000000-0005-0000-0000-0000CF100000}"/>
    <cellStyle name="SAPBEXexcCritical4 4" xfId="724" xr:uid="{00000000-0005-0000-0000-0000D0100000}"/>
    <cellStyle name="SAPBEXexcCritical4 4 2" xfId="2256" xr:uid="{00000000-0005-0000-0000-0000D1100000}"/>
    <cellStyle name="SAPBEXexcCritical4 4 2 2" xfId="5084" xr:uid="{00000000-0005-0000-0000-0000D2100000}"/>
    <cellStyle name="SAPBEXexcCritical4 4 2 3" xfId="7555" xr:uid="{00000000-0005-0000-0000-0000D3100000}"/>
    <cellStyle name="SAPBEXexcCritical4 4 2 4" xfId="9848" xr:uid="{00000000-0005-0000-0000-0000D4100000}"/>
    <cellStyle name="SAPBEXexcCritical4 4 3" xfId="3578" xr:uid="{00000000-0005-0000-0000-0000D5100000}"/>
    <cellStyle name="SAPBEXexcCritical4 4 4" xfId="6083" xr:uid="{00000000-0005-0000-0000-0000D6100000}"/>
    <cellStyle name="SAPBEXexcCritical4 4 5" xfId="8412" xr:uid="{00000000-0005-0000-0000-0000D7100000}"/>
    <cellStyle name="SAPBEXexcCritical4 5" xfId="725" xr:uid="{00000000-0005-0000-0000-0000D8100000}"/>
    <cellStyle name="SAPBEXexcCritical4 5 2" xfId="2126" xr:uid="{00000000-0005-0000-0000-0000D9100000}"/>
    <cellStyle name="SAPBEXexcCritical4 5 2 2" xfId="4954" xr:uid="{00000000-0005-0000-0000-0000DA100000}"/>
    <cellStyle name="SAPBEXexcCritical4 5 2 3" xfId="7425" xr:uid="{00000000-0005-0000-0000-0000DB100000}"/>
    <cellStyle name="SAPBEXexcCritical4 5 2 4" xfId="9718" xr:uid="{00000000-0005-0000-0000-0000DC100000}"/>
    <cellStyle name="SAPBEXexcCritical4 5 3" xfId="3579" xr:uid="{00000000-0005-0000-0000-0000DD100000}"/>
    <cellStyle name="SAPBEXexcCritical4 5 4" xfId="6084" xr:uid="{00000000-0005-0000-0000-0000DE100000}"/>
    <cellStyle name="SAPBEXexcCritical4 5 5" xfId="8413" xr:uid="{00000000-0005-0000-0000-0000DF100000}"/>
    <cellStyle name="SAPBEXexcCritical4 6" xfId="726" xr:uid="{00000000-0005-0000-0000-0000E0100000}"/>
    <cellStyle name="SAPBEXexcCritical4 6 2" xfId="2535" xr:uid="{00000000-0005-0000-0000-0000E1100000}"/>
    <cellStyle name="SAPBEXexcCritical4 6 2 2" xfId="5362" xr:uid="{00000000-0005-0000-0000-0000E2100000}"/>
    <cellStyle name="SAPBEXexcCritical4 6 2 3" xfId="7832" xr:uid="{00000000-0005-0000-0000-0000E3100000}"/>
    <cellStyle name="SAPBEXexcCritical4 6 2 4" xfId="10125" xr:uid="{00000000-0005-0000-0000-0000E4100000}"/>
    <cellStyle name="SAPBEXexcCritical4 6 3" xfId="3580" xr:uid="{00000000-0005-0000-0000-0000E5100000}"/>
    <cellStyle name="SAPBEXexcCritical4 6 4" xfId="6085" xr:uid="{00000000-0005-0000-0000-0000E6100000}"/>
    <cellStyle name="SAPBEXexcCritical4 6 5" xfId="8414" xr:uid="{00000000-0005-0000-0000-0000E7100000}"/>
    <cellStyle name="SAPBEXexcCritical4 7" xfId="727" xr:uid="{00000000-0005-0000-0000-0000E8100000}"/>
    <cellStyle name="SAPBEXexcCritical4 7 2" xfId="2346" xr:uid="{00000000-0005-0000-0000-0000E9100000}"/>
    <cellStyle name="SAPBEXexcCritical4 7 2 2" xfId="5174" xr:uid="{00000000-0005-0000-0000-0000EA100000}"/>
    <cellStyle name="SAPBEXexcCritical4 7 2 3" xfId="7645" xr:uid="{00000000-0005-0000-0000-0000EB100000}"/>
    <cellStyle name="SAPBEXexcCritical4 7 2 4" xfId="9938" xr:uid="{00000000-0005-0000-0000-0000EC100000}"/>
    <cellStyle name="SAPBEXexcCritical4 7 3" xfId="3581" xr:uid="{00000000-0005-0000-0000-0000ED100000}"/>
    <cellStyle name="SAPBEXexcCritical4 7 4" xfId="6086" xr:uid="{00000000-0005-0000-0000-0000EE100000}"/>
    <cellStyle name="SAPBEXexcCritical4 7 5" xfId="8415" xr:uid="{00000000-0005-0000-0000-0000EF100000}"/>
    <cellStyle name="SAPBEXexcCritical4 8" xfId="728" xr:uid="{00000000-0005-0000-0000-0000F0100000}"/>
    <cellStyle name="SAPBEXexcCritical4 8 2" xfId="1832" xr:uid="{00000000-0005-0000-0000-0000F1100000}"/>
    <cellStyle name="SAPBEXexcCritical4 8 2 2" xfId="4660" xr:uid="{00000000-0005-0000-0000-0000F2100000}"/>
    <cellStyle name="SAPBEXexcCritical4 8 2 3" xfId="7132" xr:uid="{00000000-0005-0000-0000-0000F3100000}"/>
    <cellStyle name="SAPBEXexcCritical4 8 2 4" xfId="9425" xr:uid="{00000000-0005-0000-0000-0000F4100000}"/>
    <cellStyle name="SAPBEXexcCritical4 8 3" xfId="3582" xr:uid="{00000000-0005-0000-0000-0000F5100000}"/>
    <cellStyle name="SAPBEXexcCritical4 8 4" xfId="6087" xr:uid="{00000000-0005-0000-0000-0000F6100000}"/>
    <cellStyle name="SAPBEXexcCritical4 8 5" xfId="8416" xr:uid="{00000000-0005-0000-0000-0000F7100000}"/>
    <cellStyle name="SAPBEXexcCritical4 9" xfId="729" xr:uid="{00000000-0005-0000-0000-0000F8100000}"/>
    <cellStyle name="SAPBEXexcCritical4 9 2" xfId="1666" xr:uid="{00000000-0005-0000-0000-0000F9100000}"/>
    <cellStyle name="SAPBEXexcCritical4 9 2 2" xfId="4495" xr:uid="{00000000-0005-0000-0000-0000FA100000}"/>
    <cellStyle name="SAPBEXexcCritical4 9 2 3" xfId="6968" xr:uid="{00000000-0005-0000-0000-0000FB100000}"/>
    <cellStyle name="SAPBEXexcCritical4 9 2 4" xfId="9262" xr:uid="{00000000-0005-0000-0000-0000FC100000}"/>
    <cellStyle name="SAPBEXexcCritical4 9 3" xfId="3583" xr:uid="{00000000-0005-0000-0000-0000FD100000}"/>
    <cellStyle name="SAPBEXexcCritical4 9 4" xfId="6088" xr:uid="{00000000-0005-0000-0000-0000FE100000}"/>
    <cellStyle name="SAPBEXexcCritical4 9 5" xfId="8417" xr:uid="{00000000-0005-0000-0000-0000FF100000}"/>
    <cellStyle name="SAPBEXexcCritical5" xfId="730" xr:uid="{00000000-0005-0000-0000-000000110000}"/>
    <cellStyle name="SAPBEXexcCritical5 10" xfId="731" xr:uid="{00000000-0005-0000-0000-000001110000}"/>
    <cellStyle name="SAPBEXexcCritical5 10 2" xfId="2127" xr:uid="{00000000-0005-0000-0000-000002110000}"/>
    <cellStyle name="SAPBEXexcCritical5 10 2 2" xfId="4955" xr:uid="{00000000-0005-0000-0000-000003110000}"/>
    <cellStyle name="SAPBEXexcCritical5 10 2 3" xfId="7426" xr:uid="{00000000-0005-0000-0000-000004110000}"/>
    <cellStyle name="SAPBEXexcCritical5 10 2 4" xfId="9719" xr:uid="{00000000-0005-0000-0000-000005110000}"/>
    <cellStyle name="SAPBEXexcCritical5 10 3" xfId="3585" xr:uid="{00000000-0005-0000-0000-000006110000}"/>
    <cellStyle name="SAPBEXexcCritical5 10 4" xfId="6090" xr:uid="{00000000-0005-0000-0000-000007110000}"/>
    <cellStyle name="SAPBEXexcCritical5 10 5" xfId="8419" xr:uid="{00000000-0005-0000-0000-000008110000}"/>
    <cellStyle name="SAPBEXexcCritical5 11" xfId="732" xr:uid="{00000000-0005-0000-0000-000009110000}"/>
    <cellStyle name="SAPBEXexcCritical5 11 2" xfId="2423" xr:uid="{00000000-0005-0000-0000-00000A110000}"/>
    <cellStyle name="SAPBEXexcCritical5 11 2 2" xfId="5250" xr:uid="{00000000-0005-0000-0000-00000B110000}"/>
    <cellStyle name="SAPBEXexcCritical5 11 2 3" xfId="7721" xr:uid="{00000000-0005-0000-0000-00000C110000}"/>
    <cellStyle name="SAPBEXexcCritical5 11 2 4" xfId="10014" xr:uid="{00000000-0005-0000-0000-00000D110000}"/>
    <cellStyle name="SAPBEXexcCritical5 11 3" xfId="3586" xr:uid="{00000000-0005-0000-0000-00000E110000}"/>
    <cellStyle name="SAPBEXexcCritical5 11 4" xfId="6091" xr:uid="{00000000-0005-0000-0000-00000F110000}"/>
    <cellStyle name="SAPBEXexcCritical5 11 5" xfId="8420" xr:uid="{00000000-0005-0000-0000-000010110000}"/>
    <cellStyle name="SAPBEXexcCritical5 12" xfId="1510" xr:uid="{00000000-0005-0000-0000-000011110000}"/>
    <cellStyle name="SAPBEXexcCritical5 13" xfId="2516" xr:uid="{00000000-0005-0000-0000-000012110000}"/>
    <cellStyle name="SAPBEXexcCritical5 13 2" xfId="5343" xr:uid="{00000000-0005-0000-0000-000013110000}"/>
    <cellStyle name="SAPBEXexcCritical5 13 3" xfId="7813" xr:uid="{00000000-0005-0000-0000-000014110000}"/>
    <cellStyle name="SAPBEXexcCritical5 13 4" xfId="10106" xr:uid="{00000000-0005-0000-0000-000015110000}"/>
    <cellStyle name="SAPBEXexcCritical5 14" xfId="3584" xr:uid="{00000000-0005-0000-0000-000016110000}"/>
    <cellStyle name="SAPBEXexcCritical5 15" xfId="6089" xr:uid="{00000000-0005-0000-0000-000017110000}"/>
    <cellStyle name="SAPBEXexcCritical5 16" xfId="8418" xr:uid="{00000000-0005-0000-0000-000018110000}"/>
    <cellStyle name="SAPBEXexcCritical5 2" xfId="733" xr:uid="{00000000-0005-0000-0000-000019110000}"/>
    <cellStyle name="SAPBEXexcCritical5 2 10" xfId="734" xr:uid="{00000000-0005-0000-0000-00001A110000}"/>
    <cellStyle name="SAPBEXexcCritical5 2 10 2" xfId="2129" xr:uid="{00000000-0005-0000-0000-00001B110000}"/>
    <cellStyle name="SAPBEXexcCritical5 2 10 2 2" xfId="4957" xr:uid="{00000000-0005-0000-0000-00001C110000}"/>
    <cellStyle name="SAPBEXexcCritical5 2 10 2 3" xfId="7428" xr:uid="{00000000-0005-0000-0000-00001D110000}"/>
    <cellStyle name="SAPBEXexcCritical5 2 10 2 4" xfId="9721" xr:uid="{00000000-0005-0000-0000-00001E110000}"/>
    <cellStyle name="SAPBEXexcCritical5 2 10 3" xfId="3588" xr:uid="{00000000-0005-0000-0000-00001F110000}"/>
    <cellStyle name="SAPBEXexcCritical5 2 10 4" xfId="6093" xr:uid="{00000000-0005-0000-0000-000020110000}"/>
    <cellStyle name="SAPBEXexcCritical5 2 10 5" xfId="8422" xr:uid="{00000000-0005-0000-0000-000021110000}"/>
    <cellStyle name="SAPBEXexcCritical5 2 11" xfId="2128" xr:uid="{00000000-0005-0000-0000-000022110000}"/>
    <cellStyle name="SAPBEXexcCritical5 2 11 2" xfId="4956" xr:uid="{00000000-0005-0000-0000-000023110000}"/>
    <cellStyle name="SAPBEXexcCritical5 2 11 3" xfId="7427" xr:uid="{00000000-0005-0000-0000-000024110000}"/>
    <cellStyle name="SAPBEXexcCritical5 2 11 4" xfId="9720" xr:uid="{00000000-0005-0000-0000-000025110000}"/>
    <cellStyle name="SAPBEXexcCritical5 2 12" xfId="3587" xr:uid="{00000000-0005-0000-0000-000026110000}"/>
    <cellStyle name="SAPBEXexcCritical5 2 13" xfId="6092" xr:uid="{00000000-0005-0000-0000-000027110000}"/>
    <cellStyle name="SAPBEXexcCritical5 2 14" xfId="8421" xr:uid="{00000000-0005-0000-0000-000028110000}"/>
    <cellStyle name="SAPBEXexcCritical5 2 2" xfId="735" xr:uid="{00000000-0005-0000-0000-000029110000}"/>
    <cellStyle name="SAPBEXexcCritical5 2 2 2" xfId="2362" xr:uid="{00000000-0005-0000-0000-00002A110000}"/>
    <cellStyle name="SAPBEXexcCritical5 2 2 2 2" xfId="5190" xr:uid="{00000000-0005-0000-0000-00002B110000}"/>
    <cellStyle name="SAPBEXexcCritical5 2 2 2 3" xfId="7661" xr:uid="{00000000-0005-0000-0000-00002C110000}"/>
    <cellStyle name="SAPBEXexcCritical5 2 2 2 4" xfId="9954" xr:uid="{00000000-0005-0000-0000-00002D110000}"/>
    <cellStyle name="SAPBEXexcCritical5 2 2 3" xfId="3589" xr:uid="{00000000-0005-0000-0000-00002E110000}"/>
    <cellStyle name="SAPBEXexcCritical5 2 2 4" xfId="6094" xr:uid="{00000000-0005-0000-0000-00002F110000}"/>
    <cellStyle name="SAPBEXexcCritical5 2 2 5" xfId="8423" xr:uid="{00000000-0005-0000-0000-000030110000}"/>
    <cellStyle name="SAPBEXexcCritical5 2 3" xfId="736" xr:uid="{00000000-0005-0000-0000-000031110000}"/>
    <cellStyle name="SAPBEXexcCritical5 2 3 2" xfId="2130" xr:uid="{00000000-0005-0000-0000-000032110000}"/>
    <cellStyle name="SAPBEXexcCritical5 2 3 2 2" xfId="4958" xr:uid="{00000000-0005-0000-0000-000033110000}"/>
    <cellStyle name="SAPBEXexcCritical5 2 3 2 3" xfId="7429" xr:uid="{00000000-0005-0000-0000-000034110000}"/>
    <cellStyle name="SAPBEXexcCritical5 2 3 2 4" xfId="9722" xr:uid="{00000000-0005-0000-0000-000035110000}"/>
    <cellStyle name="SAPBEXexcCritical5 2 3 3" xfId="3590" xr:uid="{00000000-0005-0000-0000-000036110000}"/>
    <cellStyle name="SAPBEXexcCritical5 2 3 4" xfId="6095" xr:uid="{00000000-0005-0000-0000-000037110000}"/>
    <cellStyle name="SAPBEXexcCritical5 2 3 5" xfId="8424" xr:uid="{00000000-0005-0000-0000-000038110000}"/>
    <cellStyle name="SAPBEXexcCritical5 2 4" xfId="737" xr:uid="{00000000-0005-0000-0000-000039110000}"/>
    <cellStyle name="SAPBEXexcCritical5 2 4 2" xfId="2131" xr:uid="{00000000-0005-0000-0000-00003A110000}"/>
    <cellStyle name="SAPBEXexcCritical5 2 4 2 2" xfId="4959" xr:uid="{00000000-0005-0000-0000-00003B110000}"/>
    <cellStyle name="SAPBEXexcCritical5 2 4 2 3" xfId="7430" xr:uid="{00000000-0005-0000-0000-00003C110000}"/>
    <cellStyle name="SAPBEXexcCritical5 2 4 2 4" xfId="9723" xr:uid="{00000000-0005-0000-0000-00003D110000}"/>
    <cellStyle name="SAPBEXexcCritical5 2 4 3" xfId="3591" xr:uid="{00000000-0005-0000-0000-00003E110000}"/>
    <cellStyle name="SAPBEXexcCritical5 2 4 4" xfId="6096" xr:uid="{00000000-0005-0000-0000-00003F110000}"/>
    <cellStyle name="SAPBEXexcCritical5 2 4 5" xfId="8425" xr:uid="{00000000-0005-0000-0000-000040110000}"/>
    <cellStyle name="SAPBEXexcCritical5 2 5" xfId="738" xr:uid="{00000000-0005-0000-0000-000041110000}"/>
    <cellStyle name="SAPBEXexcCritical5 2 5 2" xfId="2206" xr:uid="{00000000-0005-0000-0000-000042110000}"/>
    <cellStyle name="SAPBEXexcCritical5 2 5 2 2" xfId="5034" xr:uid="{00000000-0005-0000-0000-000043110000}"/>
    <cellStyle name="SAPBEXexcCritical5 2 5 2 3" xfId="7505" xr:uid="{00000000-0005-0000-0000-000044110000}"/>
    <cellStyle name="SAPBEXexcCritical5 2 5 2 4" xfId="9798" xr:uid="{00000000-0005-0000-0000-000045110000}"/>
    <cellStyle name="SAPBEXexcCritical5 2 5 3" xfId="3592" xr:uid="{00000000-0005-0000-0000-000046110000}"/>
    <cellStyle name="SAPBEXexcCritical5 2 5 4" xfId="6097" xr:uid="{00000000-0005-0000-0000-000047110000}"/>
    <cellStyle name="SAPBEXexcCritical5 2 5 5" xfId="8426" xr:uid="{00000000-0005-0000-0000-000048110000}"/>
    <cellStyle name="SAPBEXexcCritical5 2 6" xfId="739" xr:uid="{00000000-0005-0000-0000-000049110000}"/>
    <cellStyle name="SAPBEXexcCritical5 2 6 2" xfId="2132" xr:uid="{00000000-0005-0000-0000-00004A110000}"/>
    <cellStyle name="SAPBEXexcCritical5 2 6 2 2" xfId="4960" xr:uid="{00000000-0005-0000-0000-00004B110000}"/>
    <cellStyle name="SAPBEXexcCritical5 2 6 2 3" xfId="7431" xr:uid="{00000000-0005-0000-0000-00004C110000}"/>
    <cellStyle name="SAPBEXexcCritical5 2 6 2 4" xfId="9724" xr:uid="{00000000-0005-0000-0000-00004D110000}"/>
    <cellStyle name="SAPBEXexcCritical5 2 6 3" xfId="3593" xr:uid="{00000000-0005-0000-0000-00004E110000}"/>
    <cellStyle name="SAPBEXexcCritical5 2 6 4" xfId="6098" xr:uid="{00000000-0005-0000-0000-00004F110000}"/>
    <cellStyle name="SAPBEXexcCritical5 2 6 5" xfId="8427" xr:uid="{00000000-0005-0000-0000-000050110000}"/>
    <cellStyle name="SAPBEXexcCritical5 2 7" xfId="740" xr:uid="{00000000-0005-0000-0000-000051110000}"/>
    <cellStyle name="SAPBEXexcCritical5 2 7 2" xfId="1926" xr:uid="{00000000-0005-0000-0000-000052110000}"/>
    <cellStyle name="SAPBEXexcCritical5 2 7 2 2" xfId="4754" xr:uid="{00000000-0005-0000-0000-000053110000}"/>
    <cellStyle name="SAPBEXexcCritical5 2 7 2 3" xfId="7225" xr:uid="{00000000-0005-0000-0000-000054110000}"/>
    <cellStyle name="SAPBEXexcCritical5 2 7 2 4" xfId="9518" xr:uid="{00000000-0005-0000-0000-000055110000}"/>
    <cellStyle name="SAPBEXexcCritical5 2 7 3" xfId="3594" xr:uid="{00000000-0005-0000-0000-000056110000}"/>
    <cellStyle name="SAPBEXexcCritical5 2 7 4" xfId="6099" xr:uid="{00000000-0005-0000-0000-000057110000}"/>
    <cellStyle name="SAPBEXexcCritical5 2 7 5" xfId="8428" xr:uid="{00000000-0005-0000-0000-000058110000}"/>
    <cellStyle name="SAPBEXexcCritical5 2 8" xfId="741" xr:uid="{00000000-0005-0000-0000-000059110000}"/>
    <cellStyle name="SAPBEXexcCritical5 2 8 2" xfId="2280" xr:uid="{00000000-0005-0000-0000-00005A110000}"/>
    <cellStyle name="SAPBEXexcCritical5 2 8 2 2" xfId="5108" xr:uid="{00000000-0005-0000-0000-00005B110000}"/>
    <cellStyle name="SAPBEXexcCritical5 2 8 2 3" xfId="7579" xr:uid="{00000000-0005-0000-0000-00005C110000}"/>
    <cellStyle name="SAPBEXexcCritical5 2 8 2 4" xfId="9872" xr:uid="{00000000-0005-0000-0000-00005D110000}"/>
    <cellStyle name="SAPBEXexcCritical5 2 8 3" xfId="3595" xr:uid="{00000000-0005-0000-0000-00005E110000}"/>
    <cellStyle name="SAPBEXexcCritical5 2 8 4" xfId="6100" xr:uid="{00000000-0005-0000-0000-00005F110000}"/>
    <cellStyle name="SAPBEXexcCritical5 2 8 5" xfId="8429" xr:uid="{00000000-0005-0000-0000-000060110000}"/>
    <cellStyle name="SAPBEXexcCritical5 2 9" xfId="742" xr:uid="{00000000-0005-0000-0000-000061110000}"/>
    <cellStyle name="SAPBEXexcCritical5 2 9 2" xfId="2133" xr:uid="{00000000-0005-0000-0000-000062110000}"/>
    <cellStyle name="SAPBEXexcCritical5 2 9 2 2" xfId="4961" xr:uid="{00000000-0005-0000-0000-000063110000}"/>
    <cellStyle name="SAPBEXexcCritical5 2 9 2 3" xfId="7432" xr:uid="{00000000-0005-0000-0000-000064110000}"/>
    <cellStyle name="SAPBEXexcCritical5 2 9 2 4" xfId="9725" xr:uid="{00000000-0005-0000-0000-000065110000}"/>
    <cellStyle name="SAPBEXexcCritical5 2 9 3" xfId="3596" xr:uid="{00000000-0005-0000-0000-000066110000}"/>
    <cellStyle name="SAPBEXexcCritical5 2 9 4" xfId="6101" xr:uid="{00000000-0005-0000-0000-000067110000}"/>
    <cellStyle name="SAPBEXexcCritical5 2 9 5" xfId="8430" xr:uid="{00000000-0005-0000-0000-000068110000}"/>
    <cellStyle name="SAPBEXexcCritical5 3" xfId="743" xr:uid="{00000000-0005-0000-0000-000069110000}"/>
    <cellStyle name="SAPBEXexcCritical5 3 2" xfId="1610" xr:uid="{00000000-0005-0000-0000-00006A110000}"/>
    <cellStyle name="SAPBEXexcCritical5 3 2 2" xfId="4439" xr:uid="{00000000-0005-0000-0000-00006B110000}"/>
    <cellStyle name="SAPBEXexcCritical5 3 2 3" xfId="6912" xr:uid="{00000000-0005-0000-0000-00006C110000}"/>
    <cellStyle name="SAPBEXexcCritical5 3 2 4" xfId="9213" xr:uid="{00000000-0005-0000-0000-00006D110000}"/>
    <cellStyle name="SAPBEXexcCritical5 3 3" xfId="3597" xr:uid="{00000000-0005-0000-0000-00006E110000}"/>
    <cellStyle name="SAPBEXexcCritical5 3 4" xfId="6102" xr:uid="{00000000-0005-0000-0000-00006F110000}"/>
    <cellStyle name="SAPBEXexcCritical5 3 5" xfId="8431" xr:uid="{00000000-0005-0000-0000-000070110000}"/>
    <cellStyle name="SAPBEXexcCritical5 4" xfId="744" xr:uid="{00000000-0005-0000-0000-000071110000}"/>
    <cellStyle name="SAPBEXexcCritical5 4 2" xfId="2307" xr:uid="{00000000-0005-0000-0000-000072110000}"/>
    <cellStyle name="SAPBEXexcCritical5 4 2 2" xfId="5135" xr:uid="{00000000-0005-0000-0000-000073110000}"/>
    <cellStyle name="SAPBEXexcCritical5 4 2 3" xfId="7606" xr:uid="{00000000-0005-0000-0000-000074110000}"/>
    <cellStyle name="SAPBEXexcCritical5 4 2 4" xfId="9899" xr:uid="{00000000-0005-0000-0000-000075110000}"/>
    <cellStyle name="SAPBEXexcCritical5 4 3" xfId="3598" xr:uid="{00000000-0005-0000-0000-000076110000}"/>
    <cellStyle name="SAPBEXexcCritical5 4 4" xfId="6103" xr:uid="{00000000-0005-0000-0000-000077110000}"/>
    <cellStyle name="SAPBEXexcCritical5 4 5" xfId="8432" xr:uid="{00000000-0005-0000-0000-000078110000}"/>
    <cellStyle name="SAPBEXexcCritical5 5" xfId="745" xr:uid="{00000000-0005-0000-0000-000079110000}"/>
    <cellStyle name="SAPBEXexcCritical5 5 2" xfId="1736" xr:uid="{00000000-0005-0000-0000-00007A110000}"/>
    <cellStyle name="SAPBEXexcCritical5 5 2 2" xfId="4564" xr:uid="{00000000-0005-0000-0000-00007B110000}"/>
    <cellStyle name="SAPBEXexcCritical5 5 2 3" xfId="7037" xr:uid="{00000000-0005-0000-0000-00007C110000}"/>
    <cellStyle name="SAPBEXexcCritical5 5 2 4" xfId="9331" xr:uid="{00000000-0005-0000-0000-00007D110000}"/>
    <cellStyle name="SAPBEXexcCritical5 5 3" xfId="3599" xr:uid="{00000000-0005-0000-0000-00007E110000}"/>
    <cellStyle name="SAPBEXexcCritical5 5 4" xfId="6104" xr:uid="{00000000-0005-0000-0000-00007F110000}"/>
    <cellStyle name="SAPBEXexcCritical5 5 5" xfId="8433" xr:uid="{00000000-0005-0000-0000-000080110000}"/>
    <cellStyle name="SAPBEXexcCritical5 6" xfId="746" xr:uid="{00000000-0005-0000-0000-000081110000}"/>
    <cellStyle name="SAPBEXexcCritical5 6 2" xfId="1589" xr:uid="{00000000-0005-0000-0000-000082110000}"/>
    <cellStyle name="SAPBEXexcCritical5 6 2 2" xfId="4418" xr:uid="{00000000-0005-0000-0000-000083110000}"/>
    <cellStyle name="SAPBEXexcCritical5 6 2 3" xfId="6892" xr:uid="{00000000-0005-0000-0000-000084110000}"/>
    <cellStyle name="SAPBEXexcCritical5 6 2 4" xfId="9193" xr:uid="{00000000-0005-0000-0000-000085110000}"/>
    <cellStyle name="SAPBEXexcCritical5 6 3" xfId="3600" xr:uid="{00000000-0005-0000-0000-000086110000}"/>
    <cellStyle name="SAPBEXexcCritical5 6 4" xfId="6105" xr:uid="{00000000-0005-0000-0000-000087110000}"/>
    <cellStyle name="SAPBEXexcCritical5 6 5" xfId="8434" xr:uid="{00000000-0005-0000-0000-000088110000}"/>
    <cellStyle name="SAPBEXexcCritical5 7" xfId="747" xr:uid="{00000000-0005-0000-0000-000089110000}"/>
    <cellStyle name="SAPBEXexcCritical5 7 2" xfId="2134" xr:uid="{00000000-0005-0000-0000-00008A110000}"/>
    <cellStyle name="SAPBEXexcCritical5 7 2 2" xfId="4962" xr:uid="{00000000-0005-0000-0000-00008B110000}"/>
    <cellStyle name="SAPBEXexcCritical5 7 2 3" xfId="7433" xr:uid="{00000000-0005-0000-0000-00008C110000}"/>
    <cellStyle name="SAPBEXexcCritical5 7 2 4" xfId="9726" xr:uid="{00000000-0005-0000-0000-00008D110000}"/>
    <cellStyle name="SAPBEXexcCritical5 7 3" xfId="3601" xr:uid="{00000000-0005-0000-0000-00008E110000}"/>
    <cellStyle name="SAPBEXexcCritical5 7 4" xfId="6106" xr:uid="{00000000-0005-0000-0000-00008F110000}"/>
    <cellStyle name="SAPBEXexcCritical5 7 5" xfId="8435" xr:uid="{00000000-0005-0000-0000-000090110000}"/>
    <cellStyle name="SAPBEXexcCritical5 8" xfId="748" xr:uid="{00000000-0005-0000-0000-000091110000}"/>
    <cellStyle name="SAPBEXexcCritical5 8 2" xfId="2135" xr:uid="{00000000-0005-0000-0000-000092110000}"/>
    <cellStyle name="SAPBEXexcCritical5 8 2 2" xfId="4963" xr:uid="{00000000-0005-0000-0000-000093110000}"/>
    <cellStyle name="SAPBEXexcCritical5 8 2 3" xfId="7434" xr:uid="{00000000-0005-0000-0000-000094110000}"/>
    <cellStyle name="SAPBEXexcCritical5 8 2 4" xfId="9727" xr:uid="{00000000-0005-0000-0000-000095110000}"/>
    <cellStyle name="SAPBEXexcCritical5 8 3" xfId="3602" xr:uid="{00000000-0005-0000-0000-000096110000}"/>
    <cellStyle name="SAPBEXexcCritical5 8 4" xfId="6107" xr:uid="{00000000-0005-0000-0000-000097110000}"/>
    <cellStyle name="SAPBEXexcCritical5 8 5" xfId="8436" xr:uid="{00000000-0005-0000-0000-000098110000}"/>
    <cellStyle name="SAPBEXexcCritical5 9" xfId="749" xr:uid="{00000000-0005-0000-0000-000099110000}"/>
    <cellStyle name="SAPBEXexcCritical5 9 2" xfId="2644" xr:uid="{00000000-0005-0000-0000-00009A110000}"/>
    <cellStyle name="SAPBEXexcCritical5 9 2 2" xfId="5469" xr:uid="{00000000-0005-0000-0000-00009B110000}"/>
    <cellStyle name="SAPBEXexcCritical5 9 2 3" xfId="7937" xr:uid="{00000000-0005-0000-0000-00009C110000}"/>
    <cellStyle name="SAPBEXexcCritical5 9 2 4" xfId="10226" xr:uid="{00000000-0005-0000-0000-00009D110000}"/>
    <cellStyle name="SAPBEXexcCritical5 9 3" xfId="3603" xr:uid="{00000000-0005-0000-0000-00009E110000}"/>
    <cellStyle name="SAPBEXexcCritical5 9 4" xfId="6108" xr:uid="{00000000-0005-0000-0000-00009F110000}"/>
    <cellStyle name="SAPBEXexcCritical5 9 5" xfId="8437" xr:uid="{00000000-0005-0000-0000-0000A0110000}"/>
    <cellStyle name="SAPBEXexcCritical6" xfId="750" xr:uid="{00000000-0005-0000-0000-0000A1110000}"/>
    <cellStyle name="SAPBEXexcCritical6 10" xfId="751" xr:uid="{00000000-0005-0000-0000-0000A2110000}"/>
    <cellStyle name="SAPBEXexcCritical6 10 2" xfId="2136" xr:uid="{00000000-0005-0000-0000-0000A3110000}"/>
    <cellStyle name="SAPBEXexcCritical6 10 2 2" xfId="4964" xr:uid="{00000000-0005-0000-0000-0000A4110000}"/>
    <cellStyle name="SAPBEXexcCritical6 10 2 3" xfId="7435" xr:uid="{00000000-0005-0000-0000-0000A5110000}"/>
    <cellStyle name="SAPBEXexcCritical6 10 2 4" xfId="9728" xr:uid="{00000000-0005-0000-0000-0000A6110000}"/>
    <cellStyle name="SAPBEXexcCritical6 10 3" xfId="3605" xr:uid="{00000000-0005-0000-0000-0000A7110000}"/>
    <cellStyle name="SAPBEXexcCritical6 10 4" xfId="6110" xr:uid="{00000000-0005-0000-0000-0000A8110000}"/>
    <cellStyle name="SAPBEXexcCritical6 10 5" xfId="8439" xr:uid="{00000000-0005-0000-0000-0000A9110000}"/>
    <cellStyle name="SAPBEXexcCritical6 11" xfId="752" xr:uid="{00000000-0005-0000-0000-0000AA110000}"/>
    <cellStyle name="SAPBEXexcCritical6 11 2" xfId="1793" xr:uid="{00000000-0005-0000-0000-0000AB110000}"/>
    <cellStyle name="SAPBEXexcCritical6 11 2 2" xfId="4621" xr:uid="{00000000-0005-0000-0000-0000AC110000}"/>
    <cellStyle name="SAPBEXexcCritical6 11 2 3" xfId="7094" xr:uid="{00000000-0005-0000-0000-0000AD110000}"/>
    <cellStyle name="SAPBEXexcCritical6 11 2 4" xfId="9388" xr:uid="{00000000-0005-0000-0000-0000AE110000}"/>
    <cellStyle name="SAPBEXexcCritical6 11 3" xfId="3606" xr:uid="{00000000-0005-0000-0000-0000AF110000}"/>
    <cellStyle name="SAPBEXexcCritical6 11 4" xfId="6111" xr:uid="{00000000-0005-0000-0000-0000B0110000}"/>
    <cellStyle name="SAPBEXexcCritical6 11 5" xfId="8440" xr:uid="{00000000-0005-0000-0000-0000B1110000}"/>
    <cellStyle name="SAPBEXexcCritical6 12" xfId="1511" xr:uid="{00000000-0005-0000-0000-0000B2110000}"/>
    <cellStyle name="SAPBEXexcCritical6 13" xfId="1723" xr:uid="{00000000-0005-0000-0000-0000B3110000}"/>
    <cellStyle name="SAPBEXexcCritical6 13 2" xfId="4551" xr:uid="{00000000-0005-0000-0000-0000B4110000}"/>
    <cellStyle name="SAPBEXexcCritical6 13 3" xfId="7024" xr:uid="{00000000-0005-0000-0000-0000B5110000}"/>
    <cellStyle name="SAPBEXexcCritical6 13 4" xfId="9318" xr:uid="{00000000-0005-0000-0000-0000B6110000}"/>
    <cellStyle name="SAPBEXexcCritical6 14" xfId="3604" xr:uid="{00000000-0005-0000-0000-0000B7110000}"/>
    <cellStyle name="SAPBEXexcCritical6 15" xfId="6109" xr:uid="{00000000-0005-0000-0000-0000B8110000}"/>
    <cellStyle name="SAPBEXexcCritical6 16" xfId="8438" xr:uid="{00000000-0005-0000-0000-0000B9110000}"/>
    <cellStyle name="SAPBEXexcCritical6 2" xfId="753" xr:uid="{00000000-0005-0000-0000-0000BA110000}"/>
    <cellStyle name="SAPBEXexcCritical6 2 10" xfId="754" xr:uid="{00000000-0005-0000-0000-0000BB110000}"/>
    <cellStyle name="SAPBEXexcCritical6 2 10 2" xfId="2137" xr:uid="{00000000-0005-0000-0000-0000BC110000}"/>
    <cellStyle name="SAPBEXexcCritical6 2 10 2 2" xfId="4965" xr:uid="{00000000-0005-0000-0000-0000BD110000}"/>
    <cellStyle name="SAPBEXexcCritical6 2 10 2 3" xfId="7436" xr:uid="{00000000-0005-0000-0000-0000BE110000}"/>
    <cellStyle name="SAPBEXexcCritical6 2 10 2 4" xfId="9729" xr:uid="{00000000-0005-0000-0000-0000BF110000}"/>
    <cellStyle name="SAPBEXexcCritical6 2 10 3" xfId="3608" xr:uid="{00000000-0005-0000-0000-0000C0110000}"/>
    <cellStyle name="SAPBEXexcCritical6 2 10 4" xfId="6113" xr:uid="{00000000-0005-0000-0000-0000C1110000}"/>
    <cellStyle name="SAPBEXexcCritical6 2 10 5" xfId="8442" xr:uid="{00000000-0005-0000-0000-0000C2110000}"/>
    <cellStyle name="SAPBEXexcCritical6 2 11" xfId="2604" xr:uid="{00000000-0005-0000-0000-0000C3110000}"/>
    <cellStyle name="SAPBEXexcCritical6 2 11 2" xfId="5430" xr:uid="{00000000-0005-0000-0000-0000C4110000}"/>
    <cellStyle name="SAPBEXexcCritical6 2 11 3" xfId="7900" xr:uid="{00000000-0005-0000-0000-0000C5110000}"/>
    <cellStyle name="SAPBEXexcCritical6 2 11 4" xfId="10193" xr:uid="{00000000-0005-0000-0000-0000C6110000}"/>
    <cellStyle name="SAPBEXexcCritical6 2 12" xfId="3607" xr:uid="{00000000-0005-0000-0000-0000C7110000}"/>
    <cellStyle name="SAPBEXexcCritical6 2 13" xfId="6112" xr:uid="{00000000-0005-0000-0000-0000C8110000}"/>
    <cellStyle name="SAPBEXexcCritical6 2 14" xfId="8441" xr:uid="{00000000-0005-0000-0000-0000C9110000}"/>
    <cellStyle name="SAPBEXexcCritical6 2 2" xfId="755" xr:uid="{00000000-0005-0000-0000-0000CA110000}"/>
    <cellStyle name="SAPBEXexcCritical6 2 2 2" xfId="2138" xr:uid="{00000000-0005-0000-0000-0000CB110000}"/>
    <cellStyle name="SAPBEXexcCritical6 2 2 2 2" xfId="4966" xr:uid="{00000000-0005-0000-0000-0000CC110000}"/>
    <cellStyle name="SAPBEXexcCritical6 2 2 2 3" xfId="7437" xr:uid="{00000000-0005-0000-0000-0000CD110000}"/>
    <cellStyle name="SAPBEXexcCritical6 2 2 2 4" xfId="9730" xr:uid="{00000000-0005-0000-0000-0000CE110000}"/>
    <cellStyle name="SAPBEXexcCritical6 2 2 3" xfId="3609" xr:uid="{00000000-0005-0000-0000-0000CF110000}"/>
    <cellStyle name="SAPBEXexcCritical6 2 2 4" xfId="6114" xr:uid="{00000000-0005-0000-0000-0000D0110000}"/>
    <cellStyle name="SAPBEXexcCritical6 2 2 5" xfId="8443" xr:uid="{00000000-0005-0000-0000-0000D1110000}"/>
    <cellStyle name="SAPBEXexcCritical6 2 3" xfId="756" xr:uid="{00000000-0005-0000-0000-0000D2110000}"/>
    <cellStyle name="SAPBEXexcCritical6 2 3 2" xfId="2397" xr:uid="{00000000-0005-0000-0000-0000D3110000}"/>
    <cellStyle name="SAPBEXexcCritical6 2 3 2 2" xfId="5224" xr:uid="{00000000-0005-0000-0000-0000D4110000}"/>
    <cellStyle name="SAPBEXexcCritical6 2 3 2 3" xfId="7695" xr:uid="{00000000-0005-0000-0000-0000D5110000}"/>
    <cellStyle name="SAPBEXexcCritical6 2 3 2 4" xfId="9988" xr:uid="{00000000-0005-0000-0000-0000D6110000}"/>
    <cellStyle name="SAPBEXexcCritical6 2 3 3" xfId="3610" xr:uid="{00000000-0005-0000-0000-0000D7110000}"/>
    <cellStyle name="SAPBEXexcCritical6 2 3 4" xfId="6115" xr:uid="{00000000-0005-0000-0000-0000D8110000}"/>
    <cellStyle name="SAPBEXexcCritical6 2 3 5" xfId="8444" xr:uid="{00000000-0005-0000-0000-0000D9110000}"/>
    <cellStyle name="SAPBEXexcCritical6 2 4" xfId="757" xr:uid="{00000000-0005-0000-0000-0000DA110000}"/>
    <cellStyle name="SAPBEXexcCritical6 2 4 2" xfId="2139" xr:uid="{00000000-0005-0000-0000-0000DB110000}"/>
    <cellStyle name="SAPBEXexcCritical6 2 4 2 2" xfId="4967" xr:uid="{00000000-0005-0000-0000-0000DC110000}"/>
    <cellStyle name="SAPBEXexcCritical6 2 4 2 3" xfId="7438" xr:uid="{00000000-0005-0000-0000-0000DD110000}"/>
    <cellStyle name="SAPBEXexcCritical6 2 4 2 4" xfId="9731" xr:uid="{00000000-0005-0000-0000-0000DE110000}"/>
    <cellStyle name="SAPBEXexcCritical6 2 4 3" xfId="3611" xr:uid="{00000000-0005-0000-0000-0000DF110000}"/>
    <cellStyle name="SAPBEXexcCritical6 2 4 4" xfId="6116" xr:uid="{00000000-0005-0000-0000-0000E0110000}"/>
    <cellStyle name="SAPBEXexcCritical6 2 4 5" xfId="8445" xr:uid="{00000000-0005-0000-0000-0000E1110000}"/>
    <cellStyle name="SAPBEXexcCritical6 2 5" xfId="758" xr:uid="{00000000-0005-0000-0000-0000E2110000}"/>
    <cellStyle name="SAPBEXexcCritical6 2 5 2" xfId="1655" xr:uid="{00000000-0005-0000-0000-0000E3110000}"/>
    <cellStyle name="SAPBEXexcCritical6 2 5 2 2" xfId="4484" xr:uid="{00000000-0005-0000-0000-0000E4110000}"/>
    <cellStyle name="SAPBEXexcCritical6 2 5 2 3" xfId="6957" xr:uid="{00000000-0005-0000-0000-0000E5110000}"/>
    <cellStyle name="SAPBEXexcCritical6 2 5 2 4" xfId="9251" xr:uid="{00000000-0005-0000-0000-0000E6110000}"/>
    <cellStyle name="SAPBEXexcCritical6 2 5 3" xfId="3612" xr:uid="{00000000-0005-0000-0000-0000E7110000}"/>
    <cellStyle name="SAPBEXexcCritical6 2 5 4" xfId="6117" xr:uid="{00000000-0005-0000-0000-0000E8110000}"/>
    <cellStyle name="SAPBEXexcCritical6 2 5 5" xfId="8446" xr:uid="{00000000-0005-0000-0000-0000E9110000}"/>
    <cellStyle name="SAPBEXexcCritical6 2 6" xfId="759" xr:uid="{00000000-0005-0000-0000-0000EA110000}"/>
    <cellStyle name="SAPBEXexcCritical6 2 6 2" xfId="1812" xr:uid="{00000000-0005-0000-0000-0000EB110000}"/>
    <cellStyle name="SAPBEXexcCritical6 2 6 2 2" xfId="4640" xr:uid="{00000000-0005-0000-0000-0000EC110000}"/>
    <cellStyle name="SAPBEXexcCritical6 2 6 2 3" xfId="7113" xr:uid="{00000000-0005-0000-0000-0000ED110000}"/>
    <cellStyle name="SAPBEXexcCritical6 2 6 2 4" xfId="9406" xr:uid="{00000000-0005-0000-0000-0000EE110000}"/>
    <cellStyle name="SAPBEXexcCritical6 2 6 3" xfId="3613" xr:uid="{00000000-0005-0000-0000-0000EF110000}"/>
    <cellStyle name="SAPBEXexcCritical6 2 6 4" xfId="6118" xr:uid="{00000000-0005-0000-0000-0000F0110000}"/>
    <cellStyle name="SAPBEXexcCritical6 2 6 5" xfId="8447" xr:uid="{00000000-0005-0000-0000-0000F1110000}"/>
    <cellStyle name="SAPBEXexcCritical6 2 7" xfId="760" xr:uid="{00000000-0005-0000-0000-0000F2110000}"/>
    <cellStyle name="SAPBEXexcCritical6 2 7 2" xfId="1874" xr:uid="{00000000-0005-0000-0000-0000F3110000}"/>
    <cellStyle name="SAPBEXexcCritical6 2 7 2 2" xfId="4702" xr:uid="{00000000-0005-0000-0000-0000F4110000}"/>
    <cellStyle name="SAPBEXexcCritical6 2 7 2 3" xfId="7174" xr:uid="{00000000-0005-0000-0000-0000F5110000}"/>
    <cellStyle name="SAPBEXexcCritical6 2 7 2 4" xfId="9467" xr:uid="{00000000-0005-0000-0000-0000F6110000}"/>
    <cellStyle name="SAPBEXexcCritical6 2 7 3" xfId="3614" xr:uid="{00000000-0005-0000-0000-0000F7110000}"/>
    <cellStyle name="SAPBEXexcCritical6 2 7 4" xfId="6119" xr:uid="{00000000-0005-0000-0000-0000F8110000}"/>
    <cellStyle name="SAPBEXexcCritical6 2 7 5" xfId="8448" xr:uid="{00000000-0005-0000-0000-0000F9110000}"/>
    <cellStyle name="SAPBEXexcCritical6 2 8" xfId="761" xr:uid="{00000000-0005-0000-0000-0000FA110000}"/>
    <cellStyle name="SAPBEXexcCritical6 2 8 2" xfId="2140" xr:uid="{00000000-0005-0000-0000-0000FB110000}"/>
    <cellStyle name="SAPBEXexcCritical6 2 8 2 2" xfId="4968" xr:uid="{00000000-0005-0000-0000-0000FC110000}"/>
    <cellStyle name="SAPBEXexcCritical6 2 8 2 3" xfId="7439" xr:uid="{00000000-0005-0000-0000-0000FD110000}"/>
    <cellStyle name="SAPBEXexcCritical6 2 8 2 4" xfId="9732" xr:uid="{00000000-0005-0000-0000-0000FE110000}"/>
    <cellStyle name="SAPBEXexcCritical6 2 8 3" xfId="3615" xr:uid="{00000000-0005-0000-0000-0000FF110000}"/>
    <cellStyle name="SAPBEXexcCritical6 2 8 4" xfId="6120" xr:uid="{00000000-0005-0000-0000-000000120000}"/>
    <cellStyle name="SAPBEXexcCritical6 2 8 5" xfId="8449" xr:uid="{00000000-0005-0000-0000-000001120000}"/>
    <cellStyle name="SAPBEXexcCritical6 2 9" xfId="762" xr:uid="{00000000-0005-0000-0000-000002120000}"/>
    <cellStyle name="SAPBEXexcCritical6 2 9 2" xfId="2657" xr:uid="{00000000-0005-0000-0000-000003120000}"/>
    <cellStyle name="SAPBEXexcCritical6 2 9 2 2" xfId="5482" xr:uid="{00000000-0005-0000-0000-000004120000}"/>
    <cellStyle name="SAPBEXexcCritical6 2 9 2 3" xfId="7950" xr:uid="{00000000-0005-0000-0000-000005120000}"/>
    <cellStyle name="SAPBEXexcCritical6 2 9 2 4" xfId="10238" xr:uid="{00000000-0005-0000-0000-000006120000}"/>
    <cellStyle name="SAPBEXexcCritical6 2 9 3" xfId="3616" xr:uid="{00000000-0005-0000-0000-000007120000}"/>
    <cellStyle name="SAPBEXexcCritical6 2 9 4" xfId="6121" xr:uid="{00000000-0005-0000-0000-000008120000}"/>
    <cellStyle name="SAPBEXexcCritical6 2 9 5" xfId="8450" xr:uid="{00000000-0005-0000-0000-000009120000}"/>
    <cellStyle name="SAPBEXexcCritical6 3" xfId="763" xr:uid="{00000000-0005-0000-0000-00000A120000}"/>
    <cellStyle name="SAPBEXexcCritical6 3 2" xfId="2312" xr:uid="{00000000-0005-0000-0000-00000B120000}"/>
    <cellStyle name="SAPBEXexcCritical6 3 2 2" xfId="5140" xr:uid="{00000000-0005-0000-0000-00000C120000}"/>
    <cellStyle name="SAPBEXexcCritical6 3 2 3" xfId="7611" xr:uid="{00000000-0005-0000-0000-00000D120000}"/>
    <cellStyle name="SAPBEXexcCritical6 3 2 4" xfId="9904" xr:uid="{00000000-0005-0000-0000-00000E120000}"/>
    <cellStyle name="SAPBEXexcCritical6 3 3" xfId="3617" xr:uid="{00000000-0005-0000-0000-00000F120000}"/>
    <cellStyle name="SAPBEXexcCritical6 3 4" xfId="6122" xr:uid="{00000000-0005-0000-0000-000010120000}"/>
    <cellStyle name="SAPBEXexcCritical6 3 5" xfId="8451" xr:uid="{00000000-0005-0000-0000-000011120000}"/>
    <cellStyle name="SAPBEXexcCritical6 4" xfId="764" xr:uid="{00000000-0005-0000-0000-000012120000}"/>
    <cellStyle name="SAPBEXexcCritical6 4 2" xfId="2393" xr:uid="{00000000-0005-0000-0000-000013120000}"/>
    <cellStyle name="SAPBEXexcCritical6 4 2 2" xfId="5220" xr:uid="{00000000-0005-0000-0000-000014120000}"/>
    <cellStyle name="SAPBEXexcCritical6 4 2 3" xfId="7691" xr:uid="{00000000-0005-0000-0000-000015120000}"/>
    <cellStyle name="SAPBEXexcCritical6 4 2 4" xfId="9984" xr:uid="{00000000-0005-0000-0000-000016120000}"/>
    <cellStyle name="SAPBEXexcCritical6 4 3" xfId="3618" xr:uid="{00000000-0005-0000-0000-000017120000}"/>
    <cellStyle name="SAPBEXexcCritical6 4 4" xfId="6123" xr:uid="{00000000-0005-0000-0000-000018120000}"/>
    <cellStyle name="SAPBEXexcCritical6 4 5" xfId="8452" xr:uid="{00000000-0005-0000-0000-000019120000}"/>
    <cellStyle name="SAPBEXexcCritical6 5" xfId="765" xr:uid="{00000000-0005-0000-0000-00001A120000}"/>
    <cellStyle name="SAPBEXexcCritical6 5 2" xfId="1711" xr:uid="{00000000-0005-0000-0000-00001B120000}"/>
    <cellStyle name="SAPBEXexcCritical6 5 2 2" xfId="4540" xr:uid="{00000000-0005-0000-0000-00001C120000}"/>
    <cellStyle name="SAPBEXexcCritical6 5 2 3" xfId="7013" xr:uid="{00000000-0005-0000-0000-00001D120000}"/>
    <cellStyle name="SAPBEXexcCritical6 5 2 4" xfId="9307" xr:uid="{00000000-0005-0000-0000-00001E120000}"/>
    <cellStyle name="SAPBEXexcCritical6 5 3" xfId="3619" xr:uid="{00000000-0005-0000-0000-00001F120000}"/>
    <cellStyle name="SAPBEXexcCritical6 5 4" xfId="6124" xr:uid="{00000000-0005-0000-0000-000020120000}"/>
    <cellStyle name="SAPBEXexcCritical6 5 5" xfId="8453" xr:uid="{00000000-0005-0000-0000-000021120000}"/>
    <cellStyle name="SAPBEXexcCritical6 6" xfId="766" xr:uid="{00000000-0005-0000-0000-000022120000}"/>
    <cellStyle name="SAPBEXexcCritical6 6 2" xfId="2141" xr:uid="{00000000-0005-0000-0000-000023120000}"/>
    <cellStyle name="SAPBEXexcCritical6 6 2 2" xfId="4969" xr:uid="{00000000-0005-0000-0000-000024120000}"/>
    <cellStyle name="SAPBEXexcCritical6 6 2 3" xfId="7440" xr:uid="{00000000-0005-0000-0000-000025120000}"/>
    <cellStyle name="SAPBEXexcCritical6 6 2 4" xfId="9733" xr:uid="{00000000-0005-0000-0000-000026120000}"/>
    <cellStyle name="SAPBEXexcCritical6 6 3" xfId="3620" xr:uid="{00000000-0005-0000-0000-000027120000}"/>
    <cellStyle name="SAPBEXexcCritical6 6 4" xfId="6125" xr:uid="{00000000-0005-0000-0000-000028120000}"/>
    <cellStyle name="SAPBEXexcCritical6 6 5" xfId="8454" xr:uid="{00000000-0005-0000-0000-000029120000}"/>
    <cellStyle name="SAPBEXexcCritical6 7" xfId="767" xr:uid="{00000000-0005-0000-0000-00002A120000}"/>
    <cellStyle name="SAPBEXexcCritical6 7 2" xfId="2679" xr:uid="{00000000-0005-0000-0000-00002B120000}"/>
    <cellStyle name="SAPBEXexcCritical6 7 2 2" xfId="5504" xr:uid="{00000000-0005-0000-0000-00002C120000}"/>
    <cellStyle name="SAPBEXexcCritical6 7 2 3" xfId="7969" xr:uid="{00000000-0005-0000-0000-00002D120000}"/>
    <cellStyle name="SAPBEXexcCritical6 7 2 4" xfId="10249" xr:uid="{00000000-0005-0000-0000-00002E120000}"/>
    <cellStyle name="SAPBEXexcCritical6 7 3" xfId="3621" xr:uid="{00000000-0005-0000-0000-00002F120000}"/>
    <cellStyle name="SAPBEXexcCritical6 7 4" xfId="6126" xr:uid="{00000000-0005-0000-0000-000030120000}"/>
    <cellStyle name="SAPBEXexcCritical6 7 5" xfId="8455" xr:uid="{00000000-0005-0000-0000-000031120000}"/>
    <cellStyle name="SAPBEXexcCritical6 8" xfId="768" xr:uid="{00000000-0005-0000-0000-000032120000}"/>
    <cellStyle name="SAPBEXexcCritical6 8 2" xfId="2142" xr:uid="{00000000-0005-0000-0000-000033120000}"/>
    <cellStyle name="SAPBEXexcCritical6 8 2 2" xfId="4970" xr:uid="{00000000-0005-0000-0000-000034120000}"/>
    <cellStyle name="SAPBEXexcCritical6 8 2 3" xfId="7441" xr:uid="{00000000-0005-0000-0000-000035120000}"/>
    <cellStyle name="SAPBEXexcCritical6 8 2 4" xfId="9734" xr:uid="{00000000-0005-0000-0000-000036120000}"/>
    <cellStyle name="SAPBEXexcCritical6 8 3" xfId="3622" xr:uid="{00000000-0005-0000-0000-000037120000}"/>
    <cellStyle name="SAPBEXexcCritical6 8 4" xfId="6127" xr:uid="{00000000-0005-0000-0000-000038120000}"/>
    <cellStyle name="SAPBEXexcCritical6 8 5" xfId="8456" xr:uid="{00000000-0005-0000-0000-000039120000}"/>
    <cellStyle name="SAPBEXexcCritical6 9" xfId="769" xr:uid="{00000000-0005-0000-0000-00003A120000}"/>
    <cellStyle name="SAPBEXexcCritical6 9 2" xfId="2143" xr:uid="{00000000-0005-0000-0000-00003B120000}"/>
    <cellStyle name="SAPBEXexcCritical6 9 2 2" xfId="4971" xr:uid="{00000000-0005-0000-0000-00003C120000}"/>
    <cellStyle name="SAPBEXexcCritical6 9 2 3" xfId="7442" xr:uid="{00000000-0005-0000-0000-00003D120000}"/>
    <cellStyle name="SAPBEXexcCritical6 9 2 4" xfId="9735" xr:uid="{00000000-0005-0000-0000-00003E120000}"/>
    <cellStyle name="SAPBEXexcCritical6 9 3" xfId="3623" xr:uid="{00000000-0005-0000-0000-00003F120000}"/>
    <cellStyle name="SAPBEXexcCritical6 9 4" xfId="6128" xr:uid="{00000000-0005-0000-0000-000040120000}"/>
    <cellStyle name="SAPBEXexcCritical6 9 5" xfId="8457" xr:uid="{00000000-0005-0000-0000-000041120000}"/>
    <cellStyle name="SAPBEXexcGood1" xfId="770" xr:uid="{00000000-0005-0000-0000-000042120000}"/>
    <cellStyle name="SAPBEXexcGood1 10" xfId="771" xr:uid="{00000000-0005-0000-0000-000043120000}"/>
    <cellStyle name="SAPBEXexcGood1 10 2" xfId="1888" xr:uid="{00000000-0005-0000-0000-000044120000}"/>
    <cellStyle name="SAPBEXexcGood1 10 2 2" xfId="4716" xr:uid="{00000000-0005-0000-0000-000045120000}"/>
    <cellStyle name="SAPBEXexcGood1 10 2 3" xfId="7188" xr:uid="{00000000-0005-0000-0000-000046120000}"/>
    <cellStyle name="SAPBEXexcGood1 10 2 4" xfId="9481" xr:uid="{00000000-0005-0000-0000-000047120000}"/>
    <cellStyle name="SAPBEXexcGood1 10 3" xfId="3625" xr:uid="{00000000-0005-0000-0000-000048120000}"/>
    <cellStyle name="SAPBEXexcGood1 10 4" xfId="6130" xr:uid="{00000000-0005-0000-0000-000049120000}"/>
    <cellStyle name="SAPBEXexcGood1 10 5" xfId="8459" xr:uid="{00000000-0005-0000-0000-00004A120000}"/>
    <cellStyle name="SAPBEXexcGood1 11" xfId="772" xr:uid="{00000000-0005-0000-0000-00004B120000}"/>
    <cellStyle name="SAPBEXexcGood1 11 2" xfId="2145" xr:uid="{00000000-0005-0000-0000-00004C120000}"/>
    <cellStyle name="SAPBEXexcGood1 11 2 2" xfId="4973" xr:uid="{00000000-0005-0000-0000-00004D120000}"/>
    <cellStyle name="SAPBEXexcGood1 11 2 3" xfId="7444" xr:uid="{00000000-0005-0000-0000-00004E120000}"/>
    <cellStyle name="SAPBEXexcGood1 11 2 4" xfId="9737" xr:uid="{00000000-0005-0000-0000-00004F120000}"/>
    <cellStyle name="SAPBEXexcGood1 11 3" xfId="3626" xr:uid="{00000000-0005-0000-0000-000050120000}"/>
    <cellStyle name="SAPBEXexcGood1 11 4" xfId="6131" xr:uid="{00000000-0005-0000-0000-000051120000}"/>
    <cellStyle name="SAPBEXexcGood1 11 5" xfId="8460" xr:uid="{00000000-0005-0000-0000-000052120000}"/>
    <cellStyle name="SAPBEXexcGood1 12" xfId="1512" xr:uid="{00000000-0005-0000-0000-000053120000}"/>
    <cellStyle name="SAPBEXexcGood1 13" xfId="2144" xr:uid="{00000000-0005-0000-0000-000054120000}"/>
    <cellStyle name="SAPBEXexcGood1 13 2" xfId="4972" xr:uid="{00000000-0005-0000-0000-000055120000}"/>
    <cellStyle name="SAPBEXexcGood1 13 3" xfId="7443" xr:uid="{00000000-0005-0000-0000-000056120000}"/>
    <cellStyle name="SAPBEXexcGood1 13 4" xfId="9736" xr:uid="{00000000-0005-0000-0000-000057120000}"/>
    <cellStyle name="SAPBEXexcGood1 14" xfId="3624" xr:uid="{00000000-0005-0000-0000-000058120000}"/>
    <cellStyle name="SAPBEXexcGood1 15" xfId="6129" xr:uid="{00000000-0005-0000-0000-000059120000}"/>
    <cellStyle name="SAPBEXexcGood1 16" xfId="8458" xr:uid="{00000000-0005-0000-0000-00005A120000}"/>
    <cellStyle name="SAPBEXexcGood1 2" xfId="773" xr:uid="{00000000-0005-0000-0000-00005B120000}"/>
    <cellStyle name="SAPBEXexcGood1 2 10" xfId="774" xr:uid="{00000000-0005-0000-0000-00005C120000}"/>
    <cellStyle name="SAPBEXexcGood1 2 10 2" xfId="2331" xr:uid="{00000000-0005-0000-0000-00005D120000}"/>
    <cellStyle name="SAPBEXexcGood1 2 10 2 2" xfId="5159" xr:uid="{00000000-0005-0000-0000-00005E120000}"/>
    <cellStyle name="SAPBEXexcGood1 2 10 2 3" xfId="7630" xr:uid="{00000000-0005-0000-0000-00005F120000}"/>
    <cellStyle name="SAPBEXexcGood1 2 10 2 4" xfId="9923" xr:uid="{00000000-0005-0000-0000-000060120000}"/>
    <cellStyle name="SAPBEXexcGood1 2 10 3" xfId="3628" xr:uid="{00000000-0005-0000-0000-000061120000}"/>
    <cellStyle name="SAPBEXexcGood1 2 10 4" xfId="6133" xr:uid="{00000000-0005-0000-0000-000062120000}"/>
    <cellStyle name="SAPBEXexcGood1 2 10 5" xfId="8462" xr:uid="{00000000-0005-0000-0000-000063120000}"/>
    <cellStyle name="SAPBEXexcGood1 2 11" xfId="2517" xr:uid="{00000000-0005-0000-0000-000064120000}"/>
    <cellStyle name="SAPBEXexcGood1 2 11 2" xfId="5344" xr:uid="{00000000-0005-0000-0000-000065120000}"/>
    <cellStyle name="SAPBEXexcGood1 2 11 3" xfId="7814" xr:uid="{00000000-0005-0000-0000-000066120000}"/>
    <cellStyle name="SAPBEXexcGood1 2 11 4" xfId="10107" xr:uid="{00000000-0005-0000-0000-000067120000}"/>
    <cellStyle name="SAPBEXexcGood1 2 12" xfId="3627" xr:uid="{00000000-0005-0000-0000-000068120000}"/>
    <cellStyle name="SAPBEXexcGood1 2 13" xfId="6132" xr:uid="{00000000-0005-0000-0000-000069120000}"/>
    <cellStyle name="SAPBEXexcGood1 2 14" xfId="8461" xr:uid="{00000000-0005-0000-0000-00006A120000}"/>
    <cellStyle name="SAPBEXexcGood1 2 2" xfId="775" xr:uid="{00000000-0005-0000-0000-00006B120000}"/>
    <cellStyle name="SAPBEXexcGood1 2 2 2" xfId="1667" xr:uid="{00000000-0005-0000-0000-00006C120000}"/>
    <cellStyle name="SAPBEXexcGood1 2 2 2 2" xfId="4496" xr:uid="{00000000-0005-0000-0000-00006D120000}"/>
    <cellStyle name="SAPBEXexcGood1 2 2 2 3" xfId="6969" xr:uid="{00000000-0005-0000-0000-00006E120000}"/>
    <cellStyle name="SAPBEXexcGood1 2 2 2 4" xfId="9263" xr:uid="{00000000-0005-0000-0000-00006F120000}"/>
    <cellStyle name="SAPBEXexcGood1 2 2 3" xfId="3629" xr:uid="{00000000-0005-0000-0000-000070120000}"/>
    <cellStyle name="SAPBEXexcGood1 2 2 4" xfId="6134" xr:uid="{00000000-0005-0000-0000-000071120000}"/>
    <cellStyle name="SAPBEXexcGood1 2 2 5" xfId="8463" xr:uid="{00000000-0005-0000-0000-000072120000}"/>
    <cellStyle name="SAPBEXexcGood1 2 3" xfId="776" xr:uid="{00000000-0005-0000-0000-000073120000}"/>
    <cellStyle name="SAPBEXexcGood1 2 3 2" xfId="2146" xr:uid="{00000000-0005-0000-0000-000074120000}"/>
    <cellStyle name="SAPBEXexcGood1 2 3 2 2" xfId="4974" xr:uid="{00000000-0005-0000-0000-000075120000}"/>
    <cellStyle name="SAPBEXexcGood1 2 3 2 3" xfId="7445" xr:uid="{00000000-0005-0000-0000-000076120000}"/>
    <cellStyle name="SAPBEXexcGood1 2 3 2 4" xfId="9738" xr:uid="{00000000-0005-0000-0000-000077120000}"/>
    <cellStyle name="SAPBEXexcGood1 2 3 3" xfId="3630" xr:uid="{00000000-0005-0000-0000-000078120000}"/>
    <cellStyle name="SAPBEXexcGood1 2 3 4" xfId="6135" xr:uid="{00000000-0005-0000-0000-000079120000}"/>
    <cellStyle name="SAPBEXexcGood1 2 3 5" xfId="8464" xr:uid="{00000000-0005-0000-0000-00007A120000}"/>
    <cellStyle name="SAPBEXexcGood1 2 4" xfId="777" xr:uid="{00000000-0005-0000-0000-00007B120000}"/>
    <cellStyle name="SAPBEXexcGood1 2 4 2" xfId="2235" xr:uid="{00000000-0005-0000-0000-00007C120000}"/>
    <cellStyle name="SAPBEXexcGood1 2 4 2 2" xfId="5063" xr:uid="{00000000-0005-0000-0000-00007D120000}"/>
    <cellStyle name="SAPBEXexcGood1 2 4 2 3" xfId="7534" xr:uid="{00000000-0005-0000-0000-00007E120000}"/>
    <cellStyle name="SAPBEXexcGood1 2 4 2 4" xfId="9827" xr:uid="{00000000-0005-0000-0000-00007F120000}"/>
    <cellStyle name="SAPBEXexcGood1 2 4 3" xfId="3631" xr:uid="{00000000-0005-0000-0000-000080120000}"/>
    <cellStyle name="SAPBEXexcGood1 2 4 4" xfId="6136" xr:uid="{00000000-0005-0000-0000-000081120000}"/>
    <cellStyle name="SAPBEXexcGood1 2 4 5" xfId="8465" xr:uid="{00000000-0005-0000-0000-000082120000}"/>
    <cellStyle name="SAPBEXexcGood1 2 5" xfId="778" xr:uid="{00000000-0005-0000-0000-000083120000}"/>
    <cellStyle name="SAPBEXexcGood1 2 5 2" xfId="2147" xr:uid="{00000000-0005-0000-0000-000084120000}"/>
    <cellStyle name="SAPBEXexcGood1 2 5 2 2" xfId="4975" xr:uid="{00000000-0005-0000-0000-000085120000}"/>
    <cellStyle name="SAPBEXexcGood1 2 5 2 3" xfId="7446" xr:uid="{00000000-0005-0000-0000-000086120000}"/>
    <cellStyle name="SAPBEXexcGood1 2 5 2 4" xfId="9739" xr:uid="{00000000-0005-0000-0000-000087120000}"/>
    <cellStyle name="SAPBEXexcGood1 2 5 3" xfId="3632" xr:uid="{00000000-0005-0000-0000-000088120000}"/>
    <cellStyle name="SAPBEXexcGood1 2 5 4" xfId="6137" xr:uid="{00000000-0005-0000-0000-000089120000}"/>
    <cellStyle name="SAPBEXexcGood1 2 5 5" xfId="8466" xr:uid="{00000000-0005-0000-0000-00008A120000}"/>
    <cellStyle name="SAPBEXexcGood1 2 6" xfId="779" xr:uid="{00000000-0005-0000-0000-00008B120000}"/>
    <cellStyle name="SAPBEXexcGood1 2 6 2" xfId="2199" xr:uid="{00000000-0005-0000-0000-00008C120000}"/>
    <cellStyle name="SAPBEXexcGood1 2 6 2 2" xfId="5027" xr:uid="{00000000-0005-0000-0000-00008D120000}"/>
    <cellStyle name="SAPBEXexcGood1 2 6 2 3" xfId="7498" xr:uid="{00000000-0005-0000-0000-00008E120000}"/>
    <cellStyle name="SAPBEXexcGood1 2 6 2 4" xfId="9791" xr:uid="{00000000-0005-0000-0000-00008F120000}"/>
    <cellStyle name="SAPBEXexcGood1 2 6 3" xfId="3633" xr:uid="{00000000-0005-0000-0000-000090120000}"/>
    <cellStyle name="SAPBEXexcGood1 2 6 4" xfId="6138" xr:uid="{00000000-0005-0000-0000-000091120000}"/>
    <cellStyle name="SAPBEXexcGood1 2 6 5" xfId="8467" xr:uid="{00000000-0005-0000-0000-000092120000}"/>
    <cellStyle name="SAPBEXexcGood1 2 7" xfId="780" xr:uid="{00000000-0005-0000-0000-000093120000}"/>
    <cellStyle name="SAPBEXexcGood1 2 7 2" xfId="2242" xr:uid="{00000000-0005-0000-0000-000094120000}"/>
    <cellStyle name="SAPBEXexcGood1 2 7 2 2" xfId="5070" xr:uid="{00000000-0005-0000-0000-000095120000}"/>
    <cellStyle name="SAPBEXexcGood1 2 7 2 3" xfId="7541" xr:uid="{00000000-0005-0000-0000-000096120000}"/>
    <cellStyle name="SAPBEXexcGood1 2 7 2 4" xfId="9834" xr:uid="{00000000-0005-0000-0000-000097120000}"/>
    <cellStyle name="SAPBEXexcGood1 2 7 3" xfId="3634" xr:uid="{00000000-0005-0000-0000-000098120000}"/>
    <cellStyle name="SAPBEXexcGood1 2 7 4" xfId="6139" xr:uid="{00000000-0005-0000-0000-000099120000}"/>
    <cellStyle name="SAPBEXexcGood1 2 7 5" xfId="8468" xr:uid="{00000000-0005-0000-0000-00009A120000}"/>
    <cellStyle name="SAPBEXexcGood1 2 8" xfId="781" xr:uid="{00000000-0005-0000-0000-00009B120000}"/>
    <cellStyle name="SAPBEXexcGood1 2 8 2" xfId="2651" xr:uid="{00000000-0005-0000-0000-00009C120000}"/>
    <cellStyle name="SAPBEXexcGood1 2 8 2 2" xfId="5476" xr:uid="{00000000-0005-0000-0000-00009D120000}"/>
    <cellStyle name="SAPBEXexcGood1 2 8 2 3" xfId="7944" xr:uid="{00000000-0005-0000-0000-00009E120000}"/>
    <cellStyle name="SAPBEXexcGood1 2 8 2 4" xfId="10233" xr:uid="{00000000-0005-0000-0000-00009F120000}"/>
    <cellStyle name="SAPBEXexcGood1 2 8 3" xfId="3635" xr:uid="{00000000-0005-0000-0000-0000A0120000}"/>
    <cellStyle name="SAPBEXexcGood1 2 8 4" xfId="6140" xr:uid="{00000000-0005-0000-0000-0000A1120000}"/>
    <cellStyle name="SAPBEXexcGood1 2 8 5" xfId="8469" xr:uid="{00000000-0005-0000-0000-0000A2120000}"/>
    <cellStyle name="SAPBEXexcGood1 2 9" xfId="782" xr:uid="{00000000-0005-0000-0000-0000A3120000}"/>
    <cellStyle name="SAPBEXexcGood1 2 9 2" xfId="1616" xr:uid="{00000000-0005-0000-0000-0000A4120000}"/>
    <cellStyle name="SAPBEXexcGood1 2 9 2 2" xfId="4445" xr:uid="{00000000-0005-0000-0000-0000A5120000}"/>
    <cellStyle name="SAPBEXexcGood1 2 9 2 3" xfId="6918" xr:uid="{00000000-0005-0000-0000-0000A6120000}"/>
    <cellStyle name="SAPBEXexcGood1 2 9 2 4" xfId="9218" xr:uid="{00000000-0005-0000-0000-0000A7120000}"/>
    <cellStyle name="SAPBEXexcGood1 2 9 3" xfId="3636" xr:uid="{00000000-0005-0000-0000-0000A8120000}"/>
    <cellStyle name="SAPBEXexcGood1 2 9 4" xfId="6141" xr:uid="{00000000-0005-0000-0000-0000A9120000}"/>
    <cellStyle name="SAPBEXexcGood1 2 9 5" xfId="8470" xr:uid="{00000000-0005-0000-0000-0000AA120000}"/>
    <cellStyle name="SAPBEXexcGood1 3" xfId="783" xr:uid="{00000000-0005-0000-0000-0000AB120000}"/>
    <cellStyle name="SAPBEXexcGood1 3 2" xfId="2722" xr:uid="{00000000-0005-0000-0000-0000AC120000}"/>
    <cellStyle name="SAPBEXexcGood1 3 2 2" xfId="5547" xr:uid="{00000000-0005-0000-0000-0000AD120000}"/>
    <cellStyle name="SAPBEXexcGood1 3 2 3" xfId="8012" xr:uid="{00000000-0005-0000-0000-0000AE120000}"/>
    <cellStyle name="SAPBEXexcGood1 3 2 4" xfId="10292" xr:uid="{00000000-0005-0000-0000-0000AF120000}"/>
    <cellStyle name="SAPBEXexcGood1 3 3" xfId="3637" xr:uid="{00000000-0005-0000-0000-0000B0120000}"/>
    <cellStyle name="SAPBEXexcGood1 3 4" xfId="6142" xr:uid="{00000000-0005-0000-0000-0000B1120000}"/>
    <cellStyle name="SAPBEXexcGood1 3 5" xfId="8471" xr:uid="{00000000-0005-0000-0000-0000B2120000}"/>
    <cellStyle name="SAPBEXexcGood1 4" xfId="784" xr:uid="{00000000-0005-0000-0000-0000B3120000}"/>
    <cellStyle name="SAPBEXexcGood1 4 2" xfId="1708" xr:uid="{00000000-0005-0000-0000-0000B4120000}"/>
    <cellStyle name="SAPBEXexcGood1 4 2 2" xfId="4537" xr:uid="{00000000-0005-0000-0000-0000B5120000}"/>
    <cellStyle name="SAPBEXexcGood1 4 2 3" xfId="7010" xr:uid="{00000000-0005-0000-0000-0000B6120000}"/>
    <cellStyle name="SAPBEXexcGood1 4 2 4" xfId="9304" xr:uid="{00000000-0005-0000-0000-0000B7120000}"/>
    <cellStyle name="SAPBEXexcGood1 4 3" xfId="3638" xr:uid="{00000000-0005-0000-0000-0000B8120000}"/>
    <cellStyle name="SAPBEXexcGood1 4 4" xfId="6143" xr:uid="{00000000-0005-0000-0000-0000B9120000}"/>
    <cellStyle name="SAPBEXexcGood1 4 5" xfId="8472" xr:uid="{00000000-0005-0000-0000-0000BA120000}"/>
    <cellStyle name="SAPBEXexcGood1 5" xfId="785" xr:uid="{00000000-0005-0000-0000-0000BB120000}"/>
    <cellStyle name="SAPBEXexcGood1 5 2" xfId="2200" xr:uid="{00000000-0005-0000-0000-0000BC120000}"/>
    <cellStyle name="SAPBEXexcGood1 5 2 2" xfId="5028" xr:uid="{00000000-0005-0000-0000-0000BD120000}"/>
    <cellStyle name="SAPBEXexcGood1 5 2 3" xfId="7499" xr:uid="{00000000-0005-0000-0000-0000BE120000}"/>
    <cellStyle name="SAPBEXexcGood1 5 2 4" xfId="9792" xr:uid="{00000000-0005-0000-0000-0000BF120000}"/>
    <cellStyle name="SAPBEXexcGood1 5 3" xfId="3639" xr:uid="{00000000-0005-0000-0000-0000C0120000}"/>
    <cellStyle name="SAPBEXexcGood1 5 4" xfId="6144" xr:uid="{00000000-0005-0000-0000-0000C1120000}"/>
    <cellStyle name="SAPBEXexcGood1 5 5" xfId="8473" xr:uid="{00000000-0005-0000-0000-0000C2120000}"/>
    <cellStyle name="SAPBEXexcGood1 6" xfId="786" xr:uid="{00000000-0005-0000-0000-0000C3120000}"/>
    <cellStyle name="SAPBEXexcGood1 6 2" xfId="2520" xr:uid="{00000000-0005-0000-0000-0000C4120000}"/>
    <cellStyle name="SAPBEXexcGood1 6 2 2" xfId="5347" xr:uid="{00000000-0005-0000-0000-0000C5120000}"/>
    <cellStyle name="SAPBEXexcGood1 6 2 3" xfId="7817" xr:uid="{00000000-0005-0000-0000-0000C6120000}"/>
    <cellStyle name="SAPBEXexcGood1 6 2 4" xfId="10110" xr:uid="{00000000-0005-0000-0000-0000C7120000}"/>
    <cellStyle name="SAPBEXexcGood1 6 3" xfId="3640" xr:uid="{00000000-0005-0000-0000-0000C8120000}"/>
    <cellStyle name="SAPBEXexcGood1 6 4" xfId="6145" xr:uid="{00000000-0005-0000-0000-0000C9120000}"/>
    <cellStyle name="SAPBEXexcGood1 6 5" xfId="8474" xr:uid="{00000000-0005-0000-0000-0000CA120000}"/>
    <cellStyle name="SAPBEXexcGood1 7" xfId="787" xr:uid="{00000000-0005-0000-0000-0000CB120000}"/>
    <cellStyle name="SAPBEXexcGood1 7 2" xfId="1647" xr:uid="{00000000-0005-0000-0000-0000CC120000}"/>
    <cellStyle name="SAPBEXexcGood1 7 2 2" xfId="4476" xr:uid="{00000000-0005-0000-0000-0000CD120000}"/>
    <cellStyle name="SAPBEXexcGood1 7 2 3" xfId="6949" xr:uid="{00000000-0005-0000-0000-0000CE120000}"/>
    <cellStyle name="SAPBEXexcGood1 7 2 4" xfId="9244" xr:uid="{00000000-0005-0000-0000-0000CF120000}"/>
    <cellStyle name="SAPBEXexcGood1 7 3" xfId="3641" xr:uid="{00000000-0005-0000-0000-0000D0120000}"/>
    <cellStyle name="SAPBEXexcGood1 7 4" xfId="6146" xr:uid="{00000000-0005-0000-0000-0000D1120000}"/>
    <cellStyle name="SAPBEXexcGood1 7 5" xfId="8475" xr:uid="{00000000-0005-0000-0000-0000D2120000}"/>
    <cellStyle name="SAPBEXexcGood1 8" xfId="788" xr:uid="{00000000-0005-0000-0000-0000D3120000}"/>
    <cellStyle name="SAPBEXexcGood1 8 2" xfId="1630" xr:uid="{00000000-0005-0000-0000-0000D4120000}"/>
    <cellStyle name="SAPBEXexcGood1 8 2 2" xfId="4459" xr:uid="{00000000-0005-0000-0000-0000D5120000}"/>
    <cellStyle name="SAPBEXexcGood1 8 2 3" xfId="6932" xr:uid="{00000000-0005-0000-0000-0000D6120000}"/>
    <cellStyle name="SAPBEXexcGood1 8 2 4" xfId="9228" xr:uid="{00000000-0005-0000-0000-0000D7120000}"/>
    <cellStyle name="SAPBEXexcGood1 8 3" xfId="3642" xr:uid="{00000000-0005-0000-0000-0000D8120000}"/>
    <cellStyle name="SAPBEXexcGood1 8 4" xfId="6147" xr:uid="{00000000-0005-0000-0000-0000D9120000}"/>
    <cellStyle name="SAPBEXexcGood1 8 5" xfId="8476" xr:uid="{00000000-0005-0000-0000-0000DA120000}"/>
    <cellStyle name="SAPBEXexcGood1 9" xfId="789" xr:uid="{00000000-0005-0000-0000-0000DB120000}"/>
    <cellStyle name="SAPBEXexcGood1 9 2" xfId="1860" xr:uid="{00000000-0005-0000-0000-0000DC120000}"/>
    <cellStyle name="SAPBEXexcGood1 9 2 2" xfId="4688" xr:uid="{00000000-0005-0000-0000-0000DD120000}"/>
    <cellStyle name="SAPBEXexcGood1 9 2 3" xfId="7160" xr:uid="{00000000-0005-0000-0000-0000DE120000}"/>
    <cellStyle name="SAPBEXexcGood1 9 2 4" xfId="9453" xr:uid="{00000000-0005-0000-0000-0000DF120000}"/>
    <cellStyle name="SAPBEXexcGood1 9 3" xfId="3643" xr:uid="{00000000-0005-0000-0000-0000E0120000}"/>
    <cellStyle name="SAPBEXexcGood1 9 4" xfId="6148" xr:uid="{00000000-0005-0000-0000-0000E1120000}"/>
    <cellStyle name="SAPBEXexcGood1 9 5" xfId="8477" xr:uid="{00000000-0005-0000-0000-0000E2120000}"/>
    <cellStyle name="SAPBEXexcGood2" xfId="790" xr:uid="{00000000-0005-0000-0000-0000E3120000}"/>
    <cellStyle name="SAPBEXexcGood2 10" xfId="791" xr:uid="{00000000-0005-0000-0000-0000E4120000}"/>
    <cellStyle name="SAPBEXexcGood2 10 2" xfId="1603" xr:uid="{00000000-0005-0000-0000-0000E5120000}"/>
    <cellStyle name="SAPBEXexcGood2 10 2 2" xfId="4432" xr:uid="{00000000-0005-0000-0000-0000E6120000}"/>
    <cellStyle name="SAPBEXexcGood2 10 2 3" xfId="6905" xr:uid="{00000000-0005-0000-0000-0000E7120000}"/>
    <cellStyle name="SAPBEXexcGood2 10 2 4" xfId="9206" xr:uid="{00000000-0005-0000-0000-0000E8120000}"/>
    <cellStyle name="SAPBEXexcGood2 10 3" xfId="3645" xr:uid="{00000000-0005-0000-0000-0000E9120000}"/>
    <cellStyle name="SAPBEXexcGood2 10 4" xfId="6150" xr:uid="{00000000-0005-0000-0000-0000EA120000}"/>
    <cellStyle name="SAPBEXexcGood2 10 5" xfId="8479" xr:uid="{00000000-0005-0000-0000-0000EB120000}"/>
    <cellStyle name="SAPBEXexcGood2 11" xfId="792" xr:uid="{00000000-0005-0000-0000-0000EC120000}"/>
    <cellStyle name="SAPBEXexcGood2 11 2" xfId="2148" xr:uid="{00000000-0005-0000-0000-0000ED120000}"/>
    <cellStyle name="SAPBEXexcGood2 11 2 2" xfId="4976" xr:uid="{00000000-0005-0000-0000-0000EE120000}"/>
    <cellStyle name="SAPBEXexcGood2 11 2 3" xfId="7447" xr:uid="{00000000-0005-0000-0000-0000EF120000}"/>
    <cellStyle name="SAPBEXexcGood2 11 2 4" xfId="9740" xr:uid="{00000000-0005-0000-0000-0000F0120000}"/>
    <cellStyle name="SAPBEXexcGood2 11 3" xfId="3646" xr:uid="{00000000-0005-0000-0000-0000F1120000}"/>
    <cellStyle name="SAPBEXexcGood2 11 4" xfId="6151" xr:uid="{00000000-0005-0000-0000-0000F2120000}"/>
    <cellStyle name="SAPBEXexcGood2 11 5" xfId="8480" xr:uid="{00000000-0005-0000-0000-0000F3120000}"/>
    <cellStyle name="SAPBEXexcGood2 12" xfId="1513" xr:uid="{00000000-0005-0000-0000-0000F4120000}"/>
    <cellStyle name="SAPBEXexcGood2 13" xfId="2308" xr:uid="{00000000-0005-0000-0000-0000F5120000}"/>
    <cellStyle name="SAPBEXexcGood2 13 2" xfId="5136" xr:uid="{00000000-0005-0000-0000-0000F6120000}"/>
    <cellStyle name="SAPBEXexcGood2 13 3" xfId="7607" xr:uid="{00000000-0005-0000-0000-0000F7120000}"/>
    <cellStyle name="SAPBEXexcGood2 13 4" xfId="9900" xr:uid="{00000000-0005-0000-0000-0000F8120000}"/>
    <cellStyle name="SAPBEXexcGood2 14" xfId="3644" xr:uid="{00000000-0005-0000-0000-0000F9120000}"/>
    <cellStyle name="SAPBEXexcGood2 15" xfId="6149" xr:uid="{00000000-0005-0000-0000-0000FA120000}"/>
    <cellStyle name="SAPBEXexcGood2 16" xfId="8478" xr:uid="{00000000-0005-0000-0000-0000FB120000}"/>
    <cellStyle name="SAPBEXexcGood2 2" xfId="793" xr:uid="{00000000-0005-0000-0000-0000FC120000}"/>
    <cellStyle name="SAPBEXexcGood2 2 10" xfId="794" xr:uid="{00000000-0005-0000-0000-0000FD120000}"/>
    <cellStyle name="SAPBEXexcGood2 2 10 2" xfId="1593" xr:uid="{00000000-0005-0000-0000-0000FE120000}"/>
    <cellStyle name="SAPBEXexcGood2 2 10 2 2" xfId="4422" xr:uid="{00000000-0005-0000-0000-0000FF120000}"/>
    <cellStyle name="SAPBEXexcGood2 2 10 2 3" xfId="6896" xr:uid="{00000000-0005-0000-0000-000000130000}"/>
    <cellStyle name="SAPBEXexcGood2 2 10 2 4" xfId="9197" xr:uid="{00000000-0005-0000-0000-000001130000}"/>
    <cellStyle name="SAPBEXexcGood2 2 10 3" xfId="3648" xr:uid="{00000000-0005-0000-0000-000002130000}"/>
    <cellStyle name="SAPBEXexcGood2 2 10 4" xfId="6153" xr:uid="{00000000-0005-0000-0000-000003130000}"/>
    <cellStyle name="SAPBEXexcGood2 2 10 5" xfId="8482" xr:uid="{00000000-0005-0000-0000-000004130000}"/>
    <cellStyle name="SAPBEXexcGood2 2 11" xfId="2207" xr:uid="{00000000-0005-0000-0000-000005130000}"/>
    <cellStyle name="SAPBEXexcGood2 2 11 2" xfId="5035" xr:uid="{00000000-0005-0000-0000-000006130000}"/>
    <cellStyle name="SAPBEXexcGood2 2 11 3" xfId="7506" xr:uid="{00000000-0005-0000-0000-000007130000}"/>
    <cellStyle name="SAPBEXexcGood2 2 11 4" xfId="9799" xr:uid="{00000000-0005-0000-0000-000008130000}"/>
    <cellStyle name="SAPBEXexcGood2 2 12" xfId="3647" xr:uid="{00000000-0005-0000-0000-000009130000}"/>
    <cellStyle name="SAPBEXexcGood2 2 13" xfId="6152" xr:uid="{00000000-0005-0000-0000-00000A130000}"/>
    <cellStyle name="SAPBEXexcGood2 2 14" xfId="8481" xr:uid="{00000000-0005-0000-0000-00000B130000}"/>
    <cellStyle name="SAPBEXexcGood2 2 2" xfId="795" xr:uid="{00000000-0005-0000-0000-00000C130000}"/>
    <cellStyle name="SAPBEXexcGood2 2 2 2" xfId="1671" xr:uid="{00000000-0005-0000-0000-00000D130000}"/>
    <cellStyle name="SAPBEXexcGood2 2 2 2 2" xfId="4500" xr:uid="{00000000-0005-0000-0000-00000E130000}"/>
    <cellStyle name="SAPBEXexcGood2 2 2 2 3" xfId="6973" xr:uid="{00000000-0005-0000-0000-00000F130000}"/>
    <cellStyle name="SAPBEXexcGood2 2 2 2 4" xfId="9267" xr:uid="{00000000-0005-0000-0000-000010130000}"/>
    <cellStyle name="SAPBEXexcGood2 2 2 3" xfId="3649" xr:uid="{00000000-0005-0000-0000-000011130000}"/>
    <cellStyle name="SAPBEXexcGood2 2 2 4" xfId="6154" xr:uid="{00000000-0005-0000-0000-000012130000}"/>
    <cellStyle name="SAPBEXexcGood2 2 2 5" xfId="8483" xr:uid="{00000000-0005-0000-0000-000013130000}"/>
    <cellStyle name="SAPBEXexcGood2 2 3" xfId="796" xr:uid="{00000000-0005-0000-0000-000014130000}"/>
    <cellStyle name="SAPBEXexcGood2 2 3 2" xfId="2149" xr:uid="{00000000-0005-0000-0000-000015130000}"/>
    <cellStyle name="SAPBEXexcGood2 2 3 2 2" xfId="4977" xr:uid="{00000000-0005-0000-0000-000016130000}"/>
    <cellStyle name="SAPBEXexcGood2 2 3 2 3" xfId="7448" xr:uid="{00000000-0005-0000-0000-000017130000}"/>
    <cellStyle name="SAPBEXexcGood2 2 3 2 4" xfId="9741" xr:uid="{00000000-0005-0000-0000-000018130000}"/>
    <cellStyle name="SAPBEXexcGood2 2 3 3" xfId="3650" xr:uid="{00000000-0005-0000-0000-000019130000}"/>
    <cellStyle name="SAPBEXexcGood2 2 3 4" xfId="6155" xr:uid="{00000000-0005-0000-0000-00001A130000}"/>
    <cellStyle name="SAPBEXexcGood2 2 3 5" xfId="8484" xr:uid="{00000000-0005-0000-0000-00001B130000}"/>
    <cellStyle name="SAPBEXexcGood2 2 4" xfId="797" xr:uid="{00000000-0005-0000-0000-00001C130000}"/>
    <cellStyle name="SAPBEXexcGood2 2 4 2" xfId="2415" xr:uid="{00000000-0005-0000-0000-00001D130000}"/>
    <cellStyle name="SAPBEXexcGood2 2 4 2 2" xfId="5242" xr:uid="{00000000-0005-0000-0000-00001E130000}"/>
    <cellStyle name="SAPBEXexcGood2 2 4 2 3" xfId="7713" xr:uid="{00000000-0005-0000-0000-00001F130000}"/>
    <cellStyle name="SAPBEXexcGood2 2 4 2 4" xfId="10006" xr:uid="{00000000-0005-0000-0000-000020130000}"/>
    <cellStyle name="SAPBEXexcGood2 2 4 3" xfId="3651" xr:uid="{00000000-0005-0000-0000-000021130000}"/>
    <cellStyle name="SAPBEXexcGood2 2 4 4" xfId="6156" xr:uid="{00000000-0005-0000-0000-000022130000}"/>
    <cellStyle name="SAPBEXexcGood2 2 4 5" xfId="8485" xr:uid="{00000000-0005-0000-0000-000023130000}"/>
    <cellStyle name="SAPBEXexcGood2 2 5" xfId="798" xr:uid="{00000000-0005-0000-0000-000024130000}"/>
    <cellStyle name="SAPBEXexcGood2 2 5 2" xfId="2150" xr:uid="{00000000-0005-0000-0000-000025130000}"/>
    <cellStyle name="SAPBEXexcGood2 2 5 2 2" xfId="4978" xr:uid="{00000000-0005-0000-0000-000026130000}"/>
    <cellStyle name="SAPBEXexcGood2 2 5 2 3" xfId="7449" xr:uid="{00000000-0005-0000-0000-000027130000}"/>
    <cellStyle name="SAPBEXexcGood2 2 5 2 4" xfId="9742" xr:uid="{00000000-0005-0000-0000-000028130000}"/>
    <cellStyle name="SAPBEXexcGood2 2 5 3" xfId="3652" xr:uid="{00000000-0005-0000-0000-000029130000}"/>
    <cellStyle name="SAPBEXexcGood2 2 5 4" xfId="6157" xr:uid="{00000000-0005-0000-0000-00002A130000}"/>
    <cellStyle name="SAPBEXexcGood2 2 5 5" xfId="8486" xr:uid="{00000000-0005-0000-0000-00002B130000}"/>
    <cellStyle name="SAPBEXexcGood2 2 6" xfId="799" xr:uid="{00000000-0005-0000-0000-00002C130000}"/>
    <cellStyle name="SAPBEXexcGood2 2 6 2" xfId="1567" xr:uid="{00000000-0005-0000-0000-00002D130000}"/>
    <cellStyle name="SAPBEXexcGood2 2 6 2 2" xfId="4396" xr:uid="{00000000-0005-0000-0000-00002E130000}"/>
    <cellStyle name="SAPBEXexcGood2 2 6 2 3" xfId="6870" xr:uid="{00000000-0005-0000-0000-00002F130000}"/>
    <cellStyle name="SAPBEXexcGood2 2 6 2 4" xfId="9172" xr:uid="{00000000-0005-0000-0000-000030130000}"/>
    <cellStyle name="SAPBEXexcGood2 2 6 3" xfId="3653" xr:uid="{00000000-0005-0000-0000-000031130000}"/>
    <cellStyle name="SAPBEXexcGood2 2 6 4" xfId="6158" xr:uid="{00000000-0005-0000-0000-000032130000}"/>
    <cellStyle name="SAPBEXexcGood2 2 6 5" xfId="8487" xr:uid="{00000000-0005-0000-0000-000033130000}"/>
    <cellStyle name="SAPBEXexcGood2 2 7" xfId="800" xr:uid="{00000000-0005-0000-0000-000034130000}"/>
    <cellStyle name="SAPBEXexcGood2 2 7 2" xfId="2151" xr:uid="{00000000-0005-0000-0000-000035130000}"/>
    <cellStyle name="SAPBEXexcGood2 2 7 2 2" xfId="4979" xr:uid="{00000000-0005-0000-0000-000036130000}"/>
    <cellStyle name="SAPBEXexcGood2 2 7 2 3" xfId="7450" xr:uid="{00000000-0005-0000-0000-000037130000}"/>
    <cellStyle name="SAPBEXexcGood2 2 7 2 4" xfId="9743" xr:uid="{00000000-0005-0000-0000-000038130000}"/>
    <cellStyle name="SAPBEXexcGood2 2 7 3" xfId="3654" xr:uid="{00000000-0005-0000-0000-000039130000}"/>
    <cellStyle name="SAPBEXexcGood2 2 7 4" xfId="6159" xr:uid="{00000000-0005-0000-0000-00003A130000}"/>
    <cellStyle name="SAPBEXexcGood2 2 7 5" xfId="8488" xr:uid="{00000000-0005-0000-0000-00003B130000}"/>
    <cellStyle name="SAPBEXexcGood2 2 8" xfId="801" xr:uid="{00000000-0005-0000-0000-00003C130000}"/>
    <cellStyle name="SAPBEXexcGood2 2 8 2" xfId="2152" xr:uid="{00000000-0005-0000-0000-00003D130000}"/>
    <cellStyle name="SAPBEXexcGood2 2 8 2 2" xfId="4980" xr:uid="{00000000-0005-0000-0000-00003E130000}"/>
    <cellStyle name="SAPBEXexcGood2 2 8 2 3" xfId="7451" xr:uid="{00000000-0005-0000-0000-00003F130000}"/>
    <cellStyle name="SAPBEXexcGood2 2 8 2 4" xfId="9744" xr:uid="{00000000-0005-0000-0000-000040130000}"/>
    <cellStyle name="SAPBEXexcGood2 2 8 3" xfId="3655" xr:uid="{00000000-0005-0000-0000-000041130000}"/>
    <cellStyle name="SAPBEXexcGood2 2 8 4" xfId="6160" xr:uid="{00000000-0005-0000-0000-000042130000}"/>
    <cellStyle name="SAPBEXexcGood2 2 8 5" xfId="8489" xr:uid="{00000000-0005-0000-0000-000043130000}"/>
    <cellStyle name="SAPBEXexcGood2 2 9" xfId="802" xr:uid="{00000000-0005-0000-0000-000044130000}"/>
    <cellStyle name="SAPBEXexcGood2 2 9 2" xfId="2153" xr:uid="{00000000-0005-0000-0000-000045130000}"/>
    <cellStyle name="SAPBEXexcGood2 2 9 2 2" xfId="4981" xr:uid="{00000000-0005-0000-0000-000046130000}"/>
    <cellStyle name="SAPBEXexcGood2 2 9 2 3" xfId="7452" xr:uid="{00000000-0005-0000-0000-000047130000}"/>
    <cellStyle name="SAPBEXexcGood2 2 9 2 4" xfId="9745" xr:uid="{00000000-0005-0000-0000-000048130000}"/>
    <cellStyle name="SAPBEXexcGood2 2 9 3" xfId="3656" xr:uid="{00000000-0005-0000-0000-000049130000}"/>
    <cellStyle name="SAPBEXexcGood2 2 9 4" xfId="6161" xr:uid="{00000000-0005-0000-0000-00004A130000}"/>
    <cellStyle name="SAPBEXexcGood2 2 9 5" xfId="8490" xr:uid="{00000000-0005-0000-0000-00004B130000}"/>
    <cellStyle name="SAPBEXexcGood2 3" xfId="803" xr:uid="{00000000-0005-0000-0000-00004C130000}"/>
    <cellStyle name="SAPBEXexcGood2 3 2" xfId="2602" xr:uid="{00000000-0005-0000-0000-00004D130000}"/>
    <cellStyle name="SAPBEXexcGood2 3 2 2" xfId="5428" xr:uid="{00000000-0005-0000-0000-00004E130000}"/>
    <cellStyle name="SAPBEXexcGood2 3 2 3" xfId="7898" xr:uid="{00000000-0005-0000-0000-00004F130000}"/>
    <cellStyle name="SAPBEXexcGood2 3 2 4" xfId="10191" xr:uid="{00000000-0005-0000-0000-000050130000}"/>
    <cellStyle name="SAPBEXexcGood2 3 3" xfId="3657" xr:uid="{00000000-0005-0000-0000-000051130000}"/>
    <cellStyle name="SAPBEXexcGood2 3 4" xfId="6162" xr:uid="{00000000-0005-0000-0000-000052130000}"/>
    <cellStyle name="SAPBEXexcGood2 3 5" xfId="8491" xr:uid="{00000000-0005-0000-0000-000053130000}"/>
    <cellStyle name="SAPBEXexcGood2 4" xfId="804" xr:uid="{00000000-0005-0000-0000-000054130000}"/>
    <cellStyle name="SAPBEXexcGood2 4 2" xfId="2154" xr:uid="{00000000-0005-0000-0000-000055130000}"/>
    <cellStyle name="SAPBEXexcGood2 4 2 2" xfId="4982" xr:uid="{00000000-0005-0000-0000-000056130000}"/>
    <cellStyle name="SAPBEXexcGood2 4 2 3" xfId="7453" xr:uid="{00000000-0005-0000-0000-000057130000}"/>
    <cellStyle name="SAPBEXexcGood2 4 2 4" xfId="9746" xr:uid="{00000000-0005-0000-0000-000058130000}"/>
    <cellStyle name="SAPBEXexcGood2 4 3" xfId="3658" xr:uid="{00000000-0005-0000-0000-000059130000}"/>
    <cellStyle name="SAPBEXexcGood2 4 4" xfId="6163" xr:uid="{00000000-0005-0000-0000-00005A130000}"/>
    <cellStyle name="SAPBEXexcGood2 4 5" xfId="8492" xr:uid="{00000000-0005-0000-0000-00005B130000}"/>
    <cellStyle name="SAPBEXexcGood2 5" xfId="805" xr:uid="{00000000-0005-0000-0000-00005C130000}"/>
    <cellStyle name="SAPBEXexcGood2 5 2" xfId="1794" xr:uid="{00000000-0005-0000-0000-00005D130000}"/>
    <cellStyle name="SAPBEXexcGood2 5 2 2" xfId="4622" xr:uid="{00000000-0005-0000-0000-00005E130000}"/>
    <cellStyle name="SAPBEXexcGood2 5 2 3" xfId="7095" xr:uid="{00000000-0005-0000-0000-00005F130000}"/>
    <cellStyle name="SAPBEXexcGood2 5 2 4" xfId="9389" xr:uid="{00000000-0005-0000-0000-000060130000}"/>
    <cellStyle name="SAPBEXexcGood2 5 3" xfId="3659" xr:uid="{00000000-0005-0000-0000-000061130000}"/>
    <cellStyle name="SAPBEXexcGood2 5 4" xfId="6164" xr:uid="{00000000-0005-0000-0000-000062130000}"/>
    <cellStyle name="SAPBEXexcGood2 5 5" xfId="8493" xr:uid="{00000000-0005-0000-0000-000063130000}"/>
    <cellStyle name="SAPBEXexcGood2 6" xfId="806" xr:uid="{00000000-0005-0000-0000-000064130000}"/>
    <cellStyle name="SAPBEXexcGood2 6 2" xfId="1833" xr:uid="{00000000-0005-0000-0000-000065130000}"/>
    <cellStyle name="SAPBEXexcGood2 6 2 2" xfId="4661" xr:uid="{00000000-0005-0000-0000-000066130000}"/>
    <cellStyle name="SAPBEXexcGood2 6 2 3" xfId="7133" xr:uid="{00000000-0005-0000-0000-000067130000}"/>
    <cellStyle name="SAPBEXexcGood2 6 2 4" xfId="9426" xr:uid="{00000000-0005-0000-0000-000068130000}"/>
    <cellStyle name="SAPBEXexcGood2 6 3" xfId="3660" xr:uid="{00000000-0005-0000-0000-000069130000}"/>
    <cellStyle name="SAPBEXexcGood2 6 4" xfId="6165" xr:uid="{00000000-0005-0000-0000-00006A130000}"/>
    <cellStyle name="SAPBEXexcGood2 6 5" xfId="8494" xr:uid="{00000000-0005-0000-0000-00006B130000}"/>
    <cellStyle name="SAPBEXexcGood2 7" xfId="807" xr:uid="{00000000-0005-0000-0000-00006C130000}"/>
    <cellStyle name="SAPBEXexcGood2 7 2" xfId="2155" xr:uid="{00000000-0005-0000-0000-00006D130000}"/>
    <cellStyle name="SAPBEXexcGood2 7 2 2" xfId="4983" xr:uid="{00000000-0005-0000-0000-00006E130000}"/>
    <cellStyle name="SAPBEXexcGood2 7 2 3" xfId="7454" xr:uid="{00000000-0005-0000-0000-00006F130000}"/>
    <cellStyle name="SAPBEXexcGood2 7 2 4" xfId="9747" xr:uid="{00000000-0005-0000-0000-000070130000}"/>
    <cellStyle name="SAPBEXexcGood2 7 3" xfId="3661" xr:uid="{00000000-0005-0000-0000-000071130000}"/>
    <cellStyle name="SAPBEXexcGood2 7 4" xfId="6166" xr:uid="{00000000-0005-0000-0000-000072130000}"/>
    <cellStyle name="SAPBEXexcGood2 7 5" xfId="8495" xr:uid="{00000000-0005-0000-0000-000073130000}"/>
    <cellStyle name="SAPBEXexcGood2 8" xfId="808" xr:uid="{00000000-0005-0000-0000-000074130000}"/>
    <cellStyle name="SAPBEXexcGood2 8 2" xfId="2645" xr:uid="{00000000-0005-0000-0000-000075130000}"/>
    <cellStyle name="SAPBEXexcGood2 8 2 2" xfId="5470" xr:uid="{00000000-0005-0000-0000-000076130000}"/>
    <cellStyle name="SAPBEXexcGood2 8 2 3" xfId="7938" xr:uid="{00000000-0005-0000-0000-000077130000}"/>
    <cellStyle name="SAPBEXexcGood2 8 2 4" xfId="10227" xr:uid="{00000000-0005-0000-0000-000078130000}"/>
    <cellStyle name="SAPBEXexcGood2 8 3" xfId="3662" xr:uid="{00000000-0005-0000-0000-000079130000}"/>
    <cellStyle name="SAPBEXexcGood2 8 4" xfId="6167" xr:uid="{00000000-0005-0000-0000-00007A130000}"/>
    <cellStyle name="SAPBEXexcGood2 8 5" xfId="8496" xr:uid="{00000000-0005-0000-0000-00007B130000}"/>
    <cellStyle name="SAPBEXexcGood2 9" xfId="809" xr:uid="{00000000-0005-0000-0000-00007C130000}"/>
    <cellStyle name="SAPBEXexcGood2 9 2" xfId="2474" xr:uid="{00000000-0005-0000-0000-00007D130000}"/>
    <cellStyle name="SAPBEXexcGood2 9 2 2" xfId="5301" xr:uid="{00000000-0005-0000-0000-00007E130000}"/>
    <cellStyle name="SAPBEXexcGood2 9 2 3" xfId="7771" xr:uid="{00000000-0005-0000-0000-00007F130000}"/>
    <cellStyle name="SAPBEXexcGood2 9 2 4" xfId="10064" xr:uid="{00000000-0005-0000-0000-000080130000}"/>
    <cellStyle name="SAPBEXexcGood2 9 3" xfId="3663" xr:uid="{00000000-0005-0000-0000-000081130000}"/>
    <cellStyle name="SAPBEXexcGood2 9 4" xfId="6168" xr:uid="{00000000-0005-0000-0000-000082130000}"/>
    <cellStyle name="SAPBEXexcGood2 9 5" xfId="8497" xr:uid="{00000000-0005-0000-0000-000083130000}"/>
    <cellStyle name="SAPBEXexcGood3" xfId="810" xr:uid="{00000000-0005-0000-0000-000084130000}"/>
    <cellStyle name="SAPBEXexcGood3 10" xfId="811" xr:uid="{00000000-0005-0000-0000-000085130000}"/>
    <cellStyle name="SAPBEXexcGood3 10 2" xfId="2214" xr:uid="{00000000-0005-0000-0000-000086130000}"/>
    <cellStyle name="SAPBEXexcGood3 10 2 2" xfId="5042" xr:uid="{00000000-0005-0000-0000-000087130000}"/>
    <cellStyle name="SAPBEXexcGood3 10 2 3" xfId="7513" xr:uid="{00000000-0005-0000-0000-000088130000}"/>
    <cellStyle name="SAPBEXexcGood3 10 2 4" xfId="9806" xr:uid="{00000000-0005-0000-0000-000089130000}"/>
    <cellStyle name="SAPBEXexcGood3 10 3" xfId="3665" xr:uid="{00000000-0005-0000-0000-00008A130000}"/>
    <cellStyle name="SAPBEXexcGood3 10 4" xfId="6170" xr:uid="{00000000-0005-0000-0000-00008B130000}"/>
    <cellStyle name="SAPBEXexcGood3 10 5" xfId="8499" xr:uid="{00000000-0005-0000-0000-00008C130000}"/>
    <cellStyle name="SAPBEXexcGood3 11" xfId="812" xr:uid="{00000000-0005-0000-0000-00008D130000}"/>
    <cellStyle name="SAPBEXexcGood3 11 2" xfId="2269" xr:uid="{00000000-0005-0000-0000-00008E130000}"/>
    <cellStyle name="SAPBEXexcGood3 11 2 2" xfId="5097" xr:uid="{00000000-0005-0000-0000-00008F130000}"/>
    <cellStyle name="SAPBEXexcGood3 11 2 3" xfId="7568" xr:uid="{00000000-0005-0000-0000-000090130000}"/>
    <cellStyle name="SAPBEXexcGood3 11 2 4" xfId="9861" xr:uid="{00000000-0005-0000-0000-000091130000}"/>
    <cellStyle name="SAPBEXexcGood3 11 3" xfId="3666" xr:uid="{00000000-0005-0000-0000-000092130000}"/>
    <cellStyle name="SAPBEXexcGood3 11 4" xfId="6171" xr:uid="{00000000-0005-0000-0000-000093130000}"/>
    <cellStyle name="SAPBEXexcGood3 11 5" xfId="8500" xr:uid="{00000000-0005-0000-0000-000094130000}"/>
    <cellStyle name="SAPBEXexcGood3 12" xfId="1514" xr:uid="{00000000-0005-0000-0000-000095130000}"/>
    <cellStyle name="SAPBEXexcGood3 13" xfId="2156" xr:uid="{00000000-0005-0000-0000-000096130000}"/>
    <cellStyle name="SAPBEXexcGood3 13 2" xfId="4984" xr:uid="{00000000-0005-0000-0000-000097130000}"/>
    <cellStyle name="SAPBEXexcGood3 13 3" xfId="7455" xr:uid="{00000000-0005-0000-0000-000098130000}"/>
    <cellStyle name="SAPBEXexcGood3 13 4" xfId="9748" xr:uid="{00000000-0005-0000-0000-000099130000}"/>
    <cellStyle name="SAPBEXexcGood3 14" xfId="3664" xr:uid="{00000000-0005-0000-0000-00009A130000}"/>
    <cellStyle name="SAPBEXexcGood3 15" xfId="6169" xr:uid="{00000000-0005-0000-0000-00009B130000}"/>
    <cellStyle name="SAPBEXexcGood3 16" xfId="8498" xr:uid="{00000000-0005-0000-0000-00009C130000}"/>
    <cellStyle name="SAPBEXexcGood3 2" xfId="813" xr:uid="{00000000-0005-0000-0000-00009D130000}"/>
    <cellStyle name="SAPBEXexcGood3 2 10" xfId="814" xr:uid="{00000000-0005-0000-0000-00009E130000}"/>
    <cellStyle name="SAPBEXexcGood3 2 10 2" xfId="2627" xr:uid="{00000000-0005-0000-0000-00009F130000}"/>
    <cellStyle name="SAPBEXexcGood3 2 10 2 2" xfId="5453" xr:uid="{00000000-0005-0000-0000-0000A0130000}"/>
    <cellStyle name="SAPBEXexcGood3 2 10 2 3" xfId="7922" xr:uid="{00000000-0005-0000-0000-0000A1130000}"/>
    <cellStyle name="SAPBEXexcGood3 2 10 2 4" xfId="10214" xr:uid="{00000000-0005-0000-0000-0000A2130000}"/>
    <cellStyle name="SAPBEXexcGood3 2 10 3" xfId="3668" xr:uid="{00000000-0005-0000-0000-0000A3130000}"/>
    <cellStyle name="SAPBEXexcGood3 2 10 4" xfId="6173" xr:uid="{00000000-0005-0000-0000-0000A4130000}"/>
    <cellStyle name="SAPBEXexcGood3 2 10 5" xfId="8502" xr:uid="{00000000-0005-0000-0000-0000A5130000}"/>
    <cellStyle name="SAPBEXexcGood3 2 11" xfId="2291" xr:uid="{00000000-0005-0000-0000-0000A6130000}"/>
    <cellStyle name="SAPBEXexcGood3 2 11 2" xfId="5119" xr:uid="{00000000-0005-0000-0000-0000A7130000}"/>
    <cellStyle name="SAPBEXexcGood3 2 11 3" xfId="7590" xr:uid="{00000000-0005-0000-0000-0000A8130000}"/>
    <cellStyle name="SAPBEXexcGood3 2 11 4" xfId="9883" xr:uid="{00000000-0005-0000-0000-0000A9130000}"/>
    <cellStyle name="SAPBEXexcGood3 2 12" xfId="3667" xr:uid="{00000000-0005-0000-0000-0000AA130000}"/>
    <cellStyle name="SAPBEXexcGood3 2 13" xfId="6172" xr:uid="{00000000-0005-0000-0000-0000AB130000}"/>
    <cellStyle name="SAPBEXexcGood3 2 14" xfId="8501" xr:uid="{00000000-0005-0000-0000-0000AC130000}"/>
    <cellStyle name="SAPBEXexcGood3 2 2" xfId="815" xr:uid="{00000000-0005-0000-0000-0000AD130000}"/>
    <cellStyle name="SAPBEXexcGood3 2 2 2" xfId="1857" xr:uid="{00000000-0005-0000-0000-0000AE130000}"/>
    <cellStyle name="SAPBEXexcGood3 2 2 2 2" xfId="4685" xr:uid="{00000000-0005-0000-0000-0000AF130000}"/>
    <cellStyle name="SAPBEXexcGood3 2 2 2 3" xfId="7157" xr:uid="{00000000-0005-0000-0000-0000B0130000}"/>
    <cellStyle name="SAPBEXexcGood3 2 2 2 4" xfId="9450" xr:uid="{00000000-0005-0000-0000-0000B1130000}"/>
    <cellStyle name="SAPBEXexcGood3 2 2 3" xfId="3669" xr:uid="{00000000-0005-0000-0000-0000B2130000}"/>
    <cellStyle name="SAPBEXexcGood3 2 2 4" xfId="6174" xr:uid="{00000000-0005-0000-0000-0000B3130000}"/>
    <cellStyle name="SAPBEXexcGood3 2 2 5" xfId="8503" xr:uid="{00000000-0005-0000-0000-0000B4130000}"/>
    <cellStyle name="SAPBEXexcGood3 2 3" xfId="816" xr:uid="{00000000-0005-0000-0000-0000B5130000}"/>
    <cellStyle name="SAPBEXexcGood3 2 3 2" xfId="2720" xr:uid="{00000000-0005-0000-0000-0000B6130000}"/>
    <cellStyle name="SAPBEXexcGood3 2 3 2 2" xfId="5545" xr:uid="{00000000-0005-0000-0000-0000B7130000}"/>
    <cellStyle name="SAPBEXexcGood3 2 3 2 3" xfId="8010" xr:uid="{00000000-0005-0000-0000-0000B8130000}"/>
    <cellStyle name="SAPBEXexcGood3 2 3 2 4" xfId="10290" xr:uid="{00000000-0005-0000-0000-0000B9130000}"/>
    <cellStyle name="SAPBEXexcGood3 2 3 3" xfId="3670" xr:uid="{00000000-0005-0000-0000-0000BA130000}"/>
    <cellStyle name="SAPBEXexcGood3 2 3 4" xfId="6175" xr:uid="{00000000-0005-0000-0000-0000BB130000}"/>
    <cellStyle name="SAPBEXexcGood3 2 3 5" xfId="8504" xr:uid="{00000000-0005-0000-0000-0000BC130000}"/>
    <cellStyle name="SAPBEXexcGood3 2 4" xfId="817" xr:uid="{00000000-0005-0000-0000-0000BD130000}"/>
    <cellStyle name="SAPBEXexcGood3 2 4 2" xfId="2396" xr:uid="{00000000-0005-0000-0000-0000BE130000}"/>
    <cellStyle name="SAPBEXexcGood3 2 4 2 2" xfId="5223" xr:uid="{00000000-0005-0000-0000-0000BF130000}"/>
    <cellStyle name="SAPBEXexcGood3 2 4 2 3" xfId="7694" xr:uid="{00000000-0005-0000-0000-0000C0130000}"/>
    <cellStyle name="SAPBEXexcGood3 2 4 2 4" xfId="9987" xr:uid="{00000000-0005-0000-0000-0000C1130000}"/>
    <cellStyle name="SAPBEXexcGood3 2 4 3" xfId="3671" xr:uid="{00000000-0005-0000-0000-0000C2130000}"/>
    <cellStyle name="SAPBEXexcGood3 2 4 4" xfId="6176" xr:uid="{00000000-0005-0000-0000-0000C3130000}"/>
    <cellStyle name="SAPBEXexcGood3 2 4 5" xfId="8505" xr:uid="{00000000-0005-0000-0000-0000C4130000}"/>
    <cellStyle name="SAPBEXexcGood3 2 5" xfId="818" xr:uid="{00000000-0005-0000-0000-0000C5130000}"/>
    <cellStyle name="SAPBEXexcGood3 2 5 2" xfId="2699" xr:uid="{00000000-0005-0000-0000-0000C6130000}"/>
    <cellStyle name="SAPBEXexcGood3 2 5 2 2" xfId="5524" xr:uid="{00000000-0005-0000-0000-0000C7130000}"/>
    <cellStyle name="SAPBEXexcGood3 2 5 2 3" xfId="7989" xr:uid="{00000000-0005-0000-0000-0000C8130000}"/>
    <cellStyle name="SAPBEXexcGood3 2 5 2 4" xfId="10269" xr:uid="{00000000-0005-0000-0000-0000C9130000}"/>
    <cellStyle name="SAPBEXexcGood3 2 5 3" xfId="3672" xr:uid="{00000000-0005-0000-0000-0000CA130000}"/>
    <cellStyle name="SAPBEXexcGood3 2 5 4" xfId="6177" xr:uid="{00000000-0005-0000-0000-0000CB130000}"/>
    <cellStyle name="SAPBEXexcGood3 2 5 5" xfId="8506" xr:uid="{00000000-0005-0000-0000-0000CC130000}"/>
    <cellStyle name="SAPBEXexcGood3 2 6" xfId="819" xr:uid="{00000000-0005-0000-0000-0000CD130000}"/>
    <cellStyle name="SAPBEXexcGood3 2 6 2" xfId="2648" xr:uid="{00000000-0005-0000-0000-0000CE130000}"/>
    <cellStyle name="SAPBEXexcGood3 2 6 2 2" xfId="5473" xr:uid="{00000000-0005-0000-0000-0000CF130000}"/>
    <cellStyle name="SAPBEXexcGood3 2 6 2 3" xfId="7941" xr:uid="{00000000-0005-0000-0000-0000D0130000}"/>
    <cellStyle name="SAPBEXexcGood3 2 6 2 4" xfId="10230" xr:uid="{00000000-0005-0000-0000-0000D1130000}"/>
    <cellStyle name="SAPBEXexcGood3 2 6 3" xfId="3673" xr:uid="{00000000-0005-0000-0000-0000D2130000}"/>
    <cellStyle name="SAPBEXexcGood3 2 6 4" xfId="6178" xr:uid="{00000000-0005-0000-0000-0000D3130000}"/>
    <cellStyle name="SAPBEXexcGood3 2 6 5" xfId="8507" xr:uid="{00000000-0005-0000-0000-0000D4130000}"/>
    <cellStyle name="SAPBEXexcGood3 2 7" xfId="820" xr:uid="{00000000-0005-0000-0000-0000D5130000}"/>
    <cellStyle name="SAPBEXexcGood3 2 7 2" xfId="2215" xr:uid="{00000000-0005-0000-0000-0000D6130000}"/>
    <cellStyle name="SAPBEXexcGood3 2 7 2 2" xfId="5043" xr:uid="{00000000-0005-0000-0000-0000D7130000}"/>
    <cellStyle name="SAPBEXexcGood3 2 7 2 3" xfId="7514" xr:uid="{00000000-0005-0000-0000-0000D8130000}"/>
    <cellStyle name="SAPBEXexcGood3 2 7 2 4" xfId="9807" xr:uid="{00000000-0005-0000-0000-0000D9130000}"/>
    <cellStyle name="SAPBEXexcGood3 2 7 3" xfId="3674" xr:uid="{00000000-0005-0000-0000-0000DA130000}"/>
    <cellStyle name="SAPBEXexcGood3 2 7 4" xfId="6179" xr:uid="{00000000-0005-0000-0000-0000DB130000}"/>
    <cellStyle name="SAPBEXexcGood3 2 7 5" xfId="8508" xr:uid="{00000000-0005-0000-0000-0000DC130000}"/>
    <cellStyle name="SAPBEXexcGood3 2 8" xfId="821" xr:uid="{00000000-0005-0000-0000-0000DD130000}"/>
    <cellStyle name="SAPBEXexcGood3 2 8 2" xfId="2363" xr:uid="{00000000-0005-0000-0000-0000DE130000}"/>
    <cellStyle name="SAPBEXexcGood3 2 8 2 2" xfId="5191" xr:uid="{00000000-0005-0000-0000-0000DF130000}"/>
    <cellStyle name="SAPBEXexcGood3 2 8 2 3" xfId="7662" xr:uid="{00000000-0005-0000-0000-0000E0130000}"/>
    <cellStyle name="SAPBEXexcGood3 2 8 2 4" xfId="9955" xr:uid="{00000000-0005-0000-0000-0000E1130000}"/>
    <cellStyle name="SAPBEXexcGood3 2 8 3" xfId="3675" xr:uid="{00000000-0005-0000-0000-0000E2130000}"/>
    <cellStyle name="SAPBEXexcGood3 2 8 4" xfId="6180" xr:uid="{00000000-0005-0000-0000-0000E3130000}"/>
    <cellStyle name="SAPBEXexcGood3 2 8 5" xfId="8509" xr:uid="{00000000-0005-0000-0000-0000E4130000}"/>
    <cellStyle name="SAPBEXexcGood3 2 9" xfId="822" xr:uid="{00000000-0005-0000-0000-0000E5130000}"/>
    <cellStyle name="SAPBEXexcGood3 2 9 2" xfId="1872" xr:uid="{00000000-0005-0000-0000-0000E6130000}"/>
    <cellStyle name="SAPBEXexcGood3 2 9 2 2" xfId="4700" xr:uid="{00000000-0005-0000-0000-0000E7130000}"/>
    <cellStyle name="SAPBEXexcGood3 2 9 2 3" xfId="7172" xr:uid="{00000000-0005-0000-0000-0000E8130000}"/>
    <cellStyle name="SAPBEXexcGood3 2 9 2 4" xfId="9465" xr:uid="{00000000-0005-0000-0000-0000E9130000}"/>
    <cellStyle name="SAPBEXexcGood3 2 9 3" xfId="3676" xr:uid="{00000000-0005-0000-0000-0000EA130000}"/>
    <cellStyle name="SAPBEXexcGood3 2 9 4" xfId="6181" xr:uid="{00000000-0005-0000-0000-0000EB130000}"/>
    <cellStyle name="SAPBEXexcGood3 2 9 5" xfId="8510" xr:uid="{00000000-0005-0000-0000-0000EC130000}"/>
    <cellStyle name="SAPBEXexcGood3 3" xfId="823" xr:uid="{00000000-0005-0000-0000-0000ED130000}"/>
    <cellStyle name="SAPBEXexcGood3 3 2" xfId="2243" xr:uid="{00000000-0005-0000-0000-0000EE130000}"/>
    <cellStyle name="SAPBEXexcGood3 3 2 2" xfId="5071" xr:uid="{00000000-0005-0000-0000-0000EF130000}"/>
    <cellStyle name="SAPBEXexcGood3 3 2 3" xfId="7542" xr:uid="{00000000-0005-0000-0000-0000F0130000}"/>
    <cellStyle name="SAPBEXexcGood3 3 2 4" xfId="9835" xr:uid="{00000000-0005-0000-0000-0000F1130000}"/>
    <cellStyle name="SAPBEXexcGood3 3 3" xfId="3677" xr:uid="{00000000-0005-0000-0000-0000F2130000}"/>
    <cellStyle name="SAPBEXexcGood3 3 4" xfId="6182" xr:uid="{00000000-0005-0000-0000-0000F3130000}"/>
    <cellStyle name="SAPBEXexcGood3 3 5" xfId="8511" xr:uid="{00000000-0005-0000-0000-0000F4130000}"/>
    <cellStyle name="SAPBEXexcGood3 4" xfId="824" xr:uid="{00000000-0005-0000-0000-0000F5130000}"/>
    <cellStyle name="SAPBEXexcGood3 4 2" xfId="2201" xr:uid="{00000000-0005-0000-0000-0000F6130000}"/>
    <cellStyle name="SAPBEXexcGood3 4 2 2" xfId="5029" xr:uid="{00000000-0005-0000-0000-0000F7130000}"/>
    <cellStyle name="SAPBEXexcGood3 4 2 3" xfId="7500" xr:uid="{00000000-0005-0000-0000-0000F8130000}"/>
    <cellStyle name="SAPBEXexcGood3 4 2 4" xfId="9793" xr:uid="{00000000-0005-0000-0000-0000F9130000}"/>
    <cellStyle name="SAPBEXexcGood3 4 3" xfId="3678" xr:uid="{00000000-0005-0000-0000-0000FA130000}"/>
    <cellStyle name="SAPBEXexcGood3 4 4" xfId="6183" xr:uid="{00000000-0005-0000-0000-0000FB130000}"/>
    <cellStyle name="SAPBEXexcGood3 4 5" xfId="8512" xr:uid="{00000000-0005-0000-0000-0000FC130000}"/>
    <cellStyle name="SAPBEXexcGood3 5" xfId="825" xr:uid="{00000000-0005-0000-0000-0000FD130000}"/>
    <cellStyle name="SAPBEXexcGood3 5 2" xfId="1670" xr:uid="{00000000-0005-0000-0000-0000FE130000}"/>
    <cellStyle name="SAPBEXexcGood3 5 2 2" xfId="4499" xr:uid="{00000000-0005-0000-0000-0000FF130000}"/>
    <cellStyle name="SAPBEXexcGood3 5 2 3" xfId="6972" xr:uid="{00000000-0005-0000-0000-000000140000}"/>
    <cellStyle name="SAPBEXexcGood3 5 2 4" xfId="9266" xr:uid="{00000000-0005-0000-0000-000001140000}"/>
    <cellStyle name="SAPBEXexcGood3 5 3" xfId="3679" xr:uid="{00000000-0005-0000-0000-000002140000}"/>
    <cellStyle name="SAPBEXexcGood3 5 4" xfId="6184" xr:uid="{00000000-0005-0000-0000-000003140000}"/>
    <cellStyle name="SAPBEXexcGood3 5 5" xfId="8513" xr:uid="{00000000-0005-0000-0000-000004140000}"/>
    <cellStyle name="SAPBEXexcGood3 6" xfId="826" xr:uid="{00000000-0005-0000-0000-000005140000}"/>
    <cellStyle name="SAPBEXexcGood3 6 2" xfId="2631" xr:uid="{00000000-0005-0000-0000-000006140000}"/>
    <cellStyle name="SAPBEXexcGood3 6 2 2" xfId="5456" xr:uid="{00000000-0005-0000-0000-000007140000}"/>
    <cellStyle name="SAPBEXexcGood3 6 2 3" xfId="7926" xr:uid="{00000000-0005-0000-0000-000008140000}"/>
    <cellStyle name="SAPBEXexcGood3 6 2 4" xfId="10217" xr:uid="{00000000-0005-0000-0000-000009140000}"/>
    <cellStyle name="SAPBEXexcGood3 6 3" xfId="3680" xr:uid="{00000000-0005-0000-0000-00000A140000}"/>
    <cellStyle name="SAPBEXexcGood3 6 4" xfId="6185" xr:uid="{00000000-0005-0000-0000-00000B140000}"/>
    <cellStyle name="SAPBEXexcGood3 6 5" xfId="8514" xr:uid="{00000000-0005-0000-0000-00000C140000}"/>
    <cellStyle name="SAPBEXexcGood3 7" xfId="827" xr:uid="{00000000-0005-0000-0000-00000D140000}"/>
    <cellStyle name="SAPBEXexcGood3 7 2" xfId="2714" xr:uid="{00000000-0005-0000-0000-00000E140000}"/>
    <cellStyle name="SAPBEXexcGood3 7 2 2" xfId="5539" xr:uid="{00000000-0005-0000-0000-00000F140000}"/>
    <cellStyle name="SAPBEXexcGood3 7 2 3" xfId="8004" xr:uid="{00000000-0005-0000-0000-000010140000}"/>
    <cellStyle name="SAPBEXexcGood3 7 2 4" xfId="10284" xr:uid="{00000000-0005-0000-0000-000011140000}"/>
    <cellStyle name="SAPBEXexcGood3 7 3" xfId="3681" xr:uid="{00000000-0005-0000-0000-000012140000}"/>
    <cellStyle name="SAPBEXexcGood3 7 4" xfId="6186" xr:uid="{00000000-0005-0000-0000-000013140000}"/>
    <cellStyle name="SAPBEXexcGood3 7 5" xfId="8515" xr:uid="{00000000-0005-0000-0000-000014140000}"/>
    <cellStyle name="SAPBEXexcGood3 8" xfId="828" xr:uid="{00000000-0005-0000-0000-000015140000}"/>
    <cellStyle name="SAPBEXexcGood3 8 2" xfId="2545" xr:uid="{00000000-0005-0000-0000-000016140000}"/>
    <cellStyle name="SAPBEXexcGood3 8 2 2" xfId="5372" xr:uid="{00000000-0005-0000-0000-000017140000}"/>
    <cellStyle name="SAPBEXexcGood3 8 2 3" xfId="7842" xr:uid="{00000000-0005-0000-0000-000018140000}"/>
    <cellStyle name="SAPBEXexcGood3 8 2 4" xfId="10135" xr:uid="{00000000-0005-0000-0000-000019140000}"/>
    <cellStyle name="SAPBEXexcGood3 8 3" xfId="3682" xr:uid="{00000000-0005-0000-0000-00001A140000}"/>
    <cellStyle name="SAPBEXexcGood3 8 4" xfId="6187" xr:uid="{00000000-0005-0000-0000-00001B140000}"/>
    <cellStyle name="SAPBEXexcGood3 8 5" xfId="8516" xr:uid="{00000000-0005-0000-0000-00001C140000}"/>
    <cellStyle name="SAPBEXexcGood3 9" xfId="829" xr:uid="{00000000-0005-0000-0000-00001D140000}"/>
    <cellStyle name="SAPBEXexcGood3 9 2" xfId="1653" xr:uid="{00000000-0005-0000-0000-00001E140000}"/>
    <cellStyle name="SAPBEXexcGood3 9 2 2" xfId="4482" xr:uid="{00000000-0005-0000-0000-00001F140000}"/>
    <cellStyle name="SAPBEXexcGood3 9 2 3" xfId="6955" xr:uid="{00000000-0005-0000-0000-000020140000}"/>
    <cellStyle name="SAPBEXexcGood3 9 2 4" xfId="9249" xr:uid="{00000000-0005-0000-0000-000021140000}"/>
    <cellStyle name="SAPBEXexcGood3 9 3" xfId="3683" xr:uid="{00000000-0005-0000-0000-000022140000}"/>
    <cellStyle name="SAPBEXexcGood3 9 4" xfId="6188" xr:uid="{00000000-0005-0000-0000-000023140000}"/>
    <cellStyle name="SAPBEXexcGood3 9 5" xfId="8517" xr:uid="{00000000-0005-0000-0000-000024140000}"/>
    <cellStyle name="SAPBEXfilterDrill" xfId="830" xr:uid="{00000000-0005-0000-0000-000025140000}"/>
    <cellStyle name="SAPBEXfilterDrill 10" xfId="831" xr:uid="{00000000-0005-0000-0000-000026140000}"/>
    <cellStyle name="SAPBEXfilterDrill 10 2" xfId="1722" xr:uid="{00000000-0005-0000-0000-000027140000}"/>
    <cellStyle name="SAPBEXfilterDrill 10 2 2" xfId="4550" xr:uid="{00000000-0005-0000-0000-000028140000}"/>
    <cellStyle name="SAPBEXfilterDrill 10 2 3" xfId="7023" xr:uid="{00000000-0005-0000-0000-000029140000}"/>
    <cellStyle name="SAPBEXfilterDrill 10 2 4" xfId="9317" xr:uid="{00000000-0005-0000-0000-00002A140000}"/>
    <cellStyle name="SAPBEXfilterDrill 10 3" xfId="3685" xr:uid="{00000000-0005-0000-0000-00002B140000}"/>
    <cellStyle name="SAPBEXfilterDrill 10 4" xfId="6190" xr:uid="{00000000-0005-0000-0000-00002C140000}"/>
    <cellStyle name="SAPBEXfilterDrill 10 5" xfId="8519" xr:uid="{00000000-0005-0000-0000-00002D140000}"/>
    <cellStyle name="SAPBEXfilterDrill 11" xfId="832" xr:uid="{00000000-0005-0000-0000-00002E140000}"/>
    <cellStyle name="SAPBEXfilterDrill 11 2" xfId="2157" xr:uid="{00000000-0005-0000-0000-00002F140000}"/>
    <cellStyle name="SAPBEXfilterDrill 11 2 2" xfId="4985" xr:uid="{00000000-0005-0000-0000-000030140000}"/>
    <cellStyle name="SAPBEXfilterDrill 11 2 3" xfId="7456" xr:uid="{00000000-0005-0000-0000-000031140000}"/>
    <cellStyle name="SAPBEXfilterDrill 11 2 4" xfId="9749" xr:uid="{00000000-0005-0000-0000-000032140000}"/>
    <cellStyle name="SAPBEXfilterDrill 11 3" xfId="3686" xr:uid="{00000000-0005-0000-0000-000033140000}"/>
    <cellStyle name="SAPBEXfilterDrill 11 4" xfId="6191" xr:uid="{00000000-0005-0000-0000-000034140000}"/>
    <cellStyle name="SAPBEXfilterDrill 11 5" xfId="8520" xr:uid="{00000000-0005-0000-0000-000035140000}"/>
    <cellStyle name="SAPBEXfilterDrill 12" xfId="1515" xr:uid="{00000000-0005-0000-0000-000036140000}"/>
    <cellStyle name="SAPBEXfilterDrill 13" xfId="2528" xr:uid="{00000000-0005-0000-0000-000037140000}"/>
    <cellStyle name="SAPBEXfilterDrill 13 2" xfId="5355" xr:uid="{00000000-0005-0000-0000-000038140000}"/>
    <cellStyle name="SAPBEXfilterDrill 13 3" xfId="7825" xr:uid="{00000000-0005-0000-0000-000039140000}"/>
    <cellStyle name="SAPBEXfilterDrill 13 4" xfId="10118" xr:uid="{00000000-0005-0000-0000-00003A140000}"/>
    <cellStyle name="SAPBEXfilterDrill 14" xfId="3684" xr:uid="{00000000-0005-0000-0000-00003B140000}"/>
    <cellStyle name="SAPBEXfilterDrill 15" xfId="6189" xr:uid="{00000000-0005-0000-0000-00003C140000}"/>
    <cellStyle name="SAPBEXfilterDrill 16" xfId="8518" xr:uid="{00000000-0005-0000-0000-00003D140000}"/>
    <cellStyle name="SAPBEXfilterDrill 2" xfId="833" xr:uid="{00000000-0005-0000-0000-00003E140000}"/>
    <cellStyle name="SAPBEXfilterDrill 2 10" xfId="834" xr:uid="{00000000-0005-0000-0000-00003F140000}"/>
    <cellStyle name="SAPBEXfilterDrill 2 10 2" xfId="2158" xr:uid="{00000000-0005-0000-0000-000040140000}"/>
    <cellStyle name="SAPBEXfilterDrill 2 10 2 2" xfId="4986" xr:uid="{00000000-0005-0000-0000-000041140000}"/>
    <cellStyle name="SAPBEXfilterDrill 2 10 2 3" xfId="7457" xr:uid="{00000000-0005-0000-0000-000042140000}"/>
    <cellStyle name="SAPBEXfilterDrill 2 10 2 4" xfId="9750" xr:uid="{00000000-0005-0000-0000-000043140000}"/>
    <cellStyle name="SAPBEXfilterDrill 2 10 3" xfId="3688" xr:uid="{00000000-0005-0000-0000-000044140000}"/>
    <cellStyle name="SAPBEXfilterDrill 2 10 4" xfId="6193" xr:uid="{00000000-0005-0000-0000-000045140000}"/>
    <cellStyle name="SAPBEXfilterDrill 2 10 5" xfId="8522" xr:uid="{00000000-0005-0000-0000-000046140000}"/>
    <cellStyle name="SAPBEXfilterDrill 2 11" xfId="2222" xr:uid="{00000000-0005-0000-0000-000047140000}"/>
    <cellStyle name="SAPBEXfilterDrill 2 11 2" xfId="5050" xr:uid="{00000000-0005-0000-0000-000048140000}"/>
    <cellStyle name="SAPBEXfilterDrill 2 11 3" xfId="7521" xr:uid="{00000000-0005-0000-0000-000049140000}"/>
    <cellStyle name="SAPBEXfilterDrill 2 11 4" xfId="9814" xr:uid="{00000000-0005-0000-0000-00004A140000}"/>
    <cellStyle name="SAPBEXfilterDrill 2 12" xfId="3687" xr:uid="{00000000-0005-0000-0000-00004B140000}"/>
    <cellStyle name="SAPBEXfilterDrill 2 13" xfId="6192" xr:uid="{00000000-0005-0000-0000-00004C140000}"/>
    <cellStyle name="SAPBEXfilterDrill 2 14" xfId="8521" xr:uid="{00000000-0005-0000-0000-00004D140000}"/>
    <cellStyle name="SAPBEXfilterDrill 2 2" xfId="835" xr:uid="{00000000-0005-0000-0000-00004E140000}"/>
    <cellStyle name="SAPBEXfilterDrill 2 2 2" xfId="2236" xr:uid="{00000000-0005-0000-0000-00004F140000}"/>
    <cellStyle name="SAPBEXfilterDrill 2 2 2 2" xfId="5064" xr:uid="{00000000-0005-0000-0000-000050140000}"/>
    <cellStyle name="SAPBEXfilterDrill 2 2 2 3" xfId="7535" xr:uid="{00000000-0005-0000-0000-000051140000}"/>
    <cellStyle name="SAPBEXfilterDrill 2 2 2 4" xfId="9828" xr:uid="{00000000-0005-0000-0000-000052140000}"/>
    <cellStyle name="SAPBEXfilterDrill 2 2 3" xfId="3689" xr:uid="{00000000-0005-0000-0000-000053140000}"/>
    <cellStyle name="SAPBEXfilterDrill 2 2 4" xfId="6194" xr:uid="{00000000-0005-0000-0000-000054140000}"/>
    <cellStyle name="SAPBEXfilterDrill 2 2 5" xfId="8523" xr:uid="{00000000-0005-0000-0000-000055140000}"/>
    <cellStyle name="SAPBEXfilterDrill 2 3" xfId="836" xr:uid="{00000000-0005-0000-0000-000056140000}"/>
    <cellStyle name="SAPBEXfilterDrill 2 3 2" xfId="2159" xr:uid="{00000000-0005-0000-0000-000057140000}"/>
    <cellStyle name="SAPBEXfilterDrill 2 3 2 2" xfId="4987" xr:uid="{00000000-0005-0000-0000-000058140000}"/>
    <cellStyle name="SAPBEXfilterDrill 2 3 2 3" xfId="7458" xr:uid="{00000000-0005-0000-0000-000059140000}"/>
    <cellStyle name="SAPBEXfilterDrill 2 3 2 4" xfId="9751" xr:uid="{00000000-0005-0000-0000-00005A140000}"/>
    <cellStyle name="SAPBEXfilterDrill 2 3 3" xfId="3690" xr:uid="{00000000-0005-0000-0000-00005B140000}"/>
    <cellStyle name="SAPBEXfilterDrill 2 3 4" xfId="6195" xr:uid="{00000000-0005-0000-0000-00005C140000}"/>
    <cellStyle name="SAPBEXfilterDrill 2 3 5" xfId="8524" xr:uid="{00000000-0005-0000-0000-00005D140000}"/>
    <cellStyle name="SAPBEXfilterDrill 2 4" xfId="837" xr:uid="{00000000-0005-0000-0000-00005E140000}"/>
    <cellStyle name="SAPBEXfilterDrill 2 4 2" xfId="2524" xr:uid="{00000000-0005-0000-0000-00005F140000}"/>
    <cellStyle name="SAPBEXfilterDrill 2 4 2 2" xfId="5351" xr:uid="{00000000-0005-0000-0000-000060140000}"/>
    <cellStyle name="SAPBEXfilterDrill 2 4 2 3" xfId="7821" xr:uid="{00000000-0005-0000-0000-000061140000}"/>
    <cellStyle name="SAPBEXfilterDrill 2 4 2 4" xfId="10114" xr:uid="{00000000-0005-0000-0000-000062140000}"/>
    <cellStyle name="SAPBEXfilterDrill 2 4 3" xfId="3691" xr:uid="{00000000-0005-0000-0000-000063140000}"/>
    <cellStyle name="SAPBEXfilterDrill 2 4 4" xfId="6196" xr:uid="{00000000-0005-0000-0000-000064140000}"/>
    <cellStyle name="SAPBEXfilterDrill 2 4 5" xfId="8525" xr:uid="{00000000-0005-0000-0000-000065140000}"/>
    <cellStyle name="SAPBEXfilterDrill 2 5" xfId="838" xr:uid="{00000000-0005-0000-0000-000066140000}"/>
    <cellStyle name="SAPBEXfilterDrill 2 5 2" xfId="2437" xr:uid="{00000000-0005-0000-0000-000067140000}"/>
    <cellStyle name="SAPBEXfilterDrill 2 5 2 2" xfId="5264" xr:uid="{00000000-0005-0000-0000-000068140000}"/>
    <cellStyle name="SAPBEXfilterDrill 2 5 2 3" xfId="7735" xr:uid="{00000000-0005-0000-0000-000069140000}"/>
    <cellStyle name="SAPBEXfilterDrill 2 5 2 4" xfId="10028" xr:uid="{00000000-0005-0000-0000-00006A140000}"/>
    <cellStyle name="SAPBEXfilterDrill 2 5 3" xfId="3692" xr:uid="{00000000-0005-0000-0000-00006B140000}"/>
    <cellStyle name="SAPBEXfilterDrill 2 5 4" xfId="6197" xr:uid="{00000000-0005-0000-0000-00006C140000}"/>
    <cellStyle name="SAPBEXfilterDrill 2 5 5" xfId="8526" xr:uid="{00000000-0005-0000-0000-00006D140000}"/>
    <cellStyle name="SAPBEXfilterDrill 2 6" xfId="839" xr:uid="{00000000-0005-0000-0000-00006E140000}"/>
    <cellStyle name="SAPBEXfilterDrill 2 6 2" xfId="1614" xr:uid="{00000000-0005-0000-0000-00006F140000}"/>
    <cellStyle name="SAPBEXfilterDrill 2 6 2 2" xfId="4443" xr:uid="{00000000-0005-0000-0000-000070140000}"/>
    <cellStyle name="SAPBEXfilterDrill 2 6 2 3" xfId="6916" xr:uid="{00000000-0005-0000-0000-000071140000}"/>
    <cellStyle name="SAPBEXfilterDrill 2 6 2 4" xfId="9216" xr:uid="{00000000-0005-0000-0000-000072140000}"/>
    <cellStyle name="SAPBEXfilterDrill 2 6 3" xfId="3693" xr:uid="{00000000-0005-0000-0000-000073140000}"/>
    <cellStyle name="SAPBEXfilterDrill 2 6 4" xfId="6198" xr:uid="{00000000-0005-0000-0000-000074140000}"/>
    <cellStyle name="SAPBEXfilterDrill 2 6 5" xfId="8527" xr:uid="{00000000-0005-0000-0000-000075140000}"/>
    <cellStyle name="SAPBEXfilterDrill 2 7" xfId="840" xr:uid="{00000000-0005-0000-0000-000076140000}"/>
    <cellStyle name="SAPBEXfilterDrill 2 7 2" xfId="1977" xr:uid="{00000000-0005-0000-0000-000077140000}"/>
    <cellStyle name="SAPBEXfilterDrill 2 7 2 2" xfId="4805" xr:uid="{00000000-0005-0000-0000-000078140000}"/>
    <cellStyle name="SAPBEXfilterDrill 2 7 2 3" xfId="7276" xr:uid="{00000000-0005-0000-0000-000079140000}"/>
    <cellStyle name="SAPBEXfilterDrill 2 7 2 4" xfId="9569" xr:uid="{00000000-0005-0000-0000-00007A140000}"/>
    <cellStyle name="SAPBEXfilterDrill 2 7 3" xfId="3694" xr:uid="{00000000-0005-0000-0000-00007B140000}"/>
    <cellStyle name="SAPBEXfilterDrill 2 7 4" xfId="6199" xr:uid="{00000000-0005-0000-0000-00007C140000}"/>
    <cellStyle name="SAPBEXfilterDrill 2 7 5" xfId="8528" xr:uid="{00000000-0005-0000-0000-00007D140000}"/>
    <cellStyle name="SAPBEXfilterDrill 2 8" xfId="841" xr:uid="{00000000-0005-0000-0000-00007E140000}"/>
    <cellStyle name="SAPBEXfilterDrill 2 8 2" xfId="1902" xr:uid="{00000000-0005-0000-0000-00007F140000}"/>
    <cellStyle name="SAPBEXfilterDrill 2 8 2 2" xfId="4730" xr:uid="{00000000-0005-0000-0000-000080140000}"/>
    <cellStyle name="SAPBEXfilterDrill 2 8 2 3" xfId="7202" xr:uid="{00000000-0005-0000-0000-000081140000}"/>
    <cellStyle name="SAPBEXfilterDrill 2 8 2 4" xfId="9495" xr:uid="{00000000-0005-0000-0000-000082140000}"/>
    <cellStyle name="SAPBEXfilterDrill 2 8 3" xfId="3695" xr:uid="{00000000-0005-0000-0000-000083140000}"/>
    <cellStyle name="SAPBEXfilterDrill 2 8 4" xfId="6200" xr:uid="{00000000-0005-0000-0000-000084140000}"/>
    <cellStyle name="SAPBEXfilterDrill 2 8 5" xfId="8529" xr:uid="{00000000-0005-0000-0000-000085140000}"/>
    <cellStyle name="SAPBEXfilterDrill 2 9" xfId="842" xr:uid="{00000000-0005-0000-0000-000086140000}"/>
    <cellStyle name="SAPBEXfilterDrill 2 9 2" xfId="2597" xr:uid="{00000000-0005-0000-0000-000087140000}"/>
    <cellStyle name="SAPBEXfilterDrill 2 9 2 2" xfId="5423" xr:uid="{00000000-0005-0000-0000-000088140000}"/>
    <cellStyle name="SAPBEXfilterDrill 2 9 2 3" xfId="7893" xr:uid="{00000000-0005-0000-0000-000089140000}"/>
    <cellStyle name="SAPBEXfilterDrill 2 9 2 4" xfId="10186" xr:uid="{00000000-0005-0000-0000-00008A140000}"/>
    <cellStyle name="SAPBEXfilterDrill 2 9 3" xfId="3696" xr:uid="{00000000-0005-0000-0000-00008B140000}"/>
    <cellStyle name="SAPBEXfilterDrill 2 9 4" xfId="6201" xr:uid="{00000000-0005-0000-0000-00008C140000}"/>
    <cellStyle name="SAPBEXfilterDrill 2 9 5" xfId="8530" xr:uid="{00000000-0005-0000-0000-00008D140000}"/>
    <cellStyle name="SAPBEXfilterDrill 3" xfId="843" xr:uid="{00000000-0005-0000-0000-00008E140000}"/>
    <cellStyle name="SAPBEXfilterDrill 3 2" xfId="2438" xr:uid="{00000000-0005-0000-0000-00008F140000}"/>
    <cellStyle name="SAPBEXfilterDrill 3 2 2" xfId="5265" xr:uid="{00000000-0005-0000-0000-000090140000}"/>
    <cellStyle name="SAPBEXfilterDrill 3 2 3" xfId="7736" xr:uid="{00000000-0005-0000-0000-000091140000}"/>
    <cellStyle name="SAPBEXfilterDrill 3 2 4" xfId="10029" xr:uid="{00000000-0005-0000-0000-000092140000}"/>
    <cellStyle name="SAPBEXfilterDrill 3 3" xfId="3697" xr:uid="{00000000-0005-0000-0000-000093140000}"/>
    <cellStyle name="SAPBEXfilterDrill 3 4" xfId="6202" xr:uid="{00000000-0005-0000-0000-000094140000}"/>
    <cellStyle name="SAPBEXfilterDrill 3 5" xfId="8531" xr:uid="{00000000-0005-0000-0000-000095140000}"/>
    <cellStyle name="SAPBEXfilterDrill 4" xfId="844" xr:uid="{00000000-0005-0000-0000-000096140000}"/>
    <cellStyle name="SAPBEXfilterDrill 4 2" xfId="1937" xr:uid="{00000000-0005-0000-0000-000097140000}"/>
    <cellStyle name="SAPBEXfilterDrill 4 2 2" xfId="4765" xr:uid="{00000000-0005-0000-0000-000098140000}"/>
    <cellStyle name="SAPBEXfilterDrill 4 2 3" xfId="7236" xr:uid="{00000000-0005-0000-0000-000099140000}"/>
    <cellStyle name="SAPBEXfilterDrill 4 2 4" xfId="9529" xr:uid="{00000000-0005-0000-0000-00009A140000}"/>
    <cellStyle name="SAPBEXfilterDrill 4 3" xfId="3698" xr:uid="{00000000-0005-0000-0000-00009B140000}"/>
    <cellStyle name="SAPBEXfilterDrill 4 4" xfId="6203" xr:uid="{00000000-0005-0000-0000-00009C140000}"/>
    <cellStyle name="SAPBEXfilterDrill 4 5" xfId="8532" xr:uid="{00000000-0005-0000-0000-00009D140000}"/>
    <cellStyle name="SAPBEXfilterDrill 5" xfId="845" xr:uid="{00000000-0005-0000-0000-00009E140000}"/>
    <cellStyle name="SAPBEXfilterDrill 5 2" xfId="2377" xr:uid="{00000000-0005-0000-0000-00009F140000}"/>
    <cellStyle name="SAPBEXfilterDrill 5 2 2" xfId="5204" xr:uid="{00000000-0005-0000-0000-0000A0140000}"/>
    <cellStyle name="SAPBEXfilterDrill 5 2 3" xfId="7675" xr:uid="{00000000-0005-0000-0000-0000A1140000}"/>
    <cellStyle name="SAPBEXfilterDrill 5 2 4" xfId="9968" xr:uid="{00000000-0005-0000-0000-0000A2140000}"/>
    <cellStyle name="SAPBEXfilterDrill 5 3" xfId="3699" xr:uid="{00000000-0005-0000-0000-0000A3140000}"/>
    <cellStyle name="SAPBEXfilterDrill 5 4" xfId="6204" xr:uid="{00000000-0005-0000-0000-0000A4140000}"/>
    <cellStyle name="SAPBEXfilterDrill 5 5" xfId="8533" xr:uid="{00000000-0005-0000-0000-0000A5140000}"/>
    <cellStyle name="SAPBEXfilterDrill 6" xfId="846" xr:uid="{00000000-0005-0000-0000-0000A6140000}"/>
    <cellStyle name="SAPBEXfilterDrill 6 2" xfId="2525" xr:uid="{00000000-0005-0000-0000-0000A7140000}"/>
    <cellStyle name="SAPBEXfilterDrill 6 2 2" xfId="5352" xr:uid="{00000000-0005-0000-0000-0000A8140000}"/>
    <cellStyle name="SAPBEXfilterDrill 6 2 3" xfId="7822" xr:uid="{00000000-0005-0000-0000-0000A9140000}"/>
    <cellStyle name="SAPBEXfilterDrill 6 2 4" xfId="10115" xr:uid="{00000000-0005-0000-0000-0000AA140000}"/>
    <cellStyle name="SAPBEXfilterDrill 6 3" xfId="3700" xr:uid="{00000000-0005-0000-0000-0000AB140000}"/>
    <cellStyle name="SAPBEXfilterDrill 6 4" xfId="6205" xr:uid="{00000000-0005-0000-0000-0000AC140000}"/>
    <cellStyle name="SAPBEXfilterDrill 6 5" xfId="8534" xr:uid="{00000000-0005-0000-0000-0000AD140000}"/>
    <cellStyle name="SAPBEXfilterDrill 7" xfId="847" xr:uid="{00000000-0005-0000-0000-0000AE140000}"/>
    <cellStyle name="SAPBEXfilterDrill 7 2" xfId="1976" xr:uid="{00000000-0005-0000-0000-0000AF140000}"/>
    <cellStyle name="SAPBEXfilterDrill 7 2 2" xfId="4804" xr:uid="{00000000-0005-0000-0000-0000B0140000}"/>
    <cellStyle name="SAPBEXfilterDrill 7 2 3" xfId="7275" xr:uid="{00000000-0005-0000-0000-0000B1140000}"/>
    <cellStyle name="SAPBEXfilterDrill 7 2 4" xfId="9568" xr:uid="{00000000-0005-0000-0000-0000B2140000}"/>
    <cellStyle name="SAPBEXfilterDrill 7 3" xfId="3701" xr:uid="{00000000-0005-0000-0000-0000B3140000}"/>
    <cellStyle name="SAPBEXfilterDrill 7 4" xfId="6206" xr:uid="{00000000-0005-0000-0000-0000B4140000}"/>
    <cellStyle name="SAPBEXfilterDrill 7 5" xfId="8535" xr:uid="{00000000-0005-0000-0000-0000B5140000}"/>
    <cellStyle name="SAPBEXfilterDrill 8" xfId="848" xr:uid="{00000000-0005-0000-0000-0000B6140000}"/>
    <cellStyle name="SAPBEXfilterDrill 8 2" xfId="2202" xr:uid="{00000000-0005-0000-0000-0000B7140000}"/>
    <cellStyle name="SAPBEXfilterDrill 8 2 2" xfId="5030" xr:uid="{00000000-0005-0000-0000-0000B8140000}"/>
    <cellStyle name="SAPBEXfilterDrill 8 2 3" xfId="7501" xr:uid="{00000000-0005-0000-0000-0000B9140000}"/>
    <cellStyle name="SAPBEXfilterDrill 8 2 4" xfId="9794" xr:uid="{00000000-0005-0000-0000-0000BA140000}"/>
    <cellStyle name="SAPBEXfilterDrill 8 3" xfId="3702" xr:uid="{00000000-0005-0000-0000-0000BB140000}"/>
    <cellStyle name="SAPBEXfilterDrill 8 4" xfId="6207" xr:uid="{00000000-0005-0000-0000-0000BC140000}"/>
    <cellStyle name="SAPBEXfilterDrill 8 5" xfId="8536" xr:uid="{00000000-0005-0000-0000-0000BD140000}"/>
    <cellStyle name="SAPBEXfilterDrill 9" xfId="849" xr:uid="{00000000-0005-0000-0000-0000BE140000}"/>
    <cellStyle name="SAPBEXfilterDrill 9 2" xfId="2455" xr:uid="{00000000-0005-0000-0000-0000BF140000}"/>
    <cellStyle name="SAPBEXfilterDrill 9 2 2" xfId="5282" xr:uid="{00000000-0005-0000-0000-0000C0140000}"/>
    <cellStyle name="SAPBEXfilterDrill 9 2 3" xfId="7753" xr:uid="{00000000-0005-0000-0000-0000C1140000}"/>
    <cellStyle name="SAPBEXfilterDrill 9 2 4" xfId="10046" xr:uid="{00000000-0005-0000-0000-0000C2140000}"/>
    <cellStyle name="SAPBEXfilterDrill 9 3" xfId="3703" xr:uid="{00000000-0005-0000-0000-0000C3140000}"/>
    <cellStyle name="SAPBEXfilterDrill 9 4" xfId="6208" xr:uid="{00000000-0005-0000-0000-0000C4140000}"/>
    <cellStyle name="SAPBEXfilterDrill 9 5" xfId="8537" xr:uid="{00000000-0005-0000-0000-0000C5140000}"/>
    <cellStyle name="SAPBEXfilterItem" xfId="850" xr:uid="{00000000-0005-0000-0000-0000C6140000}"/>
    <cellStyle name="SAPBEXfilterItem 10" xfId="851" xr:uid="{00000000-0005-0000-0000-0000C7140000}"/>
    <cellStyle name="SAPBEXfilterItem 10 2" xfId="2203" xr:uid="{00000000-0005-0000-0000-0000C8140000}"/>
    <cellStyle name="SAPBEXfilterItem 10 2 2" xfId="5031" xr:uid="{00000000-0005-0000-0000-0000C9140000}"/>
    <cellStyle name="SAPBEXfilterItem 10 2 3" xfId="7502" xr:uid="{00000000-0005-0000-0000-0000CA140000}"/>
    <cellStyle name="SAPBEXfilterItem 10 2 4" xfId="9795" xr:uid="{00000000-0005-0000-0000-0000CB140000}"/>
    <cellStyle name="SAPBEXfilterItem 10 3" xfId="3705" xr:uid="{00000000-0005-0000-0000-0000CC140000}"/>
    <cellStyle name="SAPBEXfilterItem 10 4" xfId="6210" xr:uid="{00000000-0005-0000-0000-0000CD140000}"/>
    <cellStyle name="SAPBEXfilterItem 10 5" xfId="8539" xr:uid="{00000000-0005-0000-0000-0000CE140000}"/>
    <cellStyle name="SAPBEXfilterItem 11" xfId="852" xr:uid="{00000000-0005-0000-0000-0000CF140000}"/>
    <cellStyle name="SAPBEXfilterItem 11 2" xfId="1729" xr:uid="{00000000-0005-0000-0000-0000D0140000}"/>
    <cellStyle name="SAPBEXfilterItem 11 2 2" xfId="4557" xr:uid="{00000000-0005-0000-0000-0000D1140000}"/>
    <cellStyle name="SAPBEXfilterItem 11 2 3" xfId="7030" xr:uid="{00000000-0005-0000-0000-0000D2140000}"/>
    <cellStyle name="SAPBEXfilterItem 11 2 4" xfId="9324" xr:uid="{00000000-0005-0000-0000-0000D3140000}"/>
    <cellStyle name="SAPBEXfilterItem 11 3" xfId="3706" xr:uid="{00000000-0005-0000-0000-0000D4140000}"/>
    <cellStyle name="SAPBEXfilterItem 11 4" xfId="6211" xr:uid="{00000000-0005-0000-0000-0000D5140000}"/>
    <cellStyle name="SAPBEXfilterItem 11 5" xfId="8540" xr:uid="{00000000-0005-0000-0000-0000D6140000}"/>
    <cellStyle name="SAPBEXfilterItem 12" xfId="1516" xr:uid="{00000000-0005-0000-0000-0000D7140000}"/>
    <cellStyle name="SAPBEXfilterItem 13" xfId="2160" xr:uid="{00000000-0005-0000-0000-0000D8140000}"/>
    <cellStyle name="SAPBEXfilterItem 13 2" xfId="4988" xr:uid="{00000000-0005-0000-0000-0000D9140000}"/>
    <cellStyle name="SAPBEXfilterItem 13 3" xfId="7459" xr:uid="{00000000-0005-0000-0000-0000DA140000}"/>
    <cellStyle name="SAPBEXfilterItem 13 4" xfId="9752" xr:uid="{00000000-0005-0000-0000-0000DB140000}"/>
    <cellStyle name="SAPBEXfilterItem 14" xfId="3704" xr:uid="{00000000-0005-0000-0000-0000DC140000}"/>
    <cellStyle name="SAPBEXfilterItem 15" xfId="6209" xr:uid="{00000000-0005-0000-0000-0000DD140000}"/>
    <cellStyle name="SAPBEXfilterItem 16" xfId="8538" xr:uid="{00000000-0005-0000-0000-0000DE140000}"/>
    <cellStyle name="SAPBEXfilterItem 2" xfId="853" xr:uid="{00000000-0005-0000-0000-0000DF140000}"/>
    <cellStyle name="SAPBEXfilterItem 2 10" xfId="854" xr:uid="{00000000-0005-0000-0000-0000E0140000}"/>
    <cellStyle name="SAPBEXfilterItem 2 10 2" xfId="2403" xr:uid="{00000000-0005-0000-0000-0000E1140000}"/>
    <cellStyle name="SAPBEXfilterItem 2 10 2 2" xfId="5230" xr:uid="{00000000-0005-0000-0000-0000E2140000}"/>
    <cellStyle name="SAPBEXfilterItem 2 10 2 3" xfId="7701" xr:uid="{00000000-0005-0000-0000-0000E3140000}"/>
    <cellStyle name="SAPBEXfilterItem 2 10 2 4" xfId="9994" xr:uid="{00000000-0005-0000-0000-0000E4140000}"/>
    <cellStyle name="SAPBEXfilterItem 2 10 3" xfId="3708" xr:uid="{00000000-0005-0000-0000-0000E5140000}"/>
    <cellStyle name="SAPBEXfilterItem 2 10 4" xfId="6213" xr:uid="{00000000-0005-0000-0000-0000E6140000}"/>
    <cellStyle name="SAPBEXfilterItem 2 10 5" xfId="8542" xr:uid="{00000000-0005-0000-0000-0000E7140000}"/>
    <cellStyle name="SAPBEXfilterItem 2 11" xfId="1720" xr:uid="{00000000-0005-0000-0000-0000E8140000}"/>
    <cellStyle name="SAPBEXfilterItem 2 11 2" xfId="4548" xr:uid="{00000000-0005-0000-0000-0000E9140000}"/>
    <cellStyle name="SAPBEXfilterItem 2 11 3" xfId="7021" xr:uid="{00000000-0005-0000-0000-0000EA140000}"/>
    <cellStyle name="SAPBEXfilterItem 2 11 4" xfId="9315" xr:uid="{00000000-0005-0000-0000-0000EB140000}"/>
    <cellStyle name="SAPBEXfilterItem 2 12" xfId="3707" xr:uid="{00000000-0005-0000-0000-0000EC140000}"/>
    <cellStyle name="SAPBEXfilterItem 2 13" xfId="6212" xr:uid="{00000000-0005-0000-0000-0000ED140000}"/>
    <cellStyle name="SAPBEXfilterItem 2 14" xfId="8541" xr:uid="{00000000-0005-0000-0000-0000EE140000}"/>
    <cellStyle name="SAPBEXfilterItem 2 2" xfId="855" xr:uid="{00000000-0005-0000-0000-0000EF140000}"/>
    <cellStyle name="SAPBEXfilterItem 2 2 2" xfId="2297" xr:uid="{00000000-0005-0000-0000-0000F0140000}"/>
    <cellStyle name="SAPBEXfilterItem 2 2 2 2" xfId="5125" xr:uid="{00000000-0005-0000-0000-0000F1140000}"/>
    <cellStyle name="SAPBEXfilterItem 2 2 2 3" xfId="7596" xr:uid="{00000000-0005-0000-0000-0000F2140000}"/>
    <cellStyle name="SAPBEXfilterItem 2 2 2 4" xfId="9889" xr:uid="{00000000-0005-0000-0000-0000F3140000}"/>
    <cellStyle name="SAPBEXfilterItem 2 2 3" xfId="3709" xr:uid="{00000000-0005-0000-0000-0000F4140000}"/>
    <cellStyle name="SAPBEXfilterItem 2 2 4" xfId="6214" xr:uid="{00000000-0005-0000-0000-0000F5140000}"/>
    <cellStyle name="SAPBEXfilterItem 2 2 5" xfId="8543" xr:uid="{00000000-0005-0000-0000-0000F6140000}"/>
    <cellStyle name="SAPBEXfilterItem 2 3" xfId="856" xr:uid="{00000000-0005-0000-0000-0000F7140000}"/>
    <cellStyle name="SAPBEXfilterItem 2 3 2" xfId="2161" xr:uid="{00000000-0005-0000-0000-0000F8140000}"/>
    <cellStyle name="SAPBEXfilterItem 2 3 2 2" xfId="4989" xr:uid="{00000000-0005-0000-0000-0000F9140000}"/>
    <cellStyle name="SAPBEXfilterItem 2 3 2 3" xfId="7460" xr:uid="{00000000-0005-0000-0000-0000FA140000}"/>
    <cellStyle name="SAPBEXfilterItem 2 3 2 4" xfId="9753" xr:uid="{00000000-0005-0000-0000-0000FB140000}"/>
    <cellStyle name="SAPBEXfilterItem 2 3 3" xfId="3710" xr:uid="{00000000-0005-0000-0000-0000FC140000}"/>
    <cellStyle name="SAPBEXfilterItem 2 3 4" xfId="6215" xr:uid="{00000000-0005-0000-0000-0000FD140000}"/>
    <cellStyle name="SAPBEXfilterItem 2 3 5" xfId="8544" xr:uid="{00000000-0005-0000-0000-0000FE140000}"/>
    <cellStyle name="SAPBEXfilterItem 2 4" xfId="857" xr:uid="{00000000-0005-0000-0000-0000FF140000}"/>
    <cellStyle name="SAPBEXfilterItem 2 4 2" xfId="2162" xr:uid="{00000000-0005-0000-0000-000000150000}"/>
    <cellStyle name="SAPBEXfilterItem 2 4 2 2" xfId="4990" xr:uid="{00000000-0005-0000-0000-000001150000}"/>
    <cellStyle name="SAPBEXfilterItem 2 4 2 3" xfId="7461" xr:uid="{00000000-0005-0000-0000-000002150000}"/>
    <cellStyle name="SAPBEXfilterItem 2 4 2 4" xfId="9754" xr:uid="{00000000-0005-0000-0000-000003150000}"/>
    <cellStyle name="SAPBEXfilterItem 2 4 3" xfId="3711" xr:uid="{00000000-0005-0000-0000-000004150000}"/>
    <cellStyle name="SAPBEXfilterItem 2 4 4" xfId="6216" xr:uid="{00000000-0005-0000-0000-000005150000}"/>
    <cellStyle name="SAPBEXfilterItem 2 4 5" xfId="8545" xr:uid="{00000000-0005-0000-0000-000006150000}"/>
    <cellStyle name="SAPBEXfilterItem 2 5" xfId="858" xr:uid="{00000000-0005-0000-0000-000007150000}"/>
    <cellStyle name="SAPBEXfilterItem 2 5 2" xfId="1908" xr:uid="{00000000-0005-0000-0000-000008150000}"/>
    <cellStyle name="SAPBEXfilterItem 2 5 2 2" xfId="4736" xr:uid="{00000000-0005-0000-0000-000009150000}"/>
    <cellStyle name="SAPBEXfilterItem 2 5 2 3" xfId="7207" xr:uid="{00000000-0005-0000-0000-00000A150000}"/>
    <cellStyle name="SAPBEXfilterItem 2 5 2 4" xfId="9500" xr:uid="{00000000-0005-0000-0000-00000B150000}"/>
    <cellStyle name="SAPBEXfilterItem 2 5 3" xfId="3712" xr:uid="{00000000-0005-0000-0000-00000C150000}"/>
    <cellStyle name="SAPBEXfilterItem 2 5 4" xfId="6217" xr:uid="{00000000-0005-0000-0000-00000D150000}"/>
    <cellStyle name="SAPBEXfilterItem 2 5 5" xfId="8546" xr:uid="{00000000-0005-0000-0000-00000E150000}"/>
    <cellStyle name="SAPBEXfilterItem 2 6" xfId="859" xr:uid="{00000000-0005-0000-0000-00000F150000}"/>
    <cellStyle name="SAPBEXfilterItem 2 6 2" xfId="2571" xr:uid="{00000000-0005-0000-0000-000010150000}"/>
    <cellStyle name="SAPBEXfilterItem 2 6 2 2" xfId="5398" xr:uid="{00000000-0005-0000-0000-000011150000}"/>
    <cellStyle name="SAPBEXfilterItem 2 6 2 3" xfId="7868" xr:uid="{00000000-0005-0000-0000-000012150000}"/>
    <cellStyle name="SAPBEXfilterItem 2 6 2 4" xfId="10161" xr:uid="{00000000-0005-0000-0000-000013150000}"/>
    <cellStyle name="SAPBEXfilterItem 2 6 3" xfId="3713" xr:uid="{00000000-0005-0000-0000-000014150000}"/>
    <cellStyle name="SAPBEXfilterItem 2 6 4" xfId="6218" xr:uid="{00000000-0005-0000-0000-000015150000}"/>
    <cellStyle name="SAPBEXfilterItem 2 6 5" xfId="8547" xr:uid="{00000000-0005-0000-0000-000016150000}"/>
    <cellStyle name="SAPBEXfilterItem 2 7" xfId="860" xr:uid="{00000000-0005-0000-0000-000017150000}"/>
    <cellStyle name="SAPBEXfilterItem 2 7 2" xfId="2685" xr:uid="{00000000-0005-0000-0000-000018150000}"/>
    <cellStyle name="SAPBEXfilterItem 2 7 2 2" xfId="5510" xr:uid="{00000000-0005-0000-0000-000019150000}"/>
    <cellStyle name="SAPBEXfilterItem 2 7 2 3" xfId="7975" xr:uid="{00000000-0005-0000-0000-00001A150000}"/>
    <cellStyle name="SAPBEXfilterItem 2 7 2 4" xfId="10255" xr:uid="{00000000-0005-0000-0000-00001B150000}"/>
    <cellStyle name="SAPBEXfilterItem 2 7 3" xfId="3714" xr:uid="{00000000-0005-0000-0000-00001C150000}"/>
    <cellStyle name="SAPBEXfilterItem 2 7 4" xfId="6219" xr:uid="{00000000-0005-0000-0000-00001D150000}"/>
    <cellStyle name="SAPBEXfilterItem 2 7 5" xfId="8548" xr:uid="{00000000-0005-0000-0000-00001E150000}"/>
    <cellStyle name="SAPBEXfilterItem 2 8" xfId="861" xr:uid="{00000000-0005-0000-0000-00001F150000}"/>
    <cellStyle name="SAPBEXfilterItem 2 8 2" xfId="1774" xr:uid="{00000000-0005-0000-0000-000020150000}"/>
    <cellStyle name="SAPBEXfilterItem 2 8 2 2" xfId="4602" xr:uid="{00000000-0005-0000-0000-000021150000}"/>
    <cellStyle name="SAPBEXfilterItem 2 8 2 3" xfId="7075" xr:uid="{00000000-0005-0000-0000-000022150000}"/>
    <cellStyle name="SAPBEXfilterItem 2 8 2 4" xfId="9369" xr:uid="{00000000-0005-0000-0000-000023150000}"/>
    <cellStyle name="SAPBEXfilterItem 2 8 3" xfId="3715" xr:uid="{00000000-0005-0000-0000-000024150000}"/>
    <cellStyle name="SAPBEXfilterItem 2 8 4" xfId="6220" xr:uid="{00000000-0005-0000-0000-000025150000}"/>
    <cellStyle name="SAPBEXfilterItem 2 8 5" xfId="8549" xr:uid="{00000000-0005-0000-0000-000026150000}"/>
    <cellStyle name="SAPBEXfilterItem 2 9" xfId="862" xr:uid="{00000000-0005-0000-0000-000027150000}"/>
    <cellStyle name="SAPBEXfilterItem 2 9 2" xfId="2278" xr:uid="{00000000-0005-0000-0000-000028150000}"/>
    <cellStyle name="SAPBEXfilterItem 2 9 2 2" xfId="5106" xr:uid="{00000000-0005-0000-0000-000029150000}"/>
    <cellStyle name="SAPBEXfilterItem 2 9 2 3" xfId="7577" xr:uid="{00000000-0005-0000-0000-00002A150000}"/>
    <cellStyle name="SAPBEXfilterItem 2 9 2 4" xfId="9870" xr:uid="{00000000-0005-0000-0000-00002B150000}"/>
    <cellStyle name="SAPBEXfilterItem 2 9 3" xfId="3716" xr:uid="{00000000-0005-0000-0000-00002C150000}"/>
    <cellStyle name="SAPBEXfilterItem 2 9 4" xfId="6221" xr:uid="{00000000-0005-0000-0000-00002D150000}"/>
    <cellStyle name="SAPBEXfilterItem 2 9 5" xfId="8550" xr:uid="{00000000-0005-0000-0000-00002E150000}"/>
    <cellStyle name="SAPBEXfilterItem 3" xfId="863" xr:uid="{00000000-0005-0000-0000-00002F150000}"/>
    <cellStyle name="SAPBEXfilterItem 3 2" xfId="1901" xr:uid="{00000000-0005-0000-0000-000030150000}"/>
    <cellStyle name="SAPBEXfilterItem 3 2 2" xfId="4729" xr:uid="{00000000-0005-0000-0000-000031150000}"/>
    <cellStyle name="SAPBEXfilterItem 3 2 3" xfId="7201" xr:uid="{00000000-0005-0000-0000-000032150000}"/>
    <cellStyle name="SAPBEXfilterItem 3 2 4" xfId="9494" xr:uid="{00000000-0005-0000-0000-000033150000}"/>
    <cellStyle name="SAPBEXfilterItem 3 3" xfId="3717" xr:uid="{00000000-0005-0000-0000-000034150000}"/>
    <cellStyle name="SAPBEXfilterItem 3 4" xfId="6222" xr:uid="{00000000-0005-0000-0000-000035150000}"/>
    <cellStyle name="SAPBEXfilterItem 3 5" xfId="8551" xr:uid="{00000000-0005-0000-0000-000036150000}"/>
    <cellStyle name="SAPBEXfilterItem 4" xfId="864" xr:uid="{00000000-0005-0000-0000-000037150000}"/>
    <cellStyle name="SAPBEXfilterItem 4 2" xfId="2557" xr:uid="{00000000-0005-0000-0000-000038150000}"/>
    <cellStyle name="SAPBEXfilterItem 4 2 2" xfId="5384" xr:uid="{00000000-0005-0000-0000-000039150000}"/>
    <cellStyle name="SAPBEXfilterItem 4 2 3" xfId="7854" xr:uid="{00000000-0005-0000-0000-00003A150000}"/>
    <cellStyle name="SAPBEXfilterItem 4 2 4" xfId="10147" xr:uid="{00000000-0005-0000-0000-00003B150000}"/>
    <cellStyle name="SAPBEXfilterItem 4 3" xfId="3718" xr:uid="{00000000-0005-0000-0000-00003C150000}"/>
    <cellStyle name="SAPBEXfilterItem 4 4" xfId="6223" xr:uid="{00000000-0005-0000-0000-00003D150000}"/>
    <cellStyle name="SAPBEXfilterItem 4 5" xfId="8552" xr:uid="{00000000-0005-0000-0000-00003E150000}"/>
    <cellStyle name="SAPBEXfilterItem 5" xfId="865" xr:uid="{00000000-0005-0000-0000-00003F150000}"/>
    <cellStyle name="SAPBEXfilterItem 5 2" xfId="2163" xr:uid="{00000000-0005-0000-0000-000040150000}"/>
    <cellStyle name="SAPBEXfilterItem 5 2 2" xfId="4991" xr:uid="{00000000-0005-0000-0000-000041150000}"/>
    <cellStyle name="SAPBEXfilterItem 5 2 3" xfId="7462" xr:uid="{00000000-0005-0000-0000-000042150000}"/>
    <cellStyle name="SAPBEXfilterItem 5 2 4" xfId="9755" xr:uid="{00000000-0005-0000-0000-000043150000}"/>
    <cellStyle name="SAPBEXfilterItem 5 3" xfId="3719" xr:uid="{00000000-0005-0000-0000-000044150000}"/>
    <cellStyle name="SAPBEXfilterItem 5 4" xfId="6224" xr:uid="{00000000-0005-0000-0000-000045150000}"/>
    <cellStyle name="SAPBEXfilterItem 5 5" xfId="8553" xr:uid="{00000000-0005-0000-0000-000046150000}"/>
    <cellStyle name="SAPBEXfilterItem 6" xfId="866" xr:uid="{00000000-0005-0000-0000-000047150000}"/>
    <cellStyle name="SAPBEXfilterItem 6 2" xfId="1632" xr:uid="{00000000-0005-0000-0000-000048150000}"/>
    <cellStyle name="SAPBEXfilterItem 6 2 2" xfId="4461" xr:uid="{00000000-0005-0000-0000-000049150000}"/>
    <cellStyle name="SAPBEXfilterItem 6 2 3" xfId="6934" xr:uid="{00000000-0005-0000-0000-00004A150000}"/>
    <cellStyle name="SAPBEXfilterItem 6 2 4" xfId="9230" xr:uid="{00000000-0005-0000-0000-00004B150000}"/>
    <cellStyle name="SAPBEXfilterItem 6 3" xfId="3720" xr:uid="{00000000-0005-0000-0000-00004C150000}"/>
    <cellStyle name="SAPBEXfilterItem 6 4" xfId="6225" xr:uid="{00000000-0005-0000-0000-00004D150000}"/>
    <cellStyle name="SAPBEXfilterItem 6 5" xfId="8554" xr:uid="{00000000-0005-0000-0000-00004E150000}"/>
    <cellStyle name="SAPBEXfilterItem 7" xfId="867" xr:uid="{00000000-0005-0000-0000-00004F150000}"/>
    <cellStyle name="SAPBEXfilterItem 7 2" xfId="2414" xr:uid="{00000000-0005-0000-0000-000050150000}"/>
    <cellStyle name="SAPBEXfilterItem 7 2 2" xfId="5241" xr:uid="{00000000-0005-0000-0000-000051150000}"/>
    <cellStyle name="SAPBEXfilterItem 7 2 3" xfId="7712" xr:uid="{00000000-0005-0000-0000-000052150000}"/>
    <cellStyle name="SAPBEXfilterItem 7 2 4" xfId="10005" xr:uid="{00000000-0005-0000-0000-000053150000}"/>
    <cellStyle name="SAPBEXfilterItem 7 3" xfId="3721" xr:uid="{00000000-0005-0000-0000-000054150000}"/>
    <cellStyle name="SAPBEXfilterItem 7 4" xfId="6226" xr:uid="{00000000-0005-0000-0000-000055150000}"/>
    <cellStyle name="SAPBEXfilterItem 7 5" xfId="8555" xr:uid="{00000000-0005-0000-0000-000056150000}"/>
    <cellStyle name="SAPBEXfilterItem 8" xfId="868" xr:uid="{00000000-0005-0000-0000-000057150000}"/>
    <cellStyle name="SAPBEXfilterItem 8 2" xfId="2198" xr:uid="{00000000-0005-0000-0000-000058150000}"/>
    <cellStyle name="SAPBEXfilterItem 8 2 2" xfId="5026" xr:uid="{00000000-0005-0000-0000-000059150000}"/>
    <cellStyle name="SAPBEXfilterItem 8 2 3" xfId="7497" xr:uid="{00000000-0005-0000-0000-00005A150000}"/>
    <cellStyle name="SAPBEXfilterItem 8 2 4" xfId="9790" xr:uid="{00000000-0005-0000-0000-00005B150000}"/>
    <cellStyle name="SAPBEXfilterItem 8 3" xfId="3722" xr:uid="{00000000-0005-0000-0000-00005C150000}"/>
    <cellStyle name="SAPBEXfilterItem 8 4" xfId="6227" xr:uid="{00000000-0005-0000-0000-00005D150000}"/>
    <cellStyle name="SAPBEXfilterItem 8 5" xfId="8556" xr:uid="{00000000-0005-0000-0000-00005E150000}"/>
    <cellStyle name="SAPBEXfilterItem 9" xfId="869" xr:uid="{00000000-0005-0000-0000-00005F150000}"/>
    <cellStyle name="SAPBEXfilterItem 9 2" xfId="2439" xr:uid="{00000000-0005-0000-0000-000060150000}"/>
    <cellStyle name="SAPBEXfilterItem 9 2 2" xfId="5266" xr:uid="{00000000-0005-0000-0000-000061150000}"/>
    <cellStyle name="SAPBEXfilterItem 9 2 3" xfId="7737" xr:uid="{00000000-0005-0000-0000-000062150000}"/>
    <cellStyle name="SAPBEXfilterItem 9 2 4" xfId="10030" xr:uid="{00000000-0005-0000-0000-000063150000}"/>
    <cellStyle name="SAPBEXfilterItem 9 3" xfId="3723" xr:uid="{00000000-0005-0000-0000-000064150000}"/>
    <cellStyle name="SAPBEXfilterItem 9 4" xfId="6228" xr:uid="{00000000-0005-0000-0000-000065150000}"/>
    <cellStyle name="SAPBEXfilterItem 9 5" xfId="8557" xr:uid="{00000000-0005-0000-0000-000066150000}"/>
    <cellStyle name="SAPBEXfilterText" xfId="870" xr:uid="{00000000-0005-0000-0000-000067150000}"/>
    <cellStyle name="SAPBEXfilterText 10" xfId="871" xr:uid="{00000000-0005-0000-0000-000068150000}"/>
    <cellStyle name="SAPBEXfilterText 10 2" xfId="1710" xr:uid="{00000000-0005-0000-0000-000069150000}"/>
    <cellStyle name="SAPBEXfilterText 10 2 2" xfId="4539" xr:uid="{00000000-0005-0000-0000-00006A150000}"/>
    <cellStyle name="SAPBEXfilterText 10 2 3" xfId="7012" xr:uid="{00000000-0005-0000-0000-00006B150000}"/>
    <cellStyle name="SAPBEXfilterText 10 2 4" xfId="9306" xr:uid="{00000000-0005-0000-0000-00006C150000}"/>
    <cellStyle name="SAPBEXfilterText 10 3" xfId="3725" xr:uid="{00000000-0005-0000-0000-00006D150000}"/>
    <cellStyle name="SAPBEXfilterText 10 4" xfId="6230" xr:uid="{00000000-0005-0000-0000-00006E150000}"/>
    <cellStyle name="SAPBEXfilterText 10 5" xfId="8559" xr:uid="{00000000-0005-0000-0000-00006F150000}"/>
    <cellStyle name="SAPBEXfilterText 11" xfId="872" xr:uid="{00000000-0005-0000-0000-000070150000}"/>
    <cellStyle name="SAPBEXfilterText 11 2" xfId="2309" xr:uid="{00000000-0005-0000-0000-000071150000}"/>
    <cellStyle name="SAPBEXfilterText 11 2 2" xfId="5137" xr:uid="{00000000-0005-0000-0000-000072150000}"/>
    <cellStyle name="SAPBEXfilterText 11 2 3" xfId="7608" xr:uid="{00000000-0005-0000-0000-000073150000}"/>
    <cellStyle name="SAPBEXfilterText 11 2 4" xfId="9901" xr:uid="{00000000-0005-0000-0000-000074150000}"/>
    <cellStyle name="SAPBEXfilterText 11 3" xfId="3726" xr:uid="{00000000-0005-0000-0000-000075150000}"/>
    <cellStyle name="SAPBEXfilterText 11 4" xfId="6231" xr:uid="{00000000-0005-0000-0000-000076150000}"/>
    <cellStyle name="SAPBEXfilterText 11 5" xfId="8560" xr:uid="{00000000-0005-0000-0000-000077150000}"/>
    <cellStyle name="SAPBEXfilterText 12" xfId="1517" xr:uid="{00000000-0005-0000-0000-000078150000}"/>
    <cellStyle name="SAPBEXfilterText 13" xfId="1763" xr:uid="{00000000-0005-0000-0000-000079150000}"/>
    <cellStyle name="SAPBEXfilterText 13 2" xfId="4591" xr:uid="{00000000-0005-0000-0000-00007A150000}"/>
    <cellStyle name="SAPBEXfilterText 13 3" xfId="7064" xr:uid="{00000000-0005-0000-0000-00007B150000}"/>
    <cellStyle name="SAPBEXfilterText 13 4" xfId="9358" xr:uid="{00000000-0005-0000-0000-00007C150000}"/>
    <cellStyle name="SAPBEXfilterText 14" xfId="3724" xr:uid="{00000000-0005-0000-0000-00007D150000}"/>
    <cellStyle name="SAPBEXfilterText 15" xfId="6229" xr:uid="{00000000-0005-0000-0000-00007E150000}"/>
    <cellStyle name="SAPBEXfilterText 16" xfId="8558" xr:uid="{00000000-0005-0000-0000-00007F150000}"/>
    <cellStyle name="SAPBEXfilterText 2" xfId="873" xr:uid="{00000000-0005-0000-0000-000080150000}"/>
    <cellStyle name="SAPBEXfilterText 2 10" xfId="874" xr:uid="{00000000-0005-0000-0000-000081150000}"/>
    <cellStyle name="SAPBEXfilterText 2 10 2" xfId="2333" xr:uid="{00000000-0005-0000-0000-000082150000}"/>
    <cellStyle name="SAPBEXfilterText 2 10 2 2" xfId="5161" xr:uid="{00000000-0005-0000-0000-000083150000}"/>
    <cellStyle name="SAPBEXfilterText 2 10 2 3" xfId="7632" xr:uid="{00000000-0005-0000-0000-000084150000}"/>
    <cellStyle name="SAPBEXfilterText 2 10 2 4" xfId="9925" xr:uid="{00000000-0005-0000-0000-000085150000}"/>
    <cellStyle name="SAPBEXfilterText 2 10 3" xfId="3728" xr:uid="{00000000-0005-0000-0000-000086150000}"/>
    <cellStyle name="SAPBEXfilterText 2 10 4" xfId="6233" xr:uid="{00000000-0005-0000-0000-000087150000}"/>
    <cellStyle name="SAPBEXfilterText 2 10 5" xfId="8562" xr:uid="{00000000-0005-0000-0000-000088150000}"/>
    <cellStyle name="SAPBEXfilterText 2 11" xfId="1633" xr:uid="{00000000-0005-0000-0000-000089150000}"/>
    <cellStyle name="SAPBEXfilterText 2 11 2" xfId="4462" xr:uid="{00000000-0005-0000-0000-00008A150000}"/>
    <cellStyle name="SAPBEXfilterText 2 11 3" xfId="6935" xr:uid="{00000000-0005-0000-0000-00008B150000}"/>
    <cellStyle name="SAPBEXfilterText 2 11 4" xfId="9231" xr:uid="{00000000-0005-0000-0000-00008C150000}"/>
    <cellStyle name="SAPBEXfilterText 2 12" xfId="3727" xr:uid="{00000000-0005-0000-0000-00008D150000}"/>
    <cellStyle name="SAPBEXfilterText 2 13" xfId="6232" xr:uid="{00000000-0005-0000-0000-00008E150000}"/>
    <cellStyle name="SAPBEXfilterText 2 14" xfId="8561" xr:uid="{00000000-0005-0000-0000-00008F150000}"/>
    <cellStyle name="SAPBEXfilterText 2 2" xfId="875" xr:uid="{00000000-0005-0000-0000-000090150000}"/>
    <cellStyle name="SAPBEXfilterText 2 2 2" xfId="1956" xr:uid="{00000000-0005-0000-0000-000091150000}"/>
    <cellStyle name="SAPBEXfilterText 2 2 2 2" xfId="4784" xr:uid="{00000000-0005-0000-0000-000092150000}"/>
    <cellStyle name="SAPBEXfilterText 2 2 2 3" xfId="7255" xr:uid="{00000000-0005-0000-0000-000093150000}"/>
    <cellStyle name="SAPBEXfilterText 2 2 2 4" xfId="9548" xr:uid="{00000000-0005-0000-0000-000094150000}"/>
    <cellStyle name="SAPBEXfilterText 2 2 3" xfId="3729" xr:uid="{00000000-0005-0000-0000-000095150000}"/>
    <cellStyle name="SAPBEXfilterText 2 2 4" xfId="6234" xr:uid="{00000000-0005-0000-0000-000096150000}"/>
    <cellStyle name="SAPBEXfilterText 2 2 5" xfId="8563" xr:uid="{00000000-0005-0000-0000-000097150000}"/>
    <cellStyle name="SAPBEXfilterText 2 3" xfId="876" xr:uid="{00000000-0005-0000-0000-000098150000}"/>
    <cellStyle name="SAPBEXfilterText 2 3 2" xfId="1927" xr:uid="{00000000-0005-0000-0000-000099150000}"/>
    <cellStyle name="SAPBEXfilterText 2 3 2 2" xfId="4755" xr:uid="{00000000-0005-0000-0000-00009A150000}"/>
    <cellStyle name="SAPBEXfilterText 2 3 2 3" xfId="7226" xr:uid="{00000000-0005-0000-0000-00009B150000}"/>
    <cellStyle name="SAPBEXfilterText 2 3 2 4" xfId="9519" xr:uid="{00000000-0005-0000-0000-00009C150000}"/>
    <cellStyle name="SAPBEXfilterText 2 3 3" xfId="3730" xr:uid="{00000000-0005-0000-0000-00009D150000}"/>
    <cellStyle name="SAPBEXfilterText 2 3 4" xfId="6235" xr:uid="{00000000-0005-0000-0000-00009E150000}"/>
    <cellStyle name="SAPBEXfilterText 2 3 5" xfId="8564" xr:uid="{00000000-0005-0000-0000-00009F150000}"/>
    <cellStyle name="SAPBEXfilterText 2 4" xfId="877" xr:uid="{00000000-0005-0000-0000-0000A0150000}"/>
    <cellStyle name="SAPBEXfilterText 2 4 2" xfId="2435" xr:uid="{00000000-0005-0000-0000-0000A1150000}"/>
    <cellStyle name="SAPBEXfilterText 2 4 2 2" xfId="5262" xr:uid="{00000000-0005-0000-0000-0000A2150000}"/>
    <cellStyle name="SAPBEXfilterText 2 4 2 3" xfId="7733" xr:uid="{00000000-0005-0000-0000-0000A3150000}"/>
    <cellStyle name="SAPBEXfilterText 2 4 2 4" xfId="10026" xr:uid="{00000000-0005-0000-0000-0000A4150000}"/>
    <cellStyle name="SAPBEXfilterText 2 4 3" xfId="3731" xr:uid="{00000000-0005-0000-0000-0000A5150000}"/>
    <cellStyle name="SAPBEXfilterText 2 4 4" xfId="6236" xr:uid="{00000000-0005-0000-0000-0000A6150000}"/>
    <cellStyle name="SAPBEXfilterText 2 4 5" xfId="8565" xr:uid="{00000000-0005-0000-0000-0000A7150000}"/>
    <cellStyle name="SAPBEXfilterText 2 5" xfId="878" xr:uid="{00000000-0005-0000-0000-0000A8150000}"/>
    <cellStyle name="SAPBEXfilterText 2 5 2" xfId="1885" xr:uid="{00000000-0005-0000-0000-0000A9150000}"/>
    <cellStyle name="SAPBEXfilterText 2 5 2 2" xfId="4713" xr:uid="{00000000-0005-0000-0000-0000AA150000}"/>
    <cellStyle name="SAPBEXfilterText 2 5 2 3" xfId="7185" xr:uid="{00000000-0005-0000-0000-0000AB150000}"/>
    <cellStyle name="SAPBEXfilterText 2 5 2 4" xfId="9478" xr:uid="{00000000-0005-0000-0000-0000AC150000}"/>
    <cellStyle name="SAPBEXfilterText 2 5 3" xfId="3732" xr:uid="{00000000-0005-0000-0000-0000AD150000}"/>
    <cellStyle name="SAPBEXfilterText 2 5 4" xfId="6237" xr:uid="{00000000-0005-0000-0000-0000AE150000}"/>
    <cellStyle name="SAPBEXfilterText 2 5 5" xfId="8566" xr:uid="{00000000-0005-0000-0000-0000AF150000}"/>
    <cellStyle name="SAPBEXfilterText 2 6" xfId="879" xr:uid="{00000000-0005-0000-0000-0000B0150000}"/>
    <cellStyle name="SAPBEXfilterText 2 6 2" xfId="2359" xr:uid="{00000000-0005-0000-0000-0000B1150000}"/>
    <cellStyle name="SAPBEXfilterText 2 6 2 2" xfId="5187" xr:uid="{00000000-0005-0000-0000-0000B2150000}"/>
    <cellStyle name="SAPBEXfilterText 2 6 2 3" xfId="7658" xr:uid="{00000000-0005-0000-0000-0000B3150000}"/>
    <cellStyle name="SAPBEXfilterText 2 6 2 4" xfId="9951" xr:uid="{00000000-0005-0000-0000-0000B4150000}"/>
    <cellStyle name="SAPBEXfilterText 2 6 3" xfId="3733" xr:uid="{00000000-0005-0000-0000-0000B5150000}"/>
    <cellStyle name="SAPBEXfilterText 2 6 4" xfId="6238" xr:uid="{00000000-0005-0000-0000-0000B6150000}"/>
    <cellStyle name="SAPBEXfilterText 2 6 5" xfId="8567" xr:uid="{00000000-0005-0000-0000-0000B7150000}"/>
    <cellStyle name="SAPBEXfilterText 2 7" xfId="880" xr:uid="{00000000-0005-0000-0000-0000B8150000}"/>
    <cellStyle name="SAPBEXfilterText 2 7 2" xfId="1889" xr:uid="{00000000-0005-0000-0000-0000B9150000}"/>
    <cellStyle name="SAPBEXfilterText 2 7 2 2" xfId="4717" xr:uid="{00000000-0005-0000-0000-0000BA150000}"/>
    <cellStyle name="SAPBEXfilterText 2 7 2 3" xfId="7189" xr:uid="{00000000-0005-0000-0000-0000BB150000}"/>
    <cellStyle name="SAPBEXfilterText 2 7 2 4" xfId="9482" xr:uid="{00000000-0005-0000-0000-0000BC150000}"/>
    <cellStyle name="SAPBEXfilterText 2 7 3" xfId="3734" xr:uid="{00000000-0005-0000-0000-0000BD150000}"/>
    <cellStyle name="SAPBEXfilterText 2 7 4" xfId="6239" xr:uid="{00000000-0005-0000-0000-0000BE150000}"/>
    <cellStyle name="SAPBEXfilterText 2 7 5" xfId="8568" xr:uid="{00000000-0005-0000-0000-0000BF150000}"/>
    <cellStyle name="SAPBEXfilterText 2 8" xfId="881" xr:uid="{00000000-0005-0000-0000-0000C0150000}"/>
    <cellStyle name="SAPBEXfilterText 2 8 2" xfId="2241" xr:uid="{00000000-0005-0000-0000-0000C1150000}"/>
    <cellStyle name="SAPBEXfilterText 2 8 2 2" xfId="5069" xr:uid="{00000000-0005-0000-0000-0000C2150000}"/>
    <cellStyle name="SAPBEXfilterText 2 8 2 3" xfId="7540" xr:uid="{00000000-0005-0000-0000-0000C3150000}"/>
    <cellStyle name="SAPBEXfilterText 2 8 2 4" xfId="9833" xr:uid="{00000000-0005-0000-0000-0000C4150000}"/>
    <cellStyle name="SAPBEXfilterText 2 8 3" xfId="3735" xr:uid="{00000000-0005-0000-0000-0000C5150000}"/>
    <cellStyle name="SAPBEXfilterText 2 8 4" xfId="6240" xr:uid="{00000000-0005-0000-0000-0000C6150000}"/>
    <cellStyle name="SAPBEXfilterText 2 8 5" xfId="8569" xr:uid="{00000000-0005-0000-0000-0000C7150000}"/>
    <cellStyle name="SAPBEXfilterText 2 9" xfId="882" xr:uid="{00000000-0005-0000-0000-0000C8150000}"/>
    <cellStyle name="SAPBEXfilterText 2 9 2" xfId="1650" xr:uid="{00000000-0005-0000-0000-0000C9150000}"/>
    <cellStyle name="SAPBEXfilterText 2 9 2 2" xfId="4479" xr:uid="{00000000-0005-0000-0000-0000CA150000}"/>
    <cellStyle name="SAPBEXfilterText 2 9 2 3" xfId="6952" xr:uid="{00000000-0005-0000-0000-0000CB150000}"/>
    <cellStyle name="SAPBEXfilterText 2 9 2 4" xfId="9247" xr:uid="{00000000-0005-0000-0000-0000CC150000}"/>
    <cellStyle name="SAPBEXfilterText 2 9 3" xfId="3736" xr:uid="{00000000-0005-0000-0000-0000CD150000}"/>
    <cellStyle name="SAPBEXfilterText 2 9 4" xfId="6241" xr:uid="{00000000-0005-0000-0000-0000CE150000}"/>
    <cellStyle name="SAPBEXfilterText 2 9 5" xfId="8570" xr:uid="{00000000-0005-0000-0000-0000CF150000}"/>
    <cellStyle name="SAPBEXfilterText 3" xfId="883" xr:uid="{00000000-0005-0000-0000-0000D0150000}"/>
    <cellStyle name="SAPBEXfilterText 3 2" xfId="2662" xr:uid="{00000000-0005-0000-0000-0000D1150000}"/>
    <cellStyle name="SAPBEXfilterText 3 2 2" xfId="5487" xr:uid="{00000000-0005-0000-0000-0000D2150000}"/>
    <cellStyle name="SAPBEXfilterText 3 2 3" xfId="7955" xr:uid="{00000000-0005-0000-0000-0000D3150000}"/>
    <cellStyle name="SAPBEXfilterText 3 2 4" xfId="10243" xr:uid="{00000000-0005-0000-0000-0000D4150000}"/>
    <cellStyle name="SAPBEXfilterText 3 3" xfId="3737" xr:uid="{00000000-0005-0000-0000-0000D5150000}"/>
    <cellStyle name="SAPBEXfilterText 3 4" xfId="6242" xr:uid="{00000000-0005-0000-0000-0000D6150000}"/>
    <cellStyle name="SAPBEXfilterText 3 5" xfId="8571" xr:uid="{00000000-0005-0000-0000-0000D7150000}"/>
    <cellStyle name="SAPBEXfilterText 4" xfId="884" xr:uid="{00000000-0005-0000-0000-0000D8150000}"/>
    <cellStyle name="SAPBEXfilterText 4 2" xfId="2402" xr:uid="{00000000-0005-0000-0000-0000D9150000}"/>
    <cellStyle name="SAPBEXfilterText 4 2 2" xfId="5229" xr:uid="{00000000-0005-0000-0000-0000DA150000}"/>
    <cellStyle name="SAPBEXfilterText 4 2 3" xfId="7700" xr:uid="{00000000-0005-0000-0000-0000DB150000}"/>
    <cellStyle name="SAPBEXfilterText 4 2 4" xfId="9993" xr:uid="{00000000-0005-0000-0000-0000DC150000}"/>
    <cellStyle name="SAPBEXfilterText 4 3" xfId="3738" xr:uid="{00000000-0005-0000-0000-0000DD150000}"/>
    <cellStyle name="SAPBEXfilterText 4 4" xfId="6243" xr:uid="{00000000-0005-0000-0000-0000DE150000}"/>
    <cellStyle name="SAPBEXfilterText 4 5" xfId="8572" xr:uid="{00000000-0005-0000-0000-0000DF150000}"/>
    <cellStyle name="SAPBEXfilterText 5" xfId="885" xr:uid="{00000000-0005-0000-0000-0000E0150000}"/>
    <cellStyle name="SAPBEXfilterText 5 2" xfId="2472" xr:uid="{00000000-0005-0000-0000-0000E1150000}"/>
    <cellStyle name="SAPBEXfilterText 5 2 2" xfId="5299" xr:uid="{00000000-0005-0000-0000-0000E2150000}"/>
    <cellStyle name="SAPBEXfilterText 5 2 3" xfId="7769" xr:uid="{00000000-0005-0000-0000-0000E3150000}"/>
    <cellStyle name="SAPBEXfilterText 5 2 4" xfId="10062" xr:uid="{00000000-0005-0000-0000-0000E4150000}"/>
    <cellStyle name="SAPBEXfilterText 5 3" xfId="3739" xr:uid="{00000000-0005-0000-0000-0000E5150000}"/>
    <cellStyle name="SAPBEXfilterText 5 4" xfId="6244" xr:uid="{00000000-0005-0000-0000-0000E6150000}"/>
    <cellStyle name="SAPBEXfilterText 5 5" xfId="8573" xr:uid="{00000000-0005-0000-0000-0000E7150000}"/>
    <cellStyle name="SAPBEXfilterText 6" xfId="886" xr:uid="{00000000-0005-0000-0000-0000E8150000}"/>
    <cellStyle name="SAPBEXfilterText 6 2" xfId="1936" xr:uid="{00000000-0005-0000-0000-0000E9150000}"/>
    <cellStyle name="SAPBEXfilterText 6 2 2" xfId="4764" xr:uid="{00000000-0005-0000-0000-0000EA150000}"/>
    <cellStyle name="SAPBEXfilterText 6 2 3" xfId="7235" xr:uid="{00000000-0005-0000-0000-0000EB150000}"/>
    <cellStyle name="SAPBEXfilterText 6 2 4" xfId="9528" xr:uid="{00000000-0005-0000-0000-0000EC150000}"/>
    <cellStyle name="SAPBEXfilterText 6 3" xfId="3740" xr:uid="{00000000-0005-0000-0000-0000ED150000}"/>
    <cellStyle name="SAPBEXfilterText 6 4" xfId="6245" xr:uid="{00000000-0005-0000-0000-0000EE150000}"/>
    <cellStyle name="SAPBEXfilterText 6 5" xfId="8574" xr:uid="{00000000-0005-0000-0000-0000EF150000}"/>
    <cellStyle name="SAPBEXfilterText 7" xfId="887" xr:uid="{00000000-0005-0000-0000-0000F0150000}"/>
    <cellStyle name="SAPBEXfilterText 7 2" xfId="2245" xr:uid="{00000000-0005-0000-0000-0000F1150000}"/>
    <cellStyle name="SAPBEXfilterText 7 2 2" xfId="5073" xr:uid="{00000000-0005-0000-0000-0000F2150000}"/>
    <cellStyle name="SAPBEXfilterText 7 2 3" xfId="7544" xr:uid="{00000000-0005-0000-0000-0000F3150000}"/>
    <cellStyle name="SAPBEXfilterText 7 2 4" xfId="9837" xr:uid="{00000000-0005-0000-0000-0000F4150000}"/>
    <cellStyle name="SAPBEXfilterText 7 3" xfId="3741" xr:uid="{00000000-0005-0000-0000-0000F5150000}"/>
    <cellStyle name="SAPBEXfilterText 7 4" xfId="6246" xr:uid="{00000000-0005-0000-0000-0000F6150000}"/>
    <cellStyle name="SAPBEXfilterText 7 5" xfId="8575" xr:uid="{00000000-0005-0000-0000-0000F7150000}"/>
    <cellStyle name="SAPBEXfilterText 8" xfId="888" xr:uid="{00000000-0005-0000-0000-0000F8150000}"/>
    <cellStyle name="SAPBEXfilterText 8 2" xfId="1823" xr:uid="{00000000-0005-0000-0000-0000F9150000}"/>
    <cellStyle name="SAPBEXfilterText 8 2 2" xfId="4651" xr:uid="{00000000-0005-0000-0000-0000FA150000}"/>
    <cellStyle name="SAPBEXfilterText 8 2 3" xfId="7123" xr:uid="{00000000-0005-0000-0000-0000FB150000}"/>
    <cellStyle name="SAPBEXfilterText 8 2 4" xfId="9416" xr:uid="{00000000-0005-0000-0000-0000FC150000}"/>
    <cellStyle name="SAPBEXfilterText 8 3" xfId="3742" xr:uid="{00000000-0005-0000-0000-0000FD150000}"/>
    <cellStyle name="SAPBEXfilterText 8 4" xfId="6247" xr:uid="{00000000-0005-0000-0000-0000FE150000}"/>
    <cellStyle name="SAPBEXfilterText 8 5" xfId="8576" xr:uid="{00000000-0005-0000-0000-0000FF150000}"/>
    <cellStyle name="SAPBEXfilterText 9" xfId="889" xr:uid="{00000000-0005-0000-0000-000000160000}"/>
    <cellStyle name="SAPBEXfilterText 9 2" xfId="2606" xr:uid="{00000000-0005-0000-0000-000001160000}"/>
    <cellStyle name="SAPBEXfilterText 9 2 2" xfId="5432" xr:uid="{00000000-0005-0000-0000-000002160000}"/>
    <cellStyle name="SAPBEXfilterText 9 2 3" xfId="7902" xr:uid="{00000000-0005-0000-0000-000003160000}"/>
    <cellStyle name="SAPBEXfilterText 9 2 4" xfId="10195" xr:uid="{00000000-0005-0000-0000-000004160000}"/>
    <cellStyle name="SAPBEXfilterText 9 3" xfId="3743" xr:uid="{00000000-0005-0000-0000-000005160000}"/>
    <cellStyle name="SAPBEXfilterText 9 4" xfId="6248" xr:uid="{00000000-0005-0000-0000-000006160000}"/>
    <cellStyle name="SAPBEXfilterText 9 5" xfId="8577" xr:uid="{00000000-0005-0000-0000-000007160000}"/>
    <cellStyle name="SAPBEXformats" xfId="890" xr:uid="{00000000-0005-0000-0000-000008160000}"/>
    <cellStyle name="SAPBEXformats 10" xfId="891" xr:uid="{00000000-0005-0000-0000-000009160000}"/>
    <cellStyle name="SAPBEXformats 10 2" xfId="2204" xr:uid="{00000000-0005-0000-0000-00000A160000}"/>
    <cellStyle name="SAPBEXformats 10 2 2" xfId="5032" xr:uid="{00000000-0005-0000-0000-00000B160000}"/>
    <cellStyle name="SAPBEXformats 10 2 3" xfId="7503" xr:uid="{00000000-0005-0000-0000-00000C160000}"/>
    <cellStyle name="SAPBEXformats 10 2 4" xfId="9796" xr:uid="{00000000-0005-0000-0000-00000D160000}"/>
    <cellStyle name="SAPBEXformats 10 3" xfId="3745" xr:uid="{00000000-0005-0000-0000-00000E160000}"/>
    <cellStyle name="SAPBEXformats 10 4" xfId="6250" xr:uid="{00000000-0005-0000-0000-00000F160000}"/>
    <cellStyle name="SAPBEXformats 10 5" xfId="8579" xr:uid="{00000000-0005-0000-0000-000010160000}"/>
    <cellStyle name="SAPBEXformats 11" xfId="892" xr:uid="{00000000-0005-0000-0000-000011160000}"/>
    <cellStyle name="SAPBEXformats 11 2" xfId="2506" xr:uid="{00000000-0005-0000-0000-000012160000}"/>
    <cellStyle name="SAPBEXformats 11 2 2" xfId="5333" xr:uid="{00000000-0005-0000-0000-000013160000}"/>
    <cellStyle name="SAPBEXformats 11 2 3" xfId="7803" xr:uid="{00000000-0005-0000-0000-000014160000}"/>
    <cellStyle name="SAPBEXformats 11 2 4" xfId="10096" xr:uid="{00000000-0005-0000-0000-000015160000}"/>
    <cellStyle name="SAPBEXformats 11 3" xfId="3746" xr:uid="{00000000-0005-0000-0000-000016160000}"/>
    <cellStyle name="SAPBEXformats 11 4" xfId="6251" xr:uid="{00000000-0005-0000-0000-000017160000}"/>
    <cellStyle name="SAPBEXformats 11 5" xfId="8580" xr:uid="{00000000-0005-0000-0000-000018160000}"/>
    <cellStyle name="SAPBEXformats 12" xfId="1518" xr:uid="{00000000-0005-0000-0000-000019160000}"/>
    <cellStyle name="SAPBEXformats 13" xfId="2564" xr:uid="{00000000-0005-0000-0000-00001A160000}"/>
    <cellStyle name="SAPBEXformats 13 2" xfId="5391" xr:uid="{00000000-0005-0000-0000-00001B160000}"/>
    <cellStyle name="SAPBEXformats 13 3" xfId="7861" xr:uid="{00000000-0005-0000-0000-00001C160000}"/>
    <cellStyle name="SAPBEXformats 13 4" xfId="10154" xr:uid="{00000000-0005-0000-0000-00001D160000}"/>
    <cellStyle name="SAPBEXformats 14" xfId="3744" xr:uid="{00000000-0005-0000-0000-00001E160000}"/>
    <cellStyle name="SAPBEXformats 15" xfId="6249" xr:uid="{00000000-0005-0000-0000-00001F160000}"/>
    <cellStyle name="SAPBEXformats 16" xfId="8578" xr:uid="{00000000-0005-0000-0000-000020160000}"/>
    <cellStyle name="SAPBEXformats 2" xfId="893" xr:uid="{00000000-0005-0000-0000-000021160000}"/>
    <cellStyle name="SAPBEXformats 2 10" xfId="894" xr:uid="{00000000-0005-0000-0000-000022160000}"/>
    <cellStyle name="SAPBEXformats 2 10 2" xfId="2417" xr:uid="{00000000-0005-0000-0000-000023160000}"/>
    <cellStyle name="SAPBEXformats 2 10 2 2" xfId="5244" xr:uid="{00000000-0005-0000-0000-000024160000}"/>
    <cellStyle name="SAPBEXformats 2 10 2 3" xfId="7715" xr:uid="{00000000-0005-0000-0000-000025160000}"/>
    <cellStyle name="SAPBEXformats 2 10 2 4" xfId="10008" xr:uid="{00000000-0005-0000-0000-000026160000}"/>
    <cellStyle name="SAPBEXformats 2 10 3" xfId="3748" xr:uid="{00000000-0005-0000-0000-000027160000}"/>
    <cellStyle name="SAPBEXformats 2 10 4" xfId="6253" xr:uid="{00000000-0005-0000-0000-000028160000}"/>
    <cellStyle name="SAPBEXformats 2 10 5" xfId="8582" xr:uid="{00000000-0005-0000-0000-000029160000}"/>
    <cellStyle name="SAPBEXformats 2 11" xfId="2649" xr:uid="{00000000-0005-0000-0000-00002A160000}"/>
    <cellStyle name="SAPBEXformats 2 11 2" xfId="5474" xr:uid="{00000000-0005-0000-0000-00002B160000}"/>
    <cellStyle name="SAPBEXformats 2 11 3" xfId="7942" xr:uid="{00000000-0005-0000-0000-00002C160000}"/>
    <cellStyle name="SAPBEXformats 2 11 4" xfId="10231" xr:uid="{00000000-0005-0000-0000-00002D160000}"/>
    <cellStyle name="SAPBEXformats 2 12" xfId="3747" xr:uid="{00000000-0005-0000-0000-00002E160000}"/>
    <cellStyle name="SAPBEXformats 2 13" xfId="6252" xr:uid="{00000000-0005-0000-0000-00002F160000}"/>
    <cellStyle name="SAPBEXformats 2 14" xfId="8581" xr:uid="{00000000-0005-0000-0000-000030160000}"/>
    <cellStyle name="SAPBEXformats 2 2" xfId="895" xr:uid="{00000000-0005-0000-0000-000031160000}"/>
    <cellStyle name="SAPBEXformats 2 2 2" xfId="2518" xr:uid="{00000000-0005-0000-0000-000032160000}"/>
    <cellStyle name="SAPBEXformats 2 2 2 2" xfId="5345" xr:uid="{00000000-0005-0000-0000-000033160000}"/>
    <cellStyle name="SAPBEXformats 2 2 2 3" xfId="7815" xr:uid="{00000000-0005-0000-0000-000034160000}"/>
    <cellStyle name="SAPBEXformats 2 2 2 4" xfId="10108" xr:uid="{00000000-0005-0000-0000-000035160000}"/>
    <cellStyle name="SAPBEXformats 2 2 3" xfId="3749" xr:uid="{00000000-0005-0000-0000-000036160000}"/>
    <cellStyle name="SAPBEXformats 2 2 4" xfId="6254" xr:uid="{00000000-0005-0000-0000-000037160000}"/>
    <cellStyle name="SAPBEXformats 2 2 5" xfId="8583" xr:uid="{00000000-0005-0000-0000-000038160000}"/>
    <cellStyle name="SAPBEXformats 2 3" xfId="896" xr:uid="{00000000-0005-0000-0000-000039160000}"/>
    <cellStyle name="SAPBEXformats 2 3 2" xfId="2164" xr:uid="{00000000-0005-0000-0000-00003A160000}"/>
    <cellStyle name="SAPBEXformats 2 3 2 2" xfId="4992" xr:uid="{00000000-0005-0000-0000-00003B160000}"/>
    <cellStyle name="SAPBEXformats 2 3 2 3" xfId="7463" xr:uid="{00000000-0005-0000-0000-00003C160000}"/>
    <cellStyle name="SAPBEXformats 2 3 2 4" xfId="9756" xr:uid="{00000000-0005-0000-0000-00003D160000}"/>
    <cellStyle name="SAPBEXformats 2 3 3" xfId="3750" xr:uid="{00000000-0005-0000-0000-00003E160000}"/>
    <cellStyle name="SAPBEXformats 2 3 4" xfId="6255" xr:uid="{00000000-0005-0000-0000-00003F160000}"/>
    <cellStyle name="SAPBEXformats 2 3 5" xfId="8584" xr:uid="{00000000-0005-0000-0000-000040160000}"/>
    <cellStyle name="SAPBEXformats 2 4" xfId="897" xr:uid="{00000000-0005-0000-0000-000041160000}"/>
    <cellStyle name="SAPBEXformats 2 4 2" xfId="2686" xr:uid="{00000000-0005-0000-0000-000042160000}"/>
    <cellStyle name="SAPBEXformats 2 4 2 2" xfId="5511" xr:uid="{00000000-0005-0000-0000-000043160000}"/>
    <cellStyle name="SAPBEXformats 2 4 2 3" xfId="7976" xr:uid="{00000000-0005-0000-0000-000044160000}"/>
    <cellStyle name="SAPBEXformats 2 4 2 4" xfId="10256" xr:uid="{00000000-0005-0000-0000-000045160000}"/>
    <cellStyle name="SAPBEXformats 2 4 3" xfId="3751" xr:uid="{00000000-0005-0000-0000-000046160000}"/>
    <cellStyle name="SAPBEXformats 2 4 4" xfId="6256" xr:uid="{00000000-0005-0000-0000-000047160000}"/>
    <cellStyle name="SAPBEXformats 2 4 5" xfId="8585" xr:uid="{00000000-0005-0000-0000-000048160000}"/>
    <cellStyle name="SAPBEXformats 2 5" xfId="898" xr:uid="{00000000-0005-0000-0000-000049160000}"/>
    <cellStyle name="SAPBEXformats 2 5 2" xfId="1668" xr:uid="{00000000-0005-0000-0000-00004A160000}"/>
    <cellStyle name="SAPBEXformats 2 5 2 2" xfId="4497" xr:uid="{00000000-0005-0000-0000-00004B160000}"/>
    <cellStyle name="SAPBEXformats 2 5 2 3" xfId="6970" xr:uid="{00000000-0005-0000-0000-00004C160000}"/>
    <cellStyle name="SAPBEXformats 2 5 2 4" xfId="9264" xr:uid="{00000000-0005-0000-0000-00004D160000}"/>
    <cellStyle name="SAPBEXformats 2 5 3" xfId="3752" xr:uid="{00000000-0005-0000-0000-00004E160000}"/>
    <cellStyle name="SAPBEXformats 2 5 4" xfId="6257" xr:uid="{00000000-0005-0000-0000-00004F160000}"/>
    <cellStyle name="SAPBEXformats 2 5 5" xfId="8586" xr:uid="{00000000-0005-0000-0000-000050160000}"/>
    <cellStyle name="SAPBEXformats 2 6" xfId="899" xr:uid="{00000000-0005-0000-0000-000051160000}"/>
    <cellStyle name="SAPBEXformats 2 6 2" xfId="2165" xr:uid="{00000000-0005-0000-0000-000052160000}"/>
    <cellStyle name="SAPBEXformats 2 6 2 2" xfId="4993" xr:uid="{00000000-0005-0000-0000-000053160000}"/>
    <cellStyle name="SAPBEXformats 2 6 2 3" xfId="7464" xr:uid="{00000000-0005-0000-0000-000054160000}"/>
    <cellStyle name="SAPBEXformats 2 6 2 4" xfId="9757" xr:uid="{00000000-0005-0000-0000-000055160000}"/>
    <cellStyle name="SAPBEXformats 2 6 3" xfId="3753" xr:uid="{00000000-0005-0000-0000-000056160000}"/>
    <cellStyle name="SAPBEXformats 2 6 4" xfId="6258" xr:uid="{00000000-0005-0000-0000-000057160000}"/>
    <cellStyle name="SAPBEXformats 2 6 5" xfId="8587" xr:uid="{00000000-0005-0000-0000-000058160000}"/>
    <cellStyle name="SAPBEXformats 2 7" xfId="900" xr:uid="{00000000-0005-0000-0000-000059160000}"/>
    <cellStyle name="SAPBEXformats 2 7 2" xfId="2693" xr:uid="{00000000-0005-0000-0000-00005A160000}"/>
    <cellStyle name="SAPBEXformats 2 7 2 2" xfId="5518" xr:uid="{00000000-0005-0000-0000-00005B160000}"/>
    <cellStyle name="SAPBEXformats 2 7 2 3" xfId="7983" xr:uid="{00000000-0005-0000-0000-00005C160000}"/>
    <cellStyle name="SAPBEXformats 2 7 2 4" xfId="10263" xr:uid="{00000000-0005-0000-0000-00005D160000}"/>
    <cellStyle name="SAPBEXformats 2 7 3" xfId="3754" xr:uid="{00000000-0005-0000-0000-00005E160000}"/>
    <cellStyle name="SAPBEXformats 2 7 4" xfId="6259" xr:uid="{00000000-0005-0000-0000-00005F160000}"/>
    <cellStyle name="SAPBEXformats 2 7 5" xfId="8588" xr:uid="{00000000-0005-0000-0000-000060160000}"/>
    <cellStyle name="SAPBEXformats 2 8" xfId="901" xr:uid="{00000000-0005-0000-0000-000061160000}"/>
    <cellStyle name="SAPBEXformats 2 8 2" xfId="2166" xr:uid="{00000000-0005-0000-0000-000062160000}"/>
    <cellStyle name="SAPBEXformats 2 8 2 2" xfId="4994" xr:uid="{00000000-0005-0000-0000-000063160000}"/>
    <cellStyle name="SAPBEXformats 2 8 2 3" xfId="7465" xr:uid="{00000000-0005-0000-0000-000064160000}"/>
    <cellStyle name="SAPBEXformats 2 8 2 4" xfId="9758" xr:uid="{00000000-0005-0000-0000-000065160000}"/>
    <cellStyle name="SAPBEXformats 2 8 3" xfId="3755" xr:uid="{00000000-0005-0000-0000-000066160000}"/>
    <cellStyle name="SAPBEXformats 2 8 4" xfId="6260" xr:uid="{00000000-0005-0000-0000-000067160000}"/>
    <cellStyle name="SAPBEXformats 2 8 5" xfId="8589" xr:uid="{00000000-0005-0000-0000-000068160000}"/>
    <cellStyle name="SAPBEXformats 2 9" xfId="902" xr:uid="{00000000-0005-0000-0000-000069160000}"/>
    <cellStyle name="SAPBEXformats 2 9 2" xfId="2227" xr:uid="{00000000-0005-0000-0000-00006A160000}"/>
    <cellStyle name="SAPBEXformats 2 9 2 2" xfId="5055" xr:uid="{00000000-0005-0000-0000-00006B160000}"/>
    <cellStyle name="SAPBEXformats 2 9 2 3" xfId="7526" xr:uid="{00000000-0005-0000-0000-00006C160000}"/>
    <cellStyle name="SAPBEXformats 2 9 2 4" xfId="9819" xr:uid="{00000000-0005-0000-0000-00006D160000}"/>
    <cellStyle name="SAPBEXformats 2 9 3" xfId="3756" xr:uid="{00000000-0005-0000-0000-00006E160000}"/>
    <cellStyle name="SAPBEXformats 2 9 4" xfId="6261" xr:uid="{00000000-0005-0000-0000-00006F160000}"/>
    <cellStyle name="SAPBEXformats 2 9 5" xfId="8590" xr:uid="{00000000-0005-0000-0000-000070160000}"/>
    <cellStyle name="SAPBEXformats 3" xfId="903" xr:uid="{00000000-0005-0000-0000-000071160000}"/>
    <cellStyle name="SAPBEXformats 3 2" xfId="2298" xr:uid="{00000000-0005-0000-0000-000072160000}"/>
    <cellStyle name="SAPBEXformats 3 2 2" xfId="5126" xr:uid="{00000000-0005-0000-0000-000073160000}"/>
    <cellStyle name="SAPBEXformats 3 2 3" xfId="7597" xr:uid="{00000000-0005-0000-0000-000074160000}"/>
    <cellStyle name="SAPBEXformats 3 2 4" xfId="9890" xr:uid="{00000000-0005-0000-0000-000075160000}"/>
    <cellStyle name="SAPBEXformats 3 3" xfId="3757" xr:uid="{00000000-0005-0000-0000-000076160000}"/>
    <cellStyle name="SAPBEXformats 3 4" xfId="6262" xr:uid="{00000000-0005-0000-0000-000077160000}"/>
    <cellStyle name="SAPBEXformats 3 5" xfId="8591" xr:uid="{00000000-0005-0000-0000-000078160000}"/>
    <cellStyle name="SAPBEXformats 4" xfId="904" xr:uid="{00000000-0005-0000-0000-000079160000}"/>
    <cellStyle name="SAPBEXformats 4 2" xfId="2376" xr:uid="{00000000-0005-0000-0000-00007A160000}"/>
    <cellStyle name="SAPBEXformats 4 2 2" xfId="5203" xr:uid="{00000000-0005-0000-0000-00007B160000}"/>
    <cellStyle name="SAPBEXformats 4 2 3" xfId="7674" xr:uid="{00000000-0005-0000-0000-00007C160000}"/>
    <cellStyle name="SAPBEXformats 4 2 4" xfId="9967" xr:uid="{00000000-0005-0000-0000-00007D160000}"/>
    <cellStyle name="SAPBEXformats 4 3" xfId="3758" xr:uid="{00000000-0005-0000-0000-00007E160000}"/>
    <cellStyle name="SAPBEXformats 4 4" xfId="6263" xr:uid="{00000000-0005-0000-0000-00007F160000}"/>
    <cellStyle name="SAPBEXformats 4 5" xfId="8592" xr:uid="{00000000-0005-0000-0000-000080160000}"/>
    <cellStyle name="SAPBEXformats 5" xfId="905" xr:uid="{00000000-0005-0000-0000-000081160000}"/>
    <cellStyle name="SAPBEXformats 5 2" xfId="2353" xr:uid="{00000000-0005-0000-0000-000082160000}"/>
    <cellStyle name="SAPBEXformats 5 2 2" xfId="5181" xr:uid="{00000000-0005-0000-0000-000083160000}"/>
    <cellStyle name="SAPBEXformats 5 2 3" xfId="7652" xr:uid="{00000000-0005-0000-0000-000084160000}"/>
    <cellStyle name="SAPBEXformats 5 2 4" xfId="9945" xr:uid="{00000000-0005-0000-0000-000085160000}"/>
    <cellStyle name="SAPBEXformats 5 3" xfId="3759" xr:uid="{00000000-0005-0000-0000-000086160000}"/>
    <cellStyle name="SAPBEXformats 5 4" xfId="6264" xr:uid="{00000000-0005-0000-0000-000087160000}"/>
    <cellStyle name="SAPBEXformats 5 5" xfId="8593" xr:uid="{00000000-0005-0000-0000-000088160000}"/>
    <cellStyle name="SAPBEXformats 6" xfId="906" xr:uid="{00000000-0005-0000-0000-000089160000}"/>
    <cellStyle name="SAPBEXformats 6 2" xfId="2388" xr:uid="{00000000-0005-0000-0000-00008A160000}"/>
    <cellStyle name="SAPBEXformats 6 2 2" xfId="5215" xr:uid="{00000000-0005-0000-0000-00008B160000}"/>
    <cellStyle name="SAPBEXformats 6 2 3" xfId="7686" xr:uid="{00000000-0005-0000-0000-00008C160000}"/>
    <cellStyle name="SAPBEXformats 6 2 4" xfId="9979" xr:uid="{00000000-0005-0000-0000-00008D160000}"/>
    <cellStyle name="SAPBEXformats 6 3" xfId="3760" xr:uid="{00000000-0005-0000-0000-00008E160000}"/>
    <cellStyle name="SAPBEXformats 6 4" xfId="6265" xr:uid="{00000000-0005-0000-0000-00008F160000}"/>
    <cellStyle name="SAPBEXformats 6 5" xfId="8594" xr:uid="{00000000-0005-0000-0000-000090160000}"/>
    <cellStyle name="SAPBEXformats 7" xfId="907" xr:uid="{00000000-0005-0000-0000-000091160000}"/>
    <cellStyle name="SAPBEXformats 7 2" xfId="2615" xr:uid="{00000000-0005-0000-0000-000092160000}"/>
    <cellStyle name="SAPBEXformats 7 2 2" xfId="5441" xr:uid="{00000000-0005-0000-0000-000093160000}"/>
    <cellStyle name="SAPBEXformats 7 2 3" xfId="7911" xr:uid="{00000000-0005-0000-0000-000094160000}"/>
    <cellStyle name="SAPBEXformats 7 2 4" xfId="10204" xr:uid="{00000000-0005-0000-0000-000095160000}"/>
    <cellStyle name="SAPBEXformats 7 3" xfId="3761" xr:uid="{00000000-0005-0000-0000-000096160000}"/>
    <cellStyle name="SAPBEXformats 7 4" xfId="6266" xr:uid="{00000000-0005-0000-0000-000097160000}"/>
    <cellStyle name="SAPBEXformats 7 5" xfId="8595" xr:uid="{00000000-0005-0000-0000-000098160000}"/>
    <cellStyle name="SAPBEXformats 8" xfId="908" xr:uid="{00000000-0005-0000-0000-000099160000}"/>
    <cellStyle name="SAPBEXformats 8 2" xfId="2413" xr:uid="{00000000-0005-0000-0000-00009A160000}"/>
    <cellStyle name="SAPBEXformats 8 2 2" xfId="5240" xr:uid="{00000000-0005-0000-0000-00009B160000}"/>
    <cellStyle name="SAPBEXformats 8 2 3" xfId="7711" xr:uid="{00000000-0005-0000-0000-00009C160000}"/>
    <cellStyle name="SAPBEXformats 8 2 4" xfId="10004" xr:uid="{00000000-0005-0000-0000-00009D160000}"/>
    <cellStyle name="SAPBEXformats 8 3" xfId="3762" xr:uid="{00000000-0005-0000-0000-00009E160000}"/>
    <cellStyle name="SAPBEXformats 8 4" xfId="6267" xr:uid="{00000000-0005-0000-0000-00009F160000}"/>
    <cellStyle name="SAPBEXformats 8 5" xfId="8596" xr:uid="{00000000-0005-0000-0000-0000A0160000}"/>
    <cellStyle name="SAPBEXformats 9" xfId="909" xr:uid="{00000000-0005-0000-0000-0000A1160000}"/>
    <cellStyle name="SAPBEXformats 9 2" xfId="2488" xr:uid="{00000000-0005-0000-0000-0000A2160000}"/>
    <cellStyle name="SAPBEXformats 9 2 2" xfId="5315" xr:uid="{00000000-0005-0000-0000-0000A3160000}"/>
    <cellStyle name="SAPBEXformats 9 2 3" xfId="7785" xr:uid="{00000000-0005-0000-0000-0000A4160000}"/>
    <cellStyle name="SAPBEXformats 9 2 4" xfId="10078" xr:uid="{00000000-0005-0000-0000-0000A5160000}"/>
    <cellStyle name="SAPBEXformats 9 3" xfId="3763" xr:uid="{00000000-0005-0000-0000-0000A6160000}"/>
    <cellStyle name="SAPBEXformats 9 4" xfId="6268" xr:uid="{00000000-0005-0000-0000-0000A7160000}"/>
    <cellStyle name="SAPBEXformats 9 5" xfId="8597" xr:uid="{00000000-0005-0000-0000-0000A8160000}"/>
    <cellStyle name="SAPBEXheaderItem" xfId="910" xr:uid="{00000000-0005-0000-0000-0000A9160000}"/>
    <cellStyle name="SAPBEXheaderItem 10" xfId="911" xr:uid="{00000000-0005-0000-0000-0000AA160000}"/>
    <cellStyle name="SAPBEXheaderItem 10 2" xfId="2460" xr:uid="{00000000-0005-0000-0000-0000AB160000}"/>
    <cellStyle name="SAPBEXheaderItem 10 2 2" xfId="5287" xr:uid="{00000000-0005-0000-0000-0000AC160000}"/>
    <cellStyle name="SAPBEXheaderItem 10 2 3" xfId="7758" xr:uid="{00000000-0005-0000-0000-0000AD160000}"/>
    <cellStyle name="SAPBEXheaderItem 10 2 4" xfId="10051" xr:uid="{00000000-0005-0000-0000-0000AE160000}"/>
    <cellStyle name="SAPBEXheaderItem 10 3" xfId="3765" xr:uid="{00000000-0005-0000-0000-0000AF160000}"/>
    <cellStyle name="SAPBEXheaderItem 10 4" xfId="6270" xr:uid="{00000000-0005-0000-0000-0000B0160000}"/>
    <cellStyle name="SAPBEXheaderItem 10 5" xfId="8599" xr:uid="{00000000-0005-0000-0000-0000B1160000}"/>
    <cellStyle name="SAPBEXheaderItem 11" xfId="912" xr:uid="{00000000-0005-0000-0000-0000B2160000}"/>
    <cellStyle name="SAPBEXheaderItem 11 2" xfId="2286" xr:uid="{00000000-0005-0000-0000-0000B3160000}"/>
    <cellStyle name="SAPBEXheaderItem 11 2 2" xfId="5114" xr:uid="{00000000-0005-0000-0000-0000B4160000}"/>
    <cellStyle name="SAPBEXheaderItem 11 2 3" xfId="7585" xr:uid="{00000000-0005-0000-0000-0000B5160000}"/>
    <cellStyle name="SAPBEXheaderItem 11 2 4" xfId="9878" xr:uid="{00000000-0005-0000-0000-0000B6160000}"/>
    <cellStyle name="SAPBEXheaderItem 11 3" xfId="3766" xr:uid="{00000000-0005-0000-0000-0000B7160000}"/>
    <cellStyle name="SAPBEXheaderItem 11 4" xfId="6271" xr:uid="{00000000-0005-0000-0000-0000B8160000}"/>
    <cellStyle name="SAPBEXheaderItem 11 5" xfId="8600" xr:uid="{00000000-0005-0000-0000-0000B9160000}"/>
    <cellStyle name="SAPBEXheaderItem 12" xfId="1519" xr:uid="{00000000-0005-0000-0000-0000BA160000}"/>
    <cellStyle name="SAPBEXheaderItem 13" xfId="2582" xr:uid="{00000000-0005-0000-0000-0000BB160000}"/>
    <cellStyle name="SAPBEXheaderItem 13 2" xfId="5409" xr:uid="{00000000-0005-0000-0000-0000BC160000}"/>
    <cellStyle name="SAPBEXheaderItem 13 3" xfId="7879" xr:uid="{00000000-0005-0000-0000-0000BD160000}"/>
    <cellStyle name="SAPBEXheaderItem 13 4" xfId="10172" xr:uid="{00000000-0005-0000-0000-0000BE160000}"/>
    <cellStyle name="SAPBEXheaderItem 14" xfId="3764" xr:uid="{00000000-0005-0000-0000-0000BF160000}"/>
    <cellStyle name="SAPBEXheaderItem 15" xfId="6269" xr:uid="{00000000-0005-0000-0000-0000C0160000}"/>
    <cellStyle name="SAPBEXheaderItem 16" xfId="8598" xr:uid="{00000000-0005-0000-0000-0000C1160000}"/>
    <cellStyle name="SAPBEXheaderItem 2" xfId="913" xr:uid="{00000000-0005-0000-0000-0000C2160000}"/>
    <cellStyle name="SAPBEXheaderItem 2 10" xfId="914" xr:uid="{00000000-0005-0000-0000-0000C3160000}"/>
    <cellStyle name="SAPBEXheaderItem 2 10 2" xfId="1651" xr:uid="{00000000-0005-0000-0000-0000C4160000}"/>
    <cellStyle name="SAPBEXheaderItem 2 10 2 2" xfId="4480" xr:uid="{00000000-0005-0000-0000-0000C5160000}"/>
    <cellStyle name="SAPBEXheaderItem 2 10 2 3" xfId="6953" xr:uid="{00000000-0005-0000-0000-0000C6160000}"/>
    <cellStyle name="SAPBEXheaderItem 2 10 2 4" xfId="9248" xr:uid="{00000000-0005-0000-0000-0000C7160000}"/>
    <cellStyle name="SAPBEXheaderItem 2 10 3" xfId="3768" xr:uid="{00000000-0005-0000-0000-0000C8160000}"/>
    <cellStyle name="SAPBEXheaderItem 2 10 4" xfId="6273" xr:uid="{00000000-0005-0000-0000-0000C9160000}"/>
    <cellStyle name="SAPBEXheaderItem 2 10 5" xfId="8602" xr:uid="{00000000-0005-0000-0000-0000CA160000}"/>
    <cellStyle name="SAPBEXheaderItem 2 11" xfId="1712" xr:uid="{00000000-0005-0000-0000-0000CB160000}"/>
    <cellStyle name="SAPBEXheaderItem 2 11 2" xfId="4541" xr:uid="{00000000-0005-0000-0000-0000CC160000}"/>
    <cellStyle name="SAPBEXheaderItem 2 11 3" xfId="7014" xr:uid="{00000000-0005-0000-0000-0000CD160000}"/>
    <cellStyle name="SAPBEXheaderItem 2 11 4" xfId="9308" xr:uid="{00000000-0005-0000-0000-0000CE160000}"/>
    <cellStyle name="SAPBEXheaderItem 2 12" xfId="3767" xr:uid="{00000000-0005-0000-0000-0000CF160000}"/>
    <cellStyle name="SAPBEXheaderItem 2 13" xfId="6272" xr:uid="{00000000-0005-0000-0000-0000D0160000}"/>
    <cellStyle name="SAPBEXheaderItem 2 14" xfId="8601" xr:uid="{00000000-0005-0000-0000-0000D1160000}"/>
    <cellStyle name="SAPBEXheaderItem 2 2" xfId="915" xr:uid="{00000000-0005-0000-0000-0000D2160000}"/>
    <cellStyle name="SAPBEXheaderItem 2 2 2" xfId="2690" xr:uid="{00000000-0005-0000-0000-0000D3160000}"/>
    <cellStyle name="SAPBEXheaderItem 2 2 2 2" xfId="5515" xr:uid="{00000000-0005-0000-0000-0000D4160000}"/>
    <cellStyle name="SAPBEXheaderItem 2 2 2 3" xfId="7980" xr:uid="{00000000-0005-0000-0000-0000D5160000}"/>
    <cellStyle name="SAPBEXheaderItem 2 2 2 4" xfId="10260" xr:uid="{00000000-0005-0000-0000-0000D6160000}"/>
    <cellStyle name="SAPBEXheaderItem 2 2 3" xfId="3769" xr:uid="{00000000-0005-0000-0000-0000D7160000}"/>
    <cellStyle name="SAPBEXheaderItem 2 2 4" xfId="6274" xr:uid="{00000000-0005-0000-0000-0000D8160000}"/>
    <cellStyle name="SAPBEXheaderItem 2 2 5" xfId="8603" xr:uid="{00000000-0005-0000-0000-0000D9160000}"/>
    <cellStyle name="SAPBEXheaderItem 2 3" xfId="916" xr:uid="{00000000-0005-0000-0000-0000DA160000}"/>
    <cellStyle name="SAPBEXheaderItem 2 3 2" xfId="1780" xr:uid="{00000000-0005-0000-0000-0000DB160000}"/>
    <cellStyle name="SAPBEXheaderItem 2 3 2 2" xfId="4608" xr:uid="{00000000-0005-0000-0000-0000DC160000}"/>
    <cellStyle name="SAPBEXheaderItem 2 3 2 3" xfId="7081" xr:uid="{00000000-0005-0000-0000-0000DD160000}"/>
    <cellStyle name="SAPBEXheaderItem 2 3 2 4" xfId="9375" xr:uid="{00000000-0005-0000-0000-0000DE160000}"/>
    <cellStyle name="SAPBEXheaderItem 2 3 3" xfId="3770" xr:uid="{00000000-0005-0000-0000-0000DF160000}"/>
    <cellStyle name="SAPBEXheaderItem 2 3 4" xfId="6275" xr:uid="{00000000-0005-0000-0000-0000E0160000}"/>
    <cellStyle name="SAPBEXheaderItem 2 3 5" xfId="8604" xr:uid="{00000000-0005-0000-0000-0000E1160000}"/>
    <cellStyle name="SAPBEXheaderItem 2 4" xfId="917" xr:uid="{00000000-0005-0000-0000-0000E2160000}"/>
    <cellStyle name="SAPBEXheaderItem 2 4 2" xfId="2613" xr:uid="{00000000-0005-0000-0000-0000E3160000}"/>
    <cellStyle name="SAPBEXheaderItem 2 4 2 2" xfId="5439" xr:uid="{00000000-0005-0000-0000-0000E4160000}"/>
    <cellStyle name="SAPBEXheaderItem 2 4 2 3" xfId="7909" xr:uid="{00000000-0005-0000-0000-0000E5160000}"/>
    <cellStyle name="SAPBEXheaderItem 2 4 2 4" xfId="10202" xr:uid="{00000000-0005-0000-0000-0000E6160000}"/>
    <cellStyle name="SAPBEXheaderItem 2 4 3" xfId="3771" xr:uid="{00000000-0005-0000-0000-0000E7160000}"/>
    <cellStyle name="SAPBEXheaderItem 2 4 4" xfId="6276" xr:uid="{00000000-0005-0000-0000-0000E8160000}"/>
    <cellStyle name="SAPBEXheaderItem 2 4 5" xfId="8605" xr:uid="{00000000-0005-0000-0000-0000E9160000}"/>
    <cellStyle name="SAPBEXheaderItem 2 5" xfId="918" xr:uid="{00000000-0005-0000-0000-0000EA160000}"/>
    <cellStyle name="SAPBEXheaderItem 2 5 2" xfId="1707" xr:uid="{00000000-0005-0000-0000-0000EB160000}"/>
    <cellStyle name="SAPBEXheaderItem 2 5 2 2" xfId="4536" xr:uid="{00000000-0005-0000-0000-0000EC160000}"/>
    <cellStyle name="SAPBEXheaderItem 2 5 2 3" xfId="7009" xr:uid="{00000000-0005-0000-0000-0000ED160000}"/>
    <cellStyle name="SAPBEXheaderItem 2 5 2 4" xfId="9303" xr:uid="{00000000-0005-0000-0000-0000EE160000}"/>
    <cellStyle name="SAPBEXheaderItem 2 5 3" xfId="3772" xr:uid="{00000000-0005-0000-0000-0000EF160000}"/>
    <cellStyle name="SAPBEXheaderItem 2 5 4" xfId="6277" xr:uid="{00000000-0005-0000-0000-0000F0160000}"/>
    <cellStyle name="SAPBEXheaderItem 2 5 5" xfId="8606" xr:uid="{00000000-0005-0000-0000-0000F1160000}"/>
    <cellStyle name="SAPBEXheaderItem 2 6" xfId="919" xr:uid="{00000000-0005-0000-0000-0000F2160000}"/>
    <cellStyle name="SAPBEXheaderItem 2 6 2" xfId="1829" xr:uid="{00000000-0005-0000-0000-0000F3160000}"/>
    <cellStyle name="SAPBEXheaderItem 2 6 2 2" xfId="4657" xr:uid="{00000000-0005-0000-0000-0000F4160000}"/>
    <cellStyle name="SAPBEXheaderItem 2 6 2 3" xfId="7129" xr:uid="{00000000-0005-0000-0000-0000F5160000}"/>
    <cellStyle name="SAPBEXheaderItem 2 6 2 4" xfId="9422" xr:uid="{00000000-0005-0000-0000-0000F6160000}"/>
    <cellStyle name="SAPBEXheaderItem 2 6 3" xfId="3773" xr:uid="{00000000-0005-0000-0000-0000F7160000}"/>
    <cellStyle name="SAPBEXheaderItem 2 6 4" xfId="6278" xr:uid="{00000000-0005-0000-0000-0000F8160000}"/>
    <cellStyle name="SAPBEXheaderItem 2 6 5" xfId="8607" xr:uid="{00000000-0005-0000-0000-0000F9160000}"/>
    <cellStyle name="SAPBEXheaderItem 2 7" xfId="920" xr:uid="{00000000-0005-0000-0000-0000FA160000}"/>
    <cellStyle name="SAPBEXheaderItem 2 7 2" xfId="1594" xr:uid="{00000000-0005-0000-0000-0000FB160000}"/>
    <cellStyle name="SAPBEXheaderItem 2 7 2 2" xfId="4423" xr:uid="{00000000-0005-0000-0000-0000FC160000}"/>
    <cellStyle name="SAPBEXheaderItem 2 7 2 3" xfId="6897" xr:uid="{00000000-0005-0000-0000-0000FD160000}"/>
    <cellStyle name="SAPBEXheaderItem 2 7 2 4" xfId="9198" xr:uid="{00000000-0005-0000-0000-0000FE160000}"/>
    <cellStyle name="SAPBEXheaderItem 2 7 3" xfId="3774" xr:uid="{00000000-0005-0000-0000-0000FF160000}"/>
    <cellStyle name="SAPBEXheaderItem 2 7 4" xfId="6279" xr:uid="{00000000-0005-0000-0000-000000170000}"/>
    <cellStyle name="SAPBEXheaderItem 2 7 5" xfId="8608" xr:uid="{00000000-0005-0000-0000-000001170000}"/>
    <cellStyle name="SAPBEXheaderItem 2 8" xfId="921" xr:uid="{00000000-0005-0000-0000-000002170000}"/>
    <cellStyle name="SAPBEXheaderItem 2 8 2" xfId="1869" xr:uid="{00000000-0005-0000-0000-000003170000}"/>
    <cellStyle name="SAPBEXheaderItem 2 8 2 2" xfId="4697" xr:uid="{00000000-0005-0000-0000-000004170000}"/>
    <cellStyle name="SAPBEXheaderItem 2 8 2 3" xfId="7169" xr:uid="{00000000-0005-0000-0000-000005170000}"/>
    <cellStyle name="SAPBEXheaderItem 2 8 2 4" xfId="9462" xr:uid="{00000000-0005-0000-0000-000006170000}"/>
    <cellStyle name="SAPBEXheaderItem 2 8 3" xfId="3775" xr:uid="{00000000-0005-0000-0000-000007170000}"/>
    <cellStyle name="SAPBEXheaderItem 2 8 4" xfId="6280" xr:uid="{00000000-0005-0000-0000-000008170000}"/>
    <cellStyle name="SAPBEXheaderItem 2 8 5" xfId="8609" xr:uid="{00000000-0005-0000-0000-000009170000}"/>
    <cellStyle name="SAPBEXheaderItem 2 9" xfId="922" xr:uid="{00000000-0005-0000-0000-00000A170000}"/>
    <cellStyle name="SAPBEXheaderItem 2 9 2" xfId="2451" xr:uid="{00000000-0005-0000-0000-00000B170000}"/>
    <cellStyle name="SAPBEXheaderItem 2 9 2 2" xfId="5278" xr:uid="{00000000-0005-0000-0000-00000C170000}"/>
    <cellStyle name="SAPBEXheaderItem 2 9 2 3" xfId="7749" xr:uid="{00000000-0005-0000-0000-00000D170000}"/>
    <cellStyle name="SAPBEXheaderItem 2 9 2 4" xfId="10042" xr:uid="{00000000-0005-0000-0000-00000E170000}"/>
    <cellStyle name="SAPBEXheaderItem 2 9 3" xfId="3776" xr:uid="{00000000-0005-0000-0000-00000F170000}"/>
    <cellStyle name="SAPBEXheaderItem 2 9 4" xfId="6281" xr:uid="{00000000-0005-0000-0000-000010170000}"/>
    <cellStyle name="SAPBEXheaderItem 2 9 5" xfId="8610" xr:uid="{00000000-0005-0000-0000-000011170000}"/>
    <cellStyle name="SAPBEXheaderItem 3" xfId="923" xr:uid="{00000000-0005-0000-0000-000012170000}"/>
    <cellStyle name="SAPBEXheaderItem 3 2" xfId="1719" xr:uid="{00000000-0005-0000-0000-000013170000}"/>
    <cellStyle name="SAPBEXheaderItem 3 2 2" xfId="4547" xr:uid="{00000000-0005-0000-0000-000014170000}"/>
    <cellStyle name="SAPBEXheaderItem 3 2 3" xfId="7020" xr:uid="{00000000-0005-0000-0000-000015170000}"/>
    <cellStyle name="SAPBEXheaderItem 3 2 4" xfId="9314" xr:uid="{00000000-0005-0000-0000-000016170000}"/>
    <cellStyle name="SAPBEXheaderItem 3 3" xfId="3777" xr:uid="{00000000-0005-0000-0000-000017170000}"/>
    <cellStyle name="SAPBEXheaderItem 3 4" xfId="6282" xr:uid="{00000000-0005-0000-0000-000018170000}"/>
    <cellStyle name="SAPBEXheaderItem 3 5" xfId="8611" xr:uid="{00000000-0005-0000-0000-000019170000}"/>
    <cellStyle name="SAPBEXheaderItem 4" xfId="924" xr:uid="{00000000-0005-0000-0000-00001A170000}"/>
    <cellStyle name="SAPBEXheaderItem 4 2" xfId="2244" xr:uid="{00000000-0005-0000-0000-00001B170000}"/>
    <cellStyle name="SAPBEXheaderItem 4 2 2" xfId="5072" xr:uid="{00000000-0005-0000-0000-00001C170000}"/>
    <cellStyle name="SAPBEXheaderItem 4 2 3" xfId="7543" xr:uid="{00000000-0005-0000-0000-00001D170000}"/>
    <cellStyle name="SAPBEXheaderItem 4 2 4" xfId="9836" xr:uid="{00000000-0005-0000-0000-00001E170000}"/>
    <cellStyle name="SAPBEXheaderItem 4 3" xfId="3778" xr:uid="{00000000-0005-0000-0000-00001F170000}"/>
    <cellStyle name="SAPBEXheaderItem 4 4" xfId="6283" xr:uid="{00000000-0005-0000-0000-000020170000}"/>
    <cellStyle name="SAPBEXheaderItem 4 5" xfId="8612" xr:uid="{00000000-0005-0000-0000-000021170000}"/>
    <cellStyle name="SAPBEXheaderItem 5" xfId="925" xr:uid="{00000000-0005-0000-0000-000022170000}"/>
    <cellStyle name="SAPBEXheaderItem 5 2" xfId="2526" xr:uid="{00000000-0005-0000-0000-000023170000}"/>
    <cellStyle name="SAPBEXheaderItem 5 2 2" xfId="5353" xr:uid="{00000000-0005-0000-0000-000024170000}"/>
    <cellStyle name="SAPBEXheaderItem 5 2 3" xfId="7823" xr:uid="{00000000-0005-0000-0000-000025170000}"/>
    <cellStyle name="SAPBEXheaderItem 5 2 4" xfId="10116" xr:uid="{00000000-0005-0000-0000-000026170000}"/>
    <cellStyle name="SAPBEXheaderItem 5 3" xfId="3779" xr:uid="{00000000-0005-0000-0000-000027170000}"/>
    <cellStyle name="SAPBEXheaderItem 5 4" xfId="6284" xr:uid="{00000000-0005-0000-0000-000028170000}"/>
    <cellStyle name="SAPBEXheaderItem 5 5" xfId="8613" xr:uid="{00000000-0005-0000-0000-000029170000}"/>
    <cellStyle name="SAPBEXheaderItem 6" xfId="926" xr:uid="{00000000-0005-0000-0000-00002A170000}"/>
    <cellStyle name="SAPBEXheaderItem 6 2" xfId="1764" xr:uid="{00000000-0005-0000-0000-00002B170000}"/>
    <cellStyle name="SAPBEXheaderItem 6 2 2" xfId="4592" xr:uid="{00000000-0005-0000-0000-00002C170000}"/>
    <cellStyle name="SAPBEXheaderItem 6 2 3" xfId="7065" xr:uid="{00000000-0005-0000-0000-00002D170000}"/>
    <cellStyle name="SAPBEXheaderItem 6 2 4" xfId="9359" xr:uid="{00000000-0005-0000-0000-00002E170000}"/>
    <cellStyle name="SAPBEXheaderItem 6 3" xfId="3780" xr:uid="{00000000-0005-0000-0000-00002F170000}"/>
    <cellStyle name="SAPBEXheaderItem 6 4" xfId="6285" xr:uid="{00000000-0005-0000-0000-000030170000}"/>
    <cellStyle name="SAPBEXheaderItem 6 5" xfId="8614" xr:uid="{00000000-0005-0000-0000-000031170000}"/>
    <cellStyle name="SAPBEXheaderItem 7" xfId="927" xr:uid="{00000000-0005-0000-0000-000032170000}"/>
    <cellStyle name="SAPBEXheaderItem 7 2" xfId="1864" xr:uid="{00000000-0005-0000-0000-000033170000}"/>
    <cellStyle name="SAPBEXheaderItem 7 2 2" xfId="4692" xr:uid="{00000000-0005-0000-0000-000034170000}"/>
    <cellStyle name="SAPBEXheaderItem 7 2 3" xfId="7164" xr:uid="{00000000-0005-0000-0000-000035170000}"/>
    <cellStyle name="SAPBEXheaderItem 7 2 4" xfId="9457" xr:uid="{00000000-0005-0000-0000-000036170000}"/>
    <cellStyle name="SAPBEXheaderItem 7 3" xfId="3781" xr:uid="{00000000-0005-0000-0000-000037170000}"/>
    <cellStyle name="SAPBEXheaderItem 7 4" xfId="6286" xr:uid="{00000000-0005-0000-0000-000038170000}"/>
    <cellStyle name="SAPBEXheaderItem 7 5" xfId="8615" xr:uid="{00000000-0005-0000-0000-000039170000}"/>
    <cellStyle name="SAPBEXheaderItem 8" xfId="928" xr:uid="{00000000-0005-0000-0000-00003A170000}"/>
    <cellStyle name="SAPBEXheaderItem 8 2" xfId="2718" xr:uid="{00000000-0005-0000-0000-00003B170000}"/>
    <cellStyle name="SAPBEXheaderItem 8 2 2" xfId="5543" xr:uid="{00000000-0005-0000-0000-00003C170000}"/>
    <cellStyle name="SAPBEXheaderItem 8 2 3" xfId="8008" xr:uid="{00000000-0005-0000-0000-00003D170000}"/>
    <cellStyle name="SAPBEXheaderItem 8 2 4" xfId="10288" xr:uid="{00000000-0005-0000-0000-00003E170000}"/>
    <cellStyle name="SAPBEXheaderItem 8 3" xfId="3782" xr:uid="{00000000-0005-0000-0000-00003F170000}"/>
    <cellStyle name="SAPBEXheaderItem 8 4" xfId="6287" xr:uid="{00000000-0005-0000-0000-000040170000}"/>
    <cellStyle name="SAPBEXheaderItem 8 5" xfId="8616" xr:uid="{00000000-0005-0000-0000-000041170000}"/>
    <cellStyle name="SAPBEXheaderItem 9" xfId="929" xr:uid="{00000000-0005-0000-0000-000042170000}"/>
    <cellStyle name="SAPBEXheaderItem 9 2" xfId="2223" xr:uid="{00000000-0005-0000-0000-000043170000}"/>
    <cellStyle name="SAPBEXheaderItem 9 2 2" xfId="5051" xr:uid="{00000000-0005-0000-0000-000044170000}"/>
    <cellStyle name="SAPBEXheaderItem 9 2 3" xfId="7522" xr:uid="{00000000-0005-0000-0000-000045170000}"/>
    <cellStyle name="SAPBEXheaderItem 9 2 4" xfId="9815" xr:uid="{00000000-0005-0000-0000-000046170000}"/>
    <cellStyle name="SAPBEXheaderItem 9 3" xfId="3783" xr:uid="{00000000-0005-0000-0000-000047170000}"/>
    <cellStyle name="SAPBEXheaderItem 9 4" xfId="6288" xr:uid="{00000000-0005-0000-0000-000048170000}"/>
    <cellStyle name="SAPBEXheaderItem 9 5" xfId="8617" xr:uid="{00000000-0005-0000-0000-000049170000}"/>
    <cellStyle name="SAPBEXheaderText" xfId="930" xr:uid="{00000000-0005-0000-0000-00004A170000}"/>
    <cellStyle name="SAPBEXheaderText 10" xfId="931" xr:uid="{00000000-0005-0000-0000-00004B170000}"/>
    <cellStyle name="SAPBEXheaderText 10 2" xfId="1573" xr:uid="{00000000-0005-0000-0000-00004C170000}"/>
    <cellStyle name="SAPBEXheaderText 10 2 2" xfId="4402" xr:uid="{00000000-0005-0000-0000-00004D170000}"/>
    <cellStyle name="SAPBEXheaderText 10 2 3" xfId="6876" xr:uid="{00000000-0005-0000-0000-00004E170000}"/>
    <cellStyle name="SAPBEXheaderText 10 2 4" xfId="9178" xr:uid="{00000000-0005-0000-0000-00004F170000}"/>
    <cellStyle name="SAPBEXheaderText 10 3" xfId="3785" xr:uid="{00000000-0005-0000-0000-000050170000}"/>
    <cellStyle name="SAPBEXheaderText 10 4" xfId="6290" xr:uid="{00000000-0005-0000-0000-000051170000}"/>
    <cellStyle name="SAPBEXheaderText 10 5" xfId="8619" xr:uid="{00000000-0005-0000-0000-000052170000}"/>
    <cellStyle name="SAPBEXheaderText 11" xfId="932" xr:uid="{00000000-0005-0000-0000-000053170000}"/>
    <cellStyle name="SAPBEXheaderText 11 2" xfId="2319" xr:uid="{00000000-0005-0000-0000-000054170000}"/>
    <cellStyle name="SAPBEXheaderText 11 2 2" xfId="5147" xr:uid="{00000000-0005-0000-0000-000055170000}"/>
    <cellStyle name="SAPBEXheaderText 11 2 3" xfId="7618" xr:uid="{00000000-0005-0000-0000-000056170000}"/>
    <cellStyle name="SAPBEXheaderText 11 2 4" xfId="9911" xr:uid="{00000000-0005-0000-0000-000057170000}"/>
    <cellStyle name="SAPBEXheaderText 11 3" xfId="3786" xr:uid="{00000000-0005-0000-0000-000058170000}"/>
    <cellStyle name="SAPBEXheaderText 11 4" xfId="6291" xr:uid="{00000000-0005-0000-0000-000059170000}"/>
    <cellStyle name="SAPBEXheaderText 11 5" xfId="8620" xr:uid="{00000000-0005-0000-0000-00005A170000}"/>
    <cellStyle name="SAPBEXheaderText 12" xfId="1520" xr:uid="{00000000-0005-0000-0000-00005B170000}"/>
    <cellStyle name="SAPBEXheaderText 13" xfId="2583" xr:uid="{00000000-0005-0000-0000-00005C170000}"/>
    <cellStyle name="SAPBEXheaderText 13 2" xfId="5410" xr:uid="{00000000-0005-0000-0000-00005D170000}"/>
    <cellStyle name="SAPBEXheaderText 13 3" xfId="7880" xr:uid="{00000000-0005-0000-0000-00005E170000}"/>
    <cellStyle name="SAPBEXheaderText 13 4" xfId="10173" xr:uid="{00000000-0005-0000-0000-00005F170000}"/>
    <cellStyle name="SAPBEXheaderText 14" xfId="3784" xr:uid="{00000000-0005-0000-0000-000060170000}"/>
    <cellStyle name="SAPBEXheaderText 15" xfId="6289" xr:uid="{00000000-0005-0000-0000-000061170000}"/>
    <cellStyle name="SAPBEXheaderText 16" xfId="8618" xr:uid="{00000000-0005-0000-0000-000062170000}"/>
    <cellStyle name="SAPBEXheaderText 2" xfId="933" xr:uid="{00000000-0005-0000-0000-000063170000}"/>
    <cellStyle name="SAPBEXheaderText 2 10" xfId="934" xr:uid="{00000000-0005-0000-0000-000064170000}"/>
    <cellStyle name="SAPBEXheaderText 2 10 2" xfId="2425" xr:uid="{00000000-0005-0000-0000-000065170000}"/>
    <cellStyle name="SAPBEXheaderText 2 10 2 2" xfId="5252" xr:uid="{00000000-0005-0000-0000-000066170000}"/>
    <cellStyle name="SAPBEXheaderText 2 10 2 3" xfId="7723" xr:uid="{00000000-0005-0000-0000-000067170000}"/>
    <cellStyle name="SAPBEXheaderText 2 10 2 4" xfId="10016" xr:uid="{00000000-0005-0000-0000-000068170000}"/>
    <cellStyle name="SAPBEXheaderText 2 10 3" xfId="3788" xr:uid="{00000000-0005-0000-0000-000069170000}"/>
    <cellStyle name="SAPBEXheaderText 2 10 4" xfId="6293" xr:uid="{00000000-0005-0000-0000-00006A170000}"/>
    <cellStyle name="SAPBEXheaderText 2 10 5" xfId="8622" xr:uid="{00000000-0005-0000-0000-00006B170000}"/>
    <cellStyle name="SAPBEXheaderText 2 11" xfId="2239" xr:uid="{00000000-0005-0000-0000-00006C170000}"/>
    <cellStyle name="SAPBEXheaderText 2 11 2" xfId="5067" xr:uid="{00000000-0005-0000-0000-00006D170000}"/>
    <cellStyle name="SAPBEXheaderText 2 11 3" xfId="7538" xr:uid="{00000000-0005-0000-0000-00006E170000}"/>
    <cellStyle name="SAPBEXheaderText 2 11 4" xfId="9831" xr:uid="{00000000-0005-0000-0000-00006F170000}"/>
    <cellStyle name="SAPBEXheaderText 2 12" xfId="3787" xr:uid="{00000000-0005-0000-0000-000070170000}"/>
    <cellStyle name="SAPBEXheaderText 2 13" xfId="6292" xr:uid="{00000000-0005-0000-0000-000071170000}"/>
    <cellStyle name="SAPBEXheaderText 2 14" xfId="8621" xr:uid="{00000000-0005-0000-0000-000072170000}"/>
    <cellStyle name="SAPBEXheaderText 2 2" xfId="935" xr:uid="{00000000-0005-0000-0000-000073170000}"/>
    <cellStyle name="SAPBEXheaderText 2 2 2" xfId="2228" xr:uid="{00000000-0005-0000-0000-000074170000}"/>
    <cellStyle name="SAPBEXheaderText 2 2 2 2" xfId="5056" xr:uid="{00000000-0005-0000-0000-000075170000}"/>
    <cellStyle name="SAPBEXheaderText 2 2 2 3" xfId="7527" xr:uid="{00000000-0005-0000-0000-000076170000}"/>
    <cellStyle name="SAPBEXheaderText 2 2 2 4" xfId="9820" xr:uid="{00000000-0005-0000-0000-000077170000}"/>
    <cellStyle name="SAPBEXheaderText 2 2 3" xfId="3789" xr:uid="{00000000-0005-0000-0000-000078170000}"/>
    <cellStyle name="SAPBEXheaderText 2 2 4" xfId="6294" xr:uid="{00000000-0005-0000-0000-000079170000}"/>
    <cellStyle name="SAPBEXheaderText 2 2 5" xfId="8623" xr:uid="{00000000-0005-0000-0000-00007A170000}"/>
    <cellStyle name="SAPBEXheaderText 2 3" xfId="936" xr:uid="{00000000-0005-0000-0000-00007B170000}"/>
    <cellStyle name="SAPBEXheaderText 2 3 2" xfId="2691" xr:uid="{00000000-0005-0000-0000-00007C170000}"/>
    <cellStyle name="SAPBEXheaderText 2 3 2 2" xfId="5516" xr:uid="{00000000-0005-0000-0000-00007D170000}"/>
    <cellStyle name="SAPBEXheaderText 2 3 2 3" xfId="7981" xr:uid="{00000000-0005-0000-0000-00007E170000}"/>
    <cellStyle name="SAPBEXheaderText 2 3 2 4" xfId="10261" xr:uid="{00000000-0005-0000-0000-00007F170000}"/>
    <cellStyle name="SAPBEXheaderText 2 3 3" xfId="3790" xr:uid="{00000000-0005-0000-0000-000080170000}"/>
    <cellStyle name="SAPBEXheaderText 2 3 4" xfId="6295" xr:uid="{00000000-0005-0000-0000-000081170000}"/>
    <cellStyle name="SAPBEXheaderText 2 3 5" xfId="8624" xr:uid="{00000000-0005-0000-0000-000082170000}"/>
    <cellStyle name="SAPBEXheaderText 2 4" xfId="937" xr:uid="{00000000-0005-0000-0000-000083170000}"/>
    <cellStyle name="SAPBEXheaderText 2 4 2" xfId="2208" xr:uid="{00000000-0005-0000-0000-000084170000}"/>
    <cellStyle name="SAPBEXheaderText 2 4 2 2" xfId="5036" xr:uid="{00000000-0005-0000-0000-000085170000}"/>
    <cellStyle name="SAPBEXheaderText 2 4 2 3" xfId="7507" xr:uid="{00000000-0005-0000-0000-000086170000}"/>
    <cellStyle name="SAPBEXheaderText 2 4 2 4" xfId="9800" xr:uid="{00000000-0005-0000-0000-000087170000}"/>
    <cellStyle name="SAPBEXheaderText 2 4 3" xfId="3791" xr:uid="{00000000-0005-0000-0000-000088170000}"/>
    <cellStyle name="SAPBEXheaderText 2 4 4" xfId="6296" xr:uid="{00000000-0005-0000-0000-000089170000}"/>
    <cellStyle name="SAPBEXheaderText 2 4 5" xfId="8625" xr:uid="{00000000-0005-0000-0000-00008A170000}"/>
    <cellStyle name="SAPBEXheaderText 2 5" xfId="938" xr:uid="{00000000-0005-0000-0000-00008B170000}"/>
    <cellStyle name="SAPBEXheaderText 2 5 2" xfId="1677" xr:uid="{00000000-0005-0000-0000-00008C170000}"/>
    <cellStyle name="SAPBEXheaderText 2 5 2 2" xfId="4506" xr:uid="{00000000-0005-0000-0000-00008D170000}"/>
    <cellStyle name="SAPBEXheaderText 2 5 2 3" xfId="6979" xr:uid="{00000000-0005-0000-0000-00008E170000}"/>
    <cellStyle name="SAPBEXheaderText 2 5 2 4" xfId="9273" xr:uid="{00000000-0005-0000-0000-00008F170000}"/>
    <cellStyle name="SAPBEXheaderText 2 5 3" xfId="3792" xr:uid="{00000000-0005-0000-0000-000090170000}"/>
    <cellStyle name="SAPBEXheaderText 2 5 4" xfId="6297" xr:uid="{00000000-0005-0000-0000-000091170000}"/>
    <cellStyle name="SAPBEXheaderText 2 5 5" xfId="8626" xr:uid="{00000000-0005-0000-0000-000092170000}"/>
    <cellStyle name="SAPBEXheaderText 2 6" xfId="939" xr:uid="{00000000-0005-0000-0000-000093170000}"/>
    <cellStyle name="SAPBEXheaderText 2 6 2" xfId="2483" xr:uid="{00000000-0005-0000-0000-000094170000}"/>
    <cellStyle name="SAPBEXheaderText 2 6 2 2" xfId="5310" xr:uid="{00000000-0005-0000-0000-000095170000}"/>
    <cellStyle name="SAPBEXheaderText 2 6 2 3" xfId="7780" xr:uid="{00000000-0005-0000-0000-000096170000}"/>
    <cellStyle name="SAPBEXheaderText 2 6 2 4" xfId="10073" xr:uid="{00000000-0005-0000-0000-000097170000}"/>
    <cellStyle name="SAPBEXheaderText 2 6 3" xfId="3793" xr:uid="{00000000-0005-0000-0000-000098170000}"/>
    <cellStyle name="SAPBEXheaderText 2 6 4" xfId="6298" xr:uid="{00000000-0005-0000-0000-000099170000}"/>
    <cellStyle name="SAPBEXheaderText 2 6 5" xfId="8627" xr:uid="{00000000-0005-0000-0000-00009A170000}"/>
    <cellStyle name="SAPBEXheaderText 2 7" xfId="940" xr:uid="{00000000-0005-0000-0000-00009B170000}"/>
    <cellStyle name="SAPBEXheaderText 2 7 2" xfId="2496" xr:uid="{00000000-0005-0000-0000-00009C170000}"/>
    <cellStyle name="SAPBEXheaderText 2 7 2 2" xfId="5323" xr:uid="{00000000-0005-0000-0000-00009D170000}"/>
    <cellStyle name="SAPBEXheaderText 2 7 2 3" xfId="7793" xr:uid="{00000000-0005-0000-0000-00009E170000}"/>
    <cellStyle name="SAPBEXheaderText 2 7 2 4" xfId="10086" xr:uid="{00000000-0005-0000-0000-00009F170000}"/>
    <cellStyle name="SAPBEXheaderText 2 7 3" xfId="3794" xr:uid="{00000000-0005-0000-0000-0000A0170000}"/>
    <cellStyle name="SAPBEXheaderText 2 7 4" xfId="6299" xr:uid="{00000000-0005-0000-0000-0000A1170000}"/>
    <cellStyle name="SAPBEXheaderText 2 7 5" xfId="8628" xr:uid="{00000000-0005-0000-0000-0000A2170000}"/>
    <cellStyle name="SAPBEXheaderText 2 8" xfId="941" xr:uid="{00000000-0005-0000-0000-0000A3170000}"/>
    <cellStyle name="SAPBEXheaderText 2 8 2" xfId="2400" xr:uid="{00000000-0005-0000-0000-0000A4170000}"/>
    <cellStyle name="SAPBEXheaderText 2 8 2 2" xfId="5227" xr:uid="{00000000-0005-0000-0000-0000A5170000}"/>
    <cellStyle name="SAPBEXheaderText 2 8 2 3" xfId="7698" xr:uid="{00000000-0005-0000-0000-0000A6170000}"/>
    <cellStyle name="SAPBEXheaderText 2 8 2 4" xfId="9991" xr:uid="{00000000-0005-0000-0000-0000A7170000}"/>
    <cellStyle name="SAPBEXheaderText 2 8 3" xfId="3795" xr:uid="{00000000-0005-0000-0000-0000A8170000}"/>
    <cellStyle name="SAPBEXheaderText 2 8 4" xfId="6300" xr:uid="{00000000-0005-0000-0000-0000A9170000}"/>
    <cellStyle name="SAPBEXheaderText 2 8 5" xfId="8629" xr:uid="{00000000-0005-0000-0000-0000AA170000}"/>
    <cellStyle name="SAPBEXheaderText 2 9" xfId="942" xr:uid="{00000000-0005-0000-0000-0000AB170000}"/>
    <cellStyle name="SAPBEXheaderText 2 9 2" xfId="2217" xr:uid="{00000000-0005-0000-0000-0000AC170000}"/>
    <cellStyle name="SAPBEXheaderText 2 9 2 2" xfId="5045" xr:uid="{00000000-0005-0000-0000-0000AD170000}"/>
    <cellStyle name="SAPBEXheaderText 2 9 2 3" xfId="7516" xr:uid="{00000000-0005-0000-0000-0000AE170000}"/>
    <cellStyle name="SAPBEXheaderText 2 9 2 4" xfId="9809" xr:uid="{00000000-0005-0000-0000-0000AF170000}"/>
    <cellStyle name="SAPBEXheaderText 2 9 3" xfId="3796" xr:uid="{00000000-0005-0000-0000-0000B0170000}"/>
    <cellStyle name="SAPBEXheaderText 2 9 4" xfId="6301" xr:uid="{00000000-0005-0000-0000-0000B1170000}"/>
    <cellStyle name="SAPBEXheaderText 2 9 5" xfId="8630" xr:uid="{00000000-0005-0000-0000-0000B2170000}"/>
    <cellStyle name="SAPBEXheaderText 3" xfId="943" xr:uid="{00000000-0005-0000-0000-0000B3170000}"/>
    <cellStyle name="SAPBEXheaderText 3 2" xfId="2216" xr:uid="{00000000-0005-0000-0000-0000B4170000}"/>
    <cellStyle name="SAPBEXheaderText 3 2 2" xfId="5044" xr:uid="{00000000-0005-0000-0000-0000B5170000}"/>
    <cellStyle name="SAPBEXheaderText 3 2 3" xfId="7515" xr:uid="{00000000-0005-0000-0000-0000B6170000}"/>
    <cellStyle name="SAPBEXheaderText 3 2 4" xfId="9808" xr:uid="{00000000-0005-0000-0000-0000B7170000}"/>
    <cellStyle name="SAPBEXheaderText 3 3" xfId="3797" xr:uid="{00000000-0005-0000-0000-0000B8170000}"/>
    <cellStyle name="SAPBEXheaderText 3 4" xfId="6302" xr:uid="{00000000-0005-0000-0000-0000B9170000}"/>
    <cellStyle name="SAPBEXheaderText 3 5" xfId="8631" xr:uid="{00000000-0005-0000-0000-0000BA170000}"/>
    <cellStyle name="SAPBEXheaderText 4" xfId="944" xr:uid="{00000000-0005-0000-0000-0000BB170000}"/>
    <cellStyle name="SAPBEXheaderText 4 2" xfId="1853" xr:uid="{00000000-0005-0000-0000-0000BC170000}"/>
    <cellStyle name="SAPBEXheaderText 4 2 2" xfId="4681" xr:uid="{00000000-0005-0000-0000-0000BD170000}"/>
    <cellStyle name="SAPBEXheaderText 4 2 3" xfId="7153" xr:uid="{00000000-0005-0000-0000-0000BE170000}"/>
    <cellStyle name="SAPBEXheaderText 4 2 4" xfId="9446" xr:uid="{00000000-0005-0000-0000-0000BF170000}"/>
    <cellStyle name="SAPBEXheaderText 4 3" xfId="3798" xr:uid="{00000000-0005-0000-0000-0000C0170000}"/>
    <cellStyle name="SAPBEXheaderText 4 4" xfId="6303" xr:uid="{00000000-0005-0000-0000-0000C1170000}"/>
    <cellStyle name="SAPBEXheaderText 4 5" xfId="8632" xr:uid="{00000000-0005-0000-0000-0000C2170000}"/>
    <cellStyle name="SAPBEXheaderText 5" xfId="945" xr:uid="{00000000-0005-0000-0000-0000C3170000}"/>
    <cellStyle name="SAPBEXheaderText 5 2" xfId="2712" xr:uid="{00000000-0005-0000-0000-0000C4170000}"/>
    <cellStyle name="SAPBEXheaderText 5 2 2" xfId="5537" xr:uid="{00000000-0005-0000-0000-0000C5170000}"/>
    <cellStyle name="SAPBEXheaderText 5 2 3" xfId="8002" xr:uid="{00000000-0005-0000-0000-0000C6170000}"/>
    <cellStyle name="SAPBEXheaderText 5 2 4" xfId="10282" xr:uid="{00000000-0005-0000-0000-0000C7170000}"/>
    <cellStyle name="SAPBEXheaderText 5 3" xfId="3799" xr:uid="{00000000-0005-0000-0000-0000C8170000}"/>
    <cellStyle name="SAPBEXheaderText 5 4" xfId="6304" xr:uid="{00000000-0005-0000-0000-0000C9170000}"/>
    <cellStyle name="SAPBEXheaderText 5 5" xfId="8633" xr:uid="{00000000-0005-0000-0000-0000CA170000}"/>
    <cellStyle name="SAPBEXheaderText 6" xfId="946" xr:uid="{00000000-0005-0000-0000-0000CB170000}"/>
    <cellStyle name="SAPBEXheaderText 6 2" xfId="1883" xr:uid="{00000000-0005-0000-0000-0000CC170000}"/>
    <cellStyle name="SAPBEXheaderText 6 2 2" xfId="4711" xr:uid="{00000000-0005-0000-0000-0000CD170000}"/>
    <cellStyle name="SAPBEXheaderText 6 2 3" xfId="7183" xr:uid="{00000000-0005-0000-0000-0000CE170000}"/>
    <cellStyle name="SAPBEXheaderText 6 2 4" xfId="9476" xr:uid="{00000000-0005-0000-0000-0000CF170000}"/>
    <cellStyle name="SAPBEXheaderText 6 3" xfId="3800" xr:uid="{00000000-0005-0000-0000-0000D0170000}"/>
    <cellStyle name="SAPBEXheaderText 6 4" xfId="6305" xr:uid="{00000000-0005-0000-0000-0000D1170000}"/>
    <cellStyle name="SAPBEXheaderText 6 5" xfId="8634" xr:uid="{00000000-0005-0000-0000-0000D2170000}"/>
    <cellStyle name="SAPBEXheaderText 7" xfId="947" xr:uid="{00000000-0005-0000-0000-0000D3170000}"/>
    <cellStyle name="SAPBEXheaderText 7 2" xfId="2465" xr:uid="{00000000-0005-0000-0000-0000D4170000}"/>
    <cellStyle name="SAPBEXheaderText 7 2 2" xfId="5292" xr:uid="{00000000-0005-0000-0000-0000D5170000}"/>
    <cellStyle name="SAPBEXheaderText 7 2 3" xfId="7762" xr:uid="{00000000-0005-0000-0000-0000D6170000}"/>
    <cellStyle name="SAPBEXheaderText 7 2 4" xfId="10055" xr:uid="{00000000-0005-0000-0000-0000D7170000}"/>
    <cellStyle name="SAPBEXheaderText 7 3" xfId="3801" xr:uid="{00000000-0005-0000-0000-0000D8170000}"/>
    <cellStyle name="SAPBEXheaderText 7 4" xfId="6306" xr:uid="{00000000-0005-0000-0000-0000D9170000}"/>
    <cellStyle name="SAPBEXheaderText 7 5" xfId="8635" xr:uid="{00000000-0005-0000-0000-0000DA170000}"/>
    <cellStyle name="SAPBEXheaderText 8" xfId="948" xr:uid="{00000000-0005-0000-0000-0000DB170000}"/>
    <cellStyle name="SAPBEXheaderText 8 2" xfId="2167" xr:uid="{00000000-0005-0000-0000-0000DC170000}"/>
    <cellStyle name="SAPBEXheaderText 8 2 2" xfId="4995" xr:uid="{00000000-0005-0000-0000-0000DD170000}"/>
    <cellStyle name="SAPBEXheaderText 8 2 3" xfId="7466" xr:uid="{00000000-0005-0000-0000-0000DE170000}"/>
    <cellStyle name="SAPBEXheaderText 8 2 4" xfId="9759" xr:uid="{00000000-0005-0000-0000-0000DF170000}"/>
    <cellStyle name="SAPBEXheaderText 8 3" xfId="3802" xr:uid="{00000000-0005-0000-0000-0000E0170000}"/>
    <cellStyle name="SAPBEXheaderText 8 4" xfId="6307" xr:uid="{00000000-0005-0000-0000-0000E1170000}"/>
    <cellStyle name="SAPBEXheaderText 8 5" xfId="8636" xr:uid="{00000000-0005-0000-0000-0000E2170000}"/>
    <cellStyle name="SAPBEXheaderText 9" xfId="949" xr:uid="{00000000-0005-0000-0000-0000E3170000}"/>
    <cellStyle name="SAPBEXheaderText 9 2" xfId="1884" xr:uid="{00000000-0005-0000-0000-0000E4170000}"/>
    <cellStyle name="SAPBEXheaderText 9 2 2" xfId="4712" xr:uid="{00000000-0005-0000-0000-0000E5170000}"/>
    <cellStyle name="SAPBEXheaderText 9 2 3" xfId="7184" xr:uid="{00000000-0005-0000-0000-0000E6170000}"/>
    <cellStyle name="SAPBEXheaderText 9 2 4" xfId="9477" xr:uid="{00000000-0005-0000-0000-0000E7170000}"/>
    <cellStyle name="SAPBEXheaderText 9 3" xfId="3803" xr:uid="{00000000-0005-0000-0000-0000E8170000}"/>
    <cellStyle name="SAPBEXheaderText 9 4" xfId="6308" xr:uid="{00000000-0005-0000-0000-0000E9170000}"/>
    <cellStyle name="SAPBEXheaderText 9 5" xfId="8637" xr:uid="{00000000-0005-0000-0000-0000EA170000}"/>
    <cellStyle name="SAPBEXHLevel0" xfId="950" xr:uid="{00000000-0005-0000-0000-0000EB170000}"/>
    <cellStyle name="SAPBEXHLevel0 10" xfId="951" xr:uid="{00000000-0005-0000-0000-0000EC170000}"/>
    <cellStyle name="SAPBEXHLevel0 10 2" xfId="2237" xr:uid="{00000000-0005-0000-0000-0000ED170000}"/>
    <cellStyle name="SAPBEXHLevel0 10 2 2" xfId="5065" xr:uid="{00000000-0005-0000-0000-0000EE170000}"/>
    <cellStyle name="SAPBEXHLevel0 10 2 3" xfId="7536" xr:uid="{00000000-0005-0000-0000-0000EF170000}"/>
    <cellStyle name="SAPBEXHLevel0 10 2 4" xfId="9829" xr:uid="{00000000-0005-0000-0000-0000F0170000}"/>
    <cellStyle name="SAPBEXHLevel0 10 3" xfId="3805" xr:uid="{00000000-0005-0000-0000-0000F1170000}"/>
    <cellStyle name="SAPBEXHLevel0 10 4" xfId="6310" xr:uid="{00000000-0005-0000-0000-0000F2170000}"/>
    <cellStyle name="SAPBEXHLevel0 10 5" xfId="8639" xr:uid="{00000000-0005-0000-0000-0000F3170000}"/>
    <cellStyle name="SAPBEXHLevel0 11" xfId="952" xr:uid="{00000000-0005-0000-0000-0000F4170000}"/>
    <cellStyle name="SAPBEXHLevel0 11 2" xfId="2169" xr:uid="{00000000-0005-0000-0000-0000F5170000}"/>
    <cellStyle name="SAPBEXHLevel0 11 2 2" xfId="4997" xr:uid="{00000000-0005-0000-0000-0000F6170000}"/>
    <cellStyle name="SAPBEXHLevel0 11 2 3" xfId="7468" xr:uid="{00000000-0005-0000-0000-0000F7170000}"/>
    <cellStyle name="SAPBEXHLevel0 11 2 4" xfId="9761" xr:uid="{00000000-0005-0000-0000-0000F8170000}"/>
    <cellStyle name="SAPBEXHLevel0 11 3" xfId="3806" xr:uid="{00000000-0005-0000-0000-0000F9170000}"/>
    <cellStyle name="SAPBEXHLevel0 11 4" xfId="6311" xr:uid="{00000000-0005-0000-0000-0000FA170000}"/>
    <cellStyle name="SAPBEXHLevel0 11 5" xfId="8640" xr:uid="{00000000-0005-0000-0000-0000FB170000}"/>
    <cellStyle name="SAPBEXHLevel0 12" xfId="1494" xr:uid="{00000000-0005-0000-0000-0000FC170000}"/>
    <cellStyle name="SAPBEXHLevel0 12 2" xfId="2853" xr:uid="{00000000-0005-0000-0000-0000FD170000}"/>
    <cellStyle name="SAPBEXHLevel0 12 2 2" xfId="5678" xr:uid="{00000000-0005-0000-0000-0000FE170000}"/>
    <cellStyle name="SAPBEXHLevel0 12 2 3" xfId="8143" xr:uid="{00000000-0005-0000-0000-0000FF170000}"/>
    <cellStyle name="SAPBEXHLevel0 12 2 4" xfId="10423" xr:uid="{00000000-0005-0000-0000-000000180000}"/>
    <cellStyle name="SAPBEXHLevel0 12 3" xfId="4345" xr:uid="{00000000-0005-0000-0000-000001180000}"/>
    <cellStyle name="SAPBEXHLevel0 12 4" xfId="6841" xr:uid="{00000000-0005-0000-0000-000002180000}"/>
    <cellStyle name="SAPBEXHLevel0 12 5" xfId="9163" xr:uid="{00000000-0005-0000-0000-000003180000}"/>
    <cellStyle name="SAPBEXHLevel0 13" xfId="2168" xr:uid="{00000000-0005-0000-0000-000004180000}"/>
    <cellStyle name="SAPBEXHLevel0 13 2" xfId="4996" xr:uid="{00000000-0005-0000-0000-000005180000}"/>
    <cellStyle name="SAPBEXHLevel0 13 3" xfId="7467" xr:uid="{00000000-0005-0000-0000-000006180000}"/>
    <cellStyle name="SAPBEXHLevel0 13 4" xfId="9760" xr:uid="{00000000-0005-0000-0000-000007180000}"/>
    <cellStyle name="SAPBEXHLevel0 14" xfId="3804" xr:uid="{00000000-0005-0000-0000-000008180000}"/>
    <cellStyle name="SAPBEXHLevel0 15" xfId="6309" xr:uid="{00000000-0005-0000-0000-000009180000}"/>
    <cellStyle name="SAPBEXHLevel0 16" xfId="8638" xr:uid="{00000000-0005-0000-0000-00000A180000}"/>
    <cellStyle name="SAPBEXHLevel0 2" xfId="953" xr:uid="{00000000-0005-0000-0000-00000B180000}"/>
    <cellStyle name="SAPBEXHLevel0 2 10" xfId="954" xr:uid="{00000000-0005-0000-0000-00000C180000}"/>
    <cellStyle name="SAPBEXHLevel0 2 10 2" xfId="2170" xr:uid="{00000000-0005-0000-0000-00000D180000}"/>
    <cellStyle name="SAPBEXHLevel0 2 10 2 2" xfId="4998" xr:uid="{00000000-0005-0000-0000-00000E180000}"/>
    <cellStyle name="SAPBEXHLevel0 2 10 2 3" xfId="7469" xr:uid="{00000000-0005-0000-0000-00000F180000}"/>
    <cellStyle name="SAPBEXHLevel0 2 10 2 4" xfId="9762" xr:uid="{00000000-0005-0000-0000-000010180000}"/>
    <cellStyle name="SAPBEXHLevel0 2 10 3" xfId="3808" xr:uid="{00000000-0005-0000-0000-000011180000}"/>
    <cellStyle name="SAPBEXHLevel0 2 10 4" xfId="6313" xr:uid="{00000000-0005-0000-0000-000012180000}"/>
    <cellStyle name="SAPBEXHLevel0 2 10 5" xfId="8642" xr:uid="{00000000-0005-0000-0000-000013180000}"/>
    <cellStyle name="SAPBEXHLevel0 2 11" xfId="1521" xr:uid="{00000000-0005-0000-0000-000014180000}"/>
    <cellStyle name="SAPBEXHLevel0 2 12" xfId="1762" xr:uid="{00000000-0005-0000-0000-000015180000}"/>
    <cellStyle name="SAPBEXHLevel0 2 12 2" xfId="4590" xr:uid="{00000000-0005-0000-0000-000016180000}"/>
    <cellStyle name="SAPBEXHLevel0 2 12 3" xfId="7063" xr:uid="{00000000-0005-0000-0000-000017180000}"/>
    <cellStyle name="SAPBEXHLevel0 2 12 4" xfId="9357" xr:uid="{00000000-0005-0000-0000-000018180000}"/>
    <cellStyle name="SAPBEXHLevel0 2 13" xfId="3807" xr:uid="{00000000-0005-0000-0000-000019180000}"/>
    <cellStyle name="SAPBEXHLevel0 2 14" xfId="6312" xr:uid="{00000000-0005-0000-0000-00001A180000}"/>
    <cellStyle name="SAPBEXHLevel0 2 15" xfId="8641" xr:uid="{00000000-0005-0000-0000-00001B180000}"/>
    <cellStyle name="SAPBEXHLevel0 2 2" xfId="955" xr:uid="{00000000-0005-0000-0000-00001C180000}"/>
    <cellStyle name="SAPBEXHLevel0 2 2 2" xfId="2405" xr:uid="{00000000-0005-0000-0000-00001D180000}"/>
    <cellStyle name="SAPBEXHLevel0 2 2 2 2" xfId="5232" xr:uid="{00000000-0005-0000-0000-00001E180000}"/>
    <cellStyle name="SAPBEXHLevel0 2 2 2 3" xfId="7703" xr:uid="{00000000-0005-0000-0000-00001F180000}"/>
    <cellStyle name="SAPBEXHLevel0 2 2 2 4" xfId="9996" xr:uid="{00000000-0005-0000-0000-000020180000}"/>
    <cellStyle name="SAPBEXHLevel0 2 2 3" xfId="3809" xr:uid="{00000000-0005-0000-0000-000021180000}"/>
    <cellStyle name="SAPBEXHLevel0 2 2 4" xfId="6314" xr:uid="{00000000-0005-0000-0000-000022180000}"/>
    <cellStyle name="SAPBEXHLevel0 2 2 5" xfId="8643" xr:uid="{00000000-0005-0000-0000-000023180000}"/>
    <cellStyle name="SAPBEXHLevel0 2 3" xfId="956" xr:uid="{00000000-0005-0000-0000-000024180000}"/>
    <cellStyle name="SAPBEXHLevel0 2 3 2" xfId="2428" xr:uid="{00000000-0005-0000-0000-000025180000}"/>
    <cellStyle name="SAPBEXHLevel0 2 3 2 2" xfId="5255" xr:uid="{00000000-0005-0000-0000-000026180000}"/>
    <cellStyle name="SAPBEXHLevel0 2 3 2 3" xfId="7726" xr:uid="{00000000-0005-0000-0000-000027180000}"/>
    <cellStyle name="SAPBEXHLevel0 2 3 2 4" xfId="10019" xr:uid="{00000000-0005-0000-0000-000028180000}"/>
    <cellStyle name="SAPBEXHLevel0 2 3 3" xfId="3810" xr:uid="{00000000-0005-0000-0000-000029180000}"/>
    <cellStyle name="SAPBEXHLevel0 2 3 4" xfId="6315" xr:uid="{00000000-0005-0000-0000-00002A180000}"/>
    <cellStyle name="SAPBEXHLevel0 2 3 5" xfId="8644" xr:uid="{00000000-0005-0000-0000-00002B180000}"/>
    <cellStyle name="SAPBEXHLevel0 2 4" xfId="957" xr:uid="{00000000-0005-0000-0000-00002C180000}"/>
    <cellStyle name="SAPBEXHLevel0 2 4 2" xfId="1605" xr:uid="{00000000-0005-0000-0000-00002D180000}"/>
    <cellStyle name="SAPBEXHLevel0 2 4 2 2" xfId="4434" xr:uid="{00000000-0005-0000-0000-00002E180000}"/>
    <cellStyle name="SAPBEXHLevel0 2 4 2 3" xfId="6907" xr:uid="{00000000-0005-0000-0000-00002F180000}"/>
    <cellStyle name="SAPBEXHLevel0 2 4 2 4" xfId="9208" xr:uid="{00000000-0005-0000-0000-000030180000}"/>
    <cellStyle name="SAPBEXHLevel0 2 4 3" xfId="3811" xr:uid="{00000000-0005-0000-0000-000031180000}"/>
    <cellStyle name="SAPBEXHLevel0 2 4 4" xfId="6316" xr:uid="{00000000-0005-0000-0000-000032180000}"/>
    <cellStyle name="SAPBEXHLevel0 2 4 5" xfId="8645" xr:uid="{00000000-0005-0000-0000-000033180000}"/>
    <cellStyle name="SAPBEXHLevel0 2 5" xfId="958" xr:uid="{00000000-0005-0000-0000-000034180000}"/>
    <cellStyle name="SAPBEXHLevel0 2 5 2" xfId="1963" xr:uid="{00000000-0005-0000-0000-000035180000}"/>
    <cellStyle name="SAPBEXHLevel0 2 5 2 2" xfId="4791" xr:uid="{00000000-0005-0000-0000-000036180000}"/>
    <cellStyle name="SAPBEXHLevel0 2 5 2 3" xfId="7262" xr:uid="{00000000-0005-0000-0000-000037180000}"/>
    <cellStyle name="SAPBEXHLevel0 2 5 2 4" xfId="9555" xr:uid="{00000000-0005-0000-0000-000038180000}"/>
    <cellStyle name="SAPBEXHLevel0 2 5 3" xfId="3812" xr:uid="{00000000-0005-0000-0000-000039180000}"/>
    <cellStyle name="SAPBEXHLevel0 2 5 4" xfId="6317" xr:uid="{00000000-0005-0000-0000-00003A180000}"/>
    <cellStyle name="SAPBEXHLevel0 2 5 5" xfId="8646" xr:uid="{00000000-0005-0000-0000-00003B180000}"/>
    <cellStyle name="SAPBEXHLevel0 2 6" xfId="959" xr:uid="{00000000-0005-0000-0000-00003C180000}"/>
    <cellStyle name="SAPBEXHLevel0 2 6 2" xfId="2407" xr:uid="{00000000-0005-0000-0000-00003D180000}"/>
    <cellStyle name="SAPBEXHLevel0 2 6 2 2" xfId="5234" xr:uid="{00000000-0005-0000-0000-00003E180000}"/>
    <cellStyle name="SAPBEXHLevel0 2 6 2 3" xfId="7705" xr:uid="{00000000-0005-0000-0000-00003F180000}"/>
    <cellStyle name="SAPBEXHLevel0 2 6 2 4" xfId="9998" xr:uid="{00000000-0005-0000-0000-000040180000}"/>
    <cellStyle name="SAPBEXHLevel0 2 6 3" xfId="3813" xr:uid="{00000000-0005-0000-0000-000041180000}"/>
    <cellStyle name="SAPBEXHLevel0 2 6 4" xfId="6318" xr:uid="{00000000-0005-0000-0000-000042180000}"/>
    <cellStyle name="SAPBEXHLevel0 2 6 5" xfId="8647" xr:uid="{00000000-0005-0000-0000-000043180000}"/>
    <cellStyle name="SAPBEXHLevel0 2 7" xfId="960" xr:uid="{00000000-0005-0000-0000-000044180000}"/>
    <cellStyle name="SAPBEXHLevel0 2 7 2" xfId="2550" xr:uid="{00000000-0005-0000-0000-000045180000}"/>
    <cellStyle name="SAPBEXHLevel0 2 7 2 2" xfId="5377" xr:uid="{00000000-0005-0000-0000-000046180000}"/>
    <cellStyle name="SAPBEXHLevel0 2 7 2 3" xfId="7847" xr:uid="{00000000-0005-0000-0000-000047180000}"/>
    <cellStyle name="SAPBEXHLevel0 2 7 2 4" xfId="10140" xr:uid="{00000000-0005-0000-0000-000048180000}"/>
    <cellStyle name="SAPBEXHLevel0 2 7 3" xfId="3814" xr:uid="{00000000-0005-0000-0000-000049180000}"/>
    <cellStyle name="SAPBEXHLevel0 2 7 4" xfId="6319" xr:uid="{00000000-0005-0000-0000-00004A180000}"/>
    <cellStyle name="SAPBEXHLevel0 2 7 5" xfId="8648" xr:uid="{00000000-0005-0000-0000-00004B180000}"/>
    <cellStyle name="SAPBEXHLevel0 2 8" xfId="961" xr:uid="{00000000-0005-0000-0000-00004C180000}"/>
    <cellStyle name="SAPBEXHLevel0 2 8 2" xfId="1775" xr:uid="{00000000-0005-0000-0000-00004D180000}"/>
    <cellStyle name="SAPBEXHLevel0 2 8 2 2" xfId="4603" xr:uid="{00000000-0005-0000-0000-00004E180000}"/>
    <cellStyle name="SAPBEXHLevel0 2 8 2 3" xfId="7076" xr:uid="{00000000-0005-0000-0000-00004F180000}"/>
    <cellStyle name="SAPBEXHLevel0 2 8 2 4" xfId="9370" xr:uid="{00000000-0005-0000-0000-000050180000}"/>
    <cellStyle name="SAPBEXHLevel0 2 8 3" xfId="3815" xr:uid="{00000000-0005-0000-0000-000051180000}"/>
    <cellStyle name="SAPBEXHLevel0 2 8 4" xfId="6320" xr:uid="{00000000-0005-0000-0000-000052180000}"/>
    <cellStyle name="SAPBEXHLevel0 2 8 5" xfId="8649" xr:uid="{00000000-0005-0000-0000-000053180000}"/>
    <cellStyle name="SAPBEXHLevel0 2 9" xfId="962" xr:uid="{00000000-0005-0000-0000-000054180000}"/>
    <cellStyle name="SAPBEXHLevel0 2 9 2" xfId="1817" xr:uid="{00000000-0005-0000-0000-000055180000}"/>
    <cellStyle name="SAPBEXHLevel0 2 9 2 2" xfId="4645" xr:uid="{00000000-0005-0000-0000-000056180000}"/>
    <cellStyle name="SAPBEXHLevel0 2 9 2 3" xfId="7117" xr:uid="{00000000-0005-0000-0000-000057180000}"/>
    <cellStyle name="SAPBEXHLevel0 2 9 2 4" xfId="9410" xr:uid="{00000000-0005-0000-0000-000058180000}"/>
    <cellStyle name="SAPBEXHLevel0 2 9 3" xfId="3816" xr:uid="{00000000-0005-0000-0000-000059180000}"/>
    <cellStyle name="SAPBEXHLevel0 2 9 4" xfId="6321" xr:uid="{00000000-0005-0000-0000-00005A180000}"/>
    <cellStyle name="SAPBEXHLevel0 2 9 5" xfId="8650" xr:uid="{00000000-0005-0000-0000-00005B180000}"/>
    <cellStyle name="SAPBEXHLevel0 3" xfId="963" xr:uid="{00000000-0005-0000-0000-00005C180000}"/>
    <cellStyle name="SAPBEXHLevel0 3 2" xfId="1919" xr:uid="{00000000-0005-0000-0000-00005D180000}"/>
    <cellStyle name="SAPBEXHLevel0 3 2 2" xfId="4747" xr:uid="{00000000-0005-0000-0000-00005E180000}"/>
    <cellStyle name="SAPBEXHLevel0 3 2 3" xfId="7218" xr:uid="{00000000-0005-0000-0000-00005F180000}"/>
    <cellStyle name="SAPBEXHLevel0 3 2 4" xfId="9511" xr:uid="{00000000-0005-0000-0000-000060180000}"/>
    <cellStyle name="SAPBEXHLevel0 3 3" xfId="3817" xr:uid="{00000000-0005-0000-0000-000061180000}"/>
    <cellStyle name="SAPBEXHLevel0 3 4" xfId="6322" xr:uid="{00000000-0005-0000-0000-000062180000}"/>
    <cellStyle name="SAPBEXHLevel0 3 5" xfId="8651" xr:uid="{00000000-0005-0000-0000-000063180000}"/>
    <cellStyle name="SAPBEXHLevel0 4" xfId="964" xr:uid="{00000000-0005-0000-0000-000064180000}"/>
    <cellStyle name="SAPBEXHLevel0 4 2" xfId="2409" xr:uid="{00000000-0005-0000-0000-000065180000}"/>
    <cellStyle name="SAPBEXHLevel0 4 2 2" xfId="5236" xr:uid="{00000000-0005-0000-0000-000066180000}"/>
    <cellStyle name="SAPBEXHLevel0 4 2 3" xfId="7707" xr:uid="{00000000-0005-0000-0000-000067180000}"/>
    <cellStyle name="SAPBEXHLevel0 4 2 4" xfId="10000" xr:uid="{00000000-0005-0000-0000-000068180000}"/>
    <cellStyle name="SAPBEXHLevel0 4 3" xfId="3818" xr:uid="{00000000-0005-0000-0000-000069180000}"/>
    <cellStyle name="SAPBEXHLevel0 4 4" xfId="6323" xr:uid="{00000000-0005-0000-0000-00006A180000}"/>
    <cellStyle name="SAPBEXHLevel0 4 5" xfId="8652" xr:uid="{00000000-0005-0000-0000-00006B180000}"/>
    <cellStyle name="SAPBEXHLevel0 5" xfId="965" xr:uid="{00000000-0005-0000-0000-00006C180000}"/>
    <cellStyle name="SAPBEXHLevel0 5 2" xfId="2232" xr:uid="{00000000-0005-0000-0000-00006D180000}"/>
    <cellStyle name="SAPBEXHLevel0 5 2 2" xfId="5060" xr:uid="{00000000-0005-0000-0000-00006E180000}"/>
    <cellStyle name="SAPBEXHLevel0 5 2 3" xfId="7531" xr:uid="{00000000-0005-0000-0000-00006F180000}"/>
    <cellStyle name="SAPBEXHLevel0 5 2 4" xfId="9824" xr:uid="{00000000-0005-0000-0000-000070180000}"/>
    <cellStyle name="SAPBEXHLevel0 5 3" xfId="3819" xr:uid="{00000000-0005-0000-0000-000071180000}"/>
    <cellStyle name="SAPBEXHLevel0 5 4" xfId="6324" xr:uid="{00000000-0005-0000-0000-000072180000}"/>
    <cellStyle name="SAPBEXHLevel0 5 5" xfId="8653" xr:uid="{00000000-0005-0000-0000-000073180000}"/>
    <cellStyle name="SAPBEXHLevel0 6" xfId="966" xr:uid="{00000000-0005-0000-0000-000074180000}"/>
    <cellStyle name="SAPBEXHLevel0 6 2" xfId="2629" xr:uid="{00000000-0005-0000-0000-000075180000}"/>
    <cellStyle name="SAPBEXHLevel0 6 2 2" xfId="5455" xr:uid="{00000000-0005-0000-0000-000076180000}"/>
    <cellStyle name="SAPBEXHLevel0 6 2 3" xfId="7924" xr:uid="{00000000-0005-0000-0000-000077180000}"/>
    <cellStyle name="SAPBEXHLevel0 6 2 4" xfId="10216" xr:uid="{00000000-0005-0000-0000-000078180000}"/>
    <cellStyle name="SAPBEXHLevel0 6 3" xfId="3820" xr:uid="{00000000-0005-0000-0000-000079180000}"/>
    <cellStyle name="SAPBEXHLevel0 6 4" xfId="6325" xr:uid="{00000000-0005-0000-0000-00007A180000}"/>
    <cellStyle name="SAPBEXHLevel0 6 5" xfId="8654" xr:uid="{00000000-0005-0000-0000-00007B180000}"/>
    <cellStyle name="SAPBEXHLevel0 7" xfId="967" xr:uid="{00000000-0005-0000-0000-00007C180000}"/>
    <cellStyle name="SAPBEXHLevel0 7 2" xfId="2324" xr:uid="{00000000-0005-0000-0000-00007D180000}"/>
    <cellStyle name="SAPBEXHLevel0 7 2 2" xfId="5152" xr:uid="{00000000-0005-0000-0000-00007E180000}"/>
    <cellStyle name="SAPBEXHLevel0 7 2 3" xfId="7623" xr:uid="{00000000-0005-0000-0000-00007F180000}"/>
    <cellStyle name="SAPBEXHLevel0 7 2 4" xfId="9916" xr:uid="{00000000-0005-0000-0000-000080180000}"/>
    <cellStyle name="SAPBEXHLevel0 7 3" xfId="3821" xr:uid="{00000000-0005-0000-0000-000081180000}"/>
    <cellStyle name="SAPBEXHLevel0 7 4" xfId="6326" xr:uid="{00000000-0005-0000-0000-000082180000}"/>
    <cellStyle name="SAPBEXHLevel0 7 5" xfId="8655" xr:uid="{00000000-0005-0000-0000-000083180000}"/>
    <cellStyle name="SAPBEXHLevel0 8" xfId="968" xr:uid="{00000000-0005-0000-0000-000084180000}"/>
    <cellStyle name="SAPBEXHLevel0 8 2" xfId="1781" xr:uid="{00000000-0005-0000-0000-000085180000}"/>
    <cellStyle name="SAPBEXHLevel0 8 2 2" xfId="4609" xr:uid="{00000000-0005-0000-0000-000086180000}"/>
    <cellStyle name="SAPBEXHLevel0 8 2 3" xfId="7082" xr:uid="{00000000-0005-0000-0000-000087180000}"/>
    <cellStyle name="SAPBEXHLevel0 8 2 4" xfId="9376" xr:uid="{00000000-0005-0000-0000-000088180000}"/>
    <cellStyle name="SAPBEXHLevel0 8 3" xfId="3822" xr:uid="{00000000-0005-0000-0000-000089180000}"/>
    <cellStyle name="SAPBEXHLevel0 8 4" xfId="6327" xr:uid="{00000000-0005-0000-0000-00008A180000}"/>
    <cellStyle name="SAPBEXHLevel0 8 5" xfId="8656" xr:uid="{00000000-0005-0000-0000-00008B180000}"/>
    <cellStyle name="SAPBEXHLevel0 9" xfId="969" xr:uid="{00000000-0005-0000-0000-00008C180000}"/>
    <cellStyle name="SAPBEXHLevel0 9 2" xfId="2664" xr:uid="{00000000-0005-0000-0000-00008D180000}"/>
    <cellStyle name="SAPBEXHLevel0 9 2 2" xfId="5489" xr:uid="{00000000-0005-0000-0000-00008E180000}"/>
    <cellStyle name="SAPBEXHLevel0 9 2 3" xfId="7957" xr:uid="{00000000-0005-0000-0000-00008F180000}"/>
    <cellStyle name="SAPBEXHLevel0 9 2 4" xfId="10245" xr:uid="{00000000-0005-0000-0000-000090180000}"/>
    <cellStyle name="SAPBEXHLevel0 9 3" xfId="3823" xr:uid="{00000000-0005-0000-0000-000091180000}"/>
    <cellStyle name="SAPBEXHLevel0 9 4" xfId="6328" xr:uid="{00000000-0005-0000-0000-000092180000}"/>
    <cellStyle name="SAPBEXHLevel0 9 5" xfId="8657" xr:uid="{00000000-0005-0000-0000-000093180000}"/>
    <cellStyle name="SAPBEXHLevel0X" xfId="970" xr:uid="{00000000-0005-0000-0000-000094180000}"/>
    <cellStyle name="SAPBEXHLevel0X 10" xfId="971" xr:uid="{00000000-0005-0000-0000-000095180000}"/>
    <cellStyle name="SAPBEXHLevel0X 10 2" xfId="2171" xr:uid="{00000000-0005-0000-0000-000096180000}"/>
    <cellStyle name="SAPBEXHLevel0X 10 2 2" xfId="4999" xr:uid="{00000000-0005-0000-0000-000097180000}"/>
    <cellStyle name="SAPBEXHLevel0X 10 2 3" xfId="7470" xr:uid="{00000000-0005-0000-0000-000098180000}"/>
    <cellStyle name="SAPBEXHLevel0X 10 2 4" xfId="9763" xr:uid="{00000000-0005-0000-0000-000099180000}"/>
    <cellStyle name="SAPBEXHLevel0X 10 3" xfId="3825" xr:uid="{00000000-0005-0000-0000-00009A180000}"/>
    <cellStyle name="SAPBEXHLevel0X 10 4" xfId="6330" xr:uid="{00000000-0005-0000-0000-00009B180000}"/>
    <cellStyle name="SAPBEXHLevel0X 10 5" xfId="8659" xr:uid="{00000000-0005-0000-0000-00009C180000}"/>
    <cellStyle name="SAPBEXHLevel0X 11" xfId="972" xr:uid="{00000000-0005-0000-0000-00009D180000}"/>
    <cellStyle name="SAPBEXHLevel0X 11 2" xfId="2218" xr:uid="{00000000-0005-0000-0000-00009E180000}"/>
    <cellStyle name="SAPBEXHLevel0X 11 2 2" xfId="5046" xr:uid="{00000000-0005-0000-0000-00009F180000}"/>
    <cellStyle name="SAPBEXHLevel0X 11 2 3" xfId="7517" xr:uid="{00000000-0005-0000-0000-0000A0180000}"/>
    <cellStyle name="SAPBEXHLevel0X 11 2 4" xfId="9810" xr:uid="{00000000-0005-0000-0000-0000A1180000}"/>
    <cellStyle name="SAPBEXHLevel0X 11 3" xfId="3826" xr:uid="{00000000-0005-0000-0000-0000A2180000}"/>
    <cellStyle name="SAPBEXHLevel0X 11 4" xfId="6331" xr:uid="{00000000-0005-0000-0000-0000A3180000}"/>
    <cellStyle name="SAPBEXHLevel0X 11 5" xfId="8660" xr:uid="{00000000-0005-0000-0000-0000A4180000}"/>
    <cellStyle name="SAPBEXHLevel0X 12" xfId="1522" xr:uid="{00000000-0005-0000-0000-0000A5180000}"/>
    <cellStyle name="SAPBEXHLevel0X 13" xfId="2580" xr:uid="{00000000-0005-0000-0000-0000A6180000}"/>
    <cellStyle name="SAPBEXHLevel0X 13 2" xfId="5407" xr:uid="{00000000-0005-0000-0000-0000A7180000}"/>
    <cellStyle name="SAPBEXHLevel0X 13 3" xfId="7877" xr:uid="{00000000-0005-0000-0000-0000A8180000}"/>
    <cellStyle name="SAPBEXHLevel0X 13 4" xfId="10170" xr:uid="{00000000-0005-0000-0000-0000A9180000}"/>
    <cellStyle name="SAPBEXHLevel0X 14" xfId="3824" xr:uid="{00000000-0005-0000-0000-0000AA180000}"/>
    <cellStyle name="SAPBEXHLevel0X 15" xfId="6329" xr:uid="{00000000-0005-0000-0000-0000AB180000}"/>
    <cellStyle name="SAPBEXHLevel0X 16" xfId="8658" xr:uid="{00000000-0005-0000-0000-0000AC180000}"/>
    <cellStyle name="SAPBEXHLevel0X 2" xfId="973" xr:uid="{00000000-0005-0000-0000-0000AD180000}"/>
    <cellStyle name="SAPBEXHLevel0X 2 10" xfId="974" xr:uid="{00000000-0005-0000-0000-0000AE180000}"/>
    <cellStyle name="SAPBEXHLevel0X 2 10 2" xfId="1634" xr:uid="{00000000-0005-0000-0000-0000AF180000}"/>
    <cellStyle name="SAPBEXHLevel0X 2 10 2 2" xfId="4463" xr:uid="{00000000-0005-0000-0000-0000B0180000}"/>
    <cellStyle name="SAPBEXHLevel0X 2 10 2 3" xfId="6936" xr:uid="{00000000-0005-0000-0000-0000B1180000}"/>
    <cellStyle name="SAPBEXHLevel0X 2 10 2 4" xfId="9232" xr:uid="{00000000-0005-0000-0000-0000B2180000}"/>
    <cellStyle name="SAPBEXHLevel0X 2 10 3" xfId="3828" xr:uid="{00000000-0005-0000-0000-0000B3180000}"/>
    <cellStyle name="SAPBEXHLevel0X 2 10 4" xfId="6333" xr:uid="{00000000-0005-0000-0000-0000B4180000}"/>
    <cellStyle name="SAPBEXHLevel0X 2 10 5" xfId="8662" xr:uid="{00000000-0005-0000-0000-0000B5180000}"/>
    <cellStyle name="SAPBEXHLevel0X 2 11" xfId="1580" xr:uid="{00000000-0005-0000-0000-0000B6180000}"/>
    <cellStyle name="SAPBEXHLevel0X 2 11 2" xfId="4409" xr:uid="{00000000-0005-0000-0000-0000B7180000}"/>
    <cellStyle name="SAPBEXHLevel0X 2 11 3" xfId="6883" xr:uid="{00000000-0005-0000-0000-0000B8180000}"/>
    <cellStyle name="SAPBEXHLevel0X 2 11 4" xfId="9185" xr:uid="{00000000-0005-0000-0000-0000B9180000}"/>
    <cellStyle name="SAPBEXHLevel0X 2 12" xfId="3827" xr:uid="{00000000-0005-0000-0000-0000BA180000}"/>
    <cellStyle name="SAPBEXHLevel0X 2 13" xfId="6332" xr:uid="{00000000-0005-0000-0000-0000BB180000}"/>
    <cellStyle name="SAPBEXHLevel0X 2 14" xfId="8661" xr:uid="{00000000-0005-0000-0000-0000BC180000}"/>
    <cellStyle name="SAPBEXHLevel0X 2 2" xfId="975" xr:uid="{00000000-0005-0000-0000-0000BD180000}"/>
    <cellStyle name="SAPBEXHLevel0X 2 2 2" xfId="2355" xr:uid="{00000000-0005-0000-0000-0000BE180000}"/>
    <cellStyle name="SAPBEXHLevel0X 2 2 2 2" xfId="5183" xr:uid="{00000000-0005-0000-0000-0000BF180000}"/>
    <cellStyle name="SAPBEXHLevel0X 2 2 2 3" xfId="7654" xr:uid="{00000000-0005-0000-0000-0000C0180000}"/>
    <cellStyle name="SAPBEXHLevel0X 2 2 2 4" xfId="9947" xr:uid="{00000000-0005-0000-0000-0000C1180000}"/>
    <cellStyle name="SAPBEXHLevel0X 2 2 3" xfId="3829" xr:uid="{00000000-0005-0000-0000-0000C2180000}"/>
    <cellStyle name="SAPBEXHLevel0X 2 2 4" xfId="6334" xr:uid="{00000000-0005-0000-0000-0000C3180000}"/>
    <cellStyle name="SAPBEXHLevel0X 2 2 5" xfId="8663" xr:uid="{00000000-0005-0000-0000-0000C4180000}"/>
    <cellStyle name="SAPBEXHLevel0X 2 3" xfId="976" xr:uid="{00000000-0005-0000-0000-0000C5180000}"/>
    <cellStyle name="SAPBEXHLevel0X 2 3 2" xfId="2386" xr:uid="{00000000-0005-0000-0000-0000C6180000}"/>
    <cellStyle name="SAPBEXHLevel0X 2 3 2 2" xfId="5213" xr:uid="{00000000-0005-0000-0000-0000C7180000}"/>
    <cellStyle name="SAPBEXHLevel0X 2 3 2 3" xfId="7684" xr:uid="{00000000-0005-0000-0000-0000C8180000}"/>
    <cellStyle name="SAPBEXHLevel0X 2 3 2 4" xfId="9977" xr:uid="{00000000-0005-0000-0000-0000C9180000}"/>
    <cellStyle name="SAPBEXHLevel0X 2 3 3" xfId="3830" xr:uid="{00000000-0005-0000-0000-0000CA180000}"/>
    <cellStyle name="SAPBEXHLevel0X 2 3 4" xfId="6335" xr:uid="{00000000-0005-0000-0000-0000CB180000}"/>
    <cellStyle name="SAPBEXHLevel0X 2 3 5" xfId="8664" xr:uid="{00000000-0005-0000-0000-0000CC180000}"/>
    <cellStyle name="SAPBEXHLevel0X 2 4" xfId="977" xr:uid="{00000000-0005-0000-0000-0000CD180000}"/>
    <cellStyle name="SAPBEXHLevel0X 2 4 2" xfId="1795" xr:uid="{00000000-0005-0000-0000-0000CE180000}"/>
    <cellStyle name="SAPBEXHLevel0X 2 4 2 2" xfId="4623" xr:uid="{00000000-0005-0000-0000-0000CF180000}"/>
    <cellStyle name="SAPBEXHLevel0X 2 4 2 3" xfId="7096" xr:uid="{00000000-0005-0000-0000-0000D0180000}"/>
    <cellStyle name="SAPBEXHLevel0X 2 4 2 4" xfId="9390" xr:uid="{00000000-0005-0000-0000-0000D1180000}"/>
    <cellStyle name="SAPBEXHLevel0X 2 4 3" xfId="3831" xr:uid="{00000000-0005-0000-0000-0000D2180000}"/>
    <cellStyle name="SAPBEXHLevel0X 2 4 4" xfId="6336" xr:uid="{00000000-0005-0000-0000-0000D3180000}"/>
    <cellStyle name="SAPBEXHLevel0X 2 4 5" xfId="8665" xr:uid="{00000000-0005-0000-0000-0000D4180000}"/>
    <cellStyle name="SAPBEXHLevel0X 2 5" xfId="978" xr:uid="{00000000-0005-0000-0000-0000D5180000}"/>
    <cellStyle name="SAPBEXHLevel0X 2 5 2" xfId="2172" xr:uid="{00000000-0005-0000-0000-0000D6180000}"/>
    <cellStyle name="SAPBEXHLevel0X 2 5 2 2" xfId="5000" xr:uid="{00000000-0005-0000-0000-0000D7180000}"/>
    <cellStyle name="SAPBEXHLevel0X 2 5 2 3" xfId="7471" xr:uid="{00000000-0005-0000-0000-0000D8180000}"/>
    <cellStyle name="SAPBEXHLevel0X 2 5 2 4" xfId="9764" xr:uid="{00000000-0005-0000-0000-0000D9180000}"/>
    <cellStyle name="SAPBEXHLevel0X 2 5 3" xfId="3832" xr:uid="{00000000-0005-0000-0000-0000DA180000}"/>
    <cellStyle name="SAPBEXHLevel0X 2 5 4" xfId="6337" xr:uid="{00000000-0005-0000-0000-0000DB180000}"/>
    <cellStyle name="SAPBEXHLevel0X 2 5 5" xfId="8666" xr:uid="{00000000-0005-0000-0000-0000DC180000}"/>
    <cellStyle name="SAPBEXHLevel0X 2 6" xfId="979" xr:uid="{00000000-0005-0000-0000-0000DD180000}"/>
    <cellStyle name="SAPBEXHLevel0X 2 6 2" xfId="1858" xr:uid="{00000000-0005-0000-0000-0000DE180000}"/>
    <cellStyle name="SAPBEXHLevel0X 2 6 2 2" xfId="4686" xr:uid="{00000000-0005-0000-0000-0000DF180000}"/>
    <cellStyle name="SAPBEXHLevel0X 2 6 2 3" xfId="7158" xr:uid="{00000000-0005-0000-0000-0000E0180000}"/>
    <cellStyle name="SAPBEXHLevel0X 2 6 2 4" xfId="9451" xr:uid="{00000000-0005-0000-0000-0000E1180000}"/>
    <cellStyle name="SAPBEXHLevel0X 2 6 3" xfId="3833" xr:uid="{00000000-0005-0000-0000-0000E2180000}"/>
    <cellStyle name="SAPBEXHLevel0X 2 6 4" xfId="6338" xr:uid="{00000000-0005-0000-0000-0000E3180000}"/>
    <cellStyle name="SAPBEXHLevel0X 2 6 5" xfId="8667" xr:uid="{00000000-0005-0000-0000-0000E4180000}"/>
    <cellStyle name="SAPBEXHLevel0X 2 7" xfId="980" xr:uid="{00000000-0005-0000-0000-0000E5180000}"/>
    <cellStyle name="SAPBEXHLevel0X 2 7 2" xfId="1810" xr:uid="{00000000-0005-0000-0000-0000E6180000}"/>
    <cellStyle name="SAPBEXHLevel0X 2 7 2 2" xfId="4638" xr:uid="{00000000-0005-0000-0000-0000E7180000}"/>
    <cellStyle name="SAPBEXHLevel0X 2 7 2 3" xfId="7111" xr:uid="{00000000-0005-0000-0000-0000E8180000}"/>
    <cellStyle name="SAPBEXHLevel0X 2 7 2 4" xfId="9404" xr:uid="{00000000-0005-0000-0000-0000E9180000}"/>
    <cellStyle name="SAPBEXHLevel0X 2 7 3" xfId="3834" xr:uid="{00000000-0005-0000-0000-0000EA180000}"/>
    <cellStyle name="SAPBEXHLevel0X 2 7 4" xfId="6339" xr:uid="{00000000-0005-0000-0000-0000EB180000}"/>
    <cellStyle name="SAPBEXHLevel0X 2 7 5" xfId="8668" xr:uid="{00000000-0005-0000-0000-0000EC180000}"/>
    <cellStyle name="SAPBEXHLevel0X 2 8" xfId="981" xr:uid="{00000000-0005-0000-0000-0000ED180000}"/>
    <cellStyle name="SAPBEXHLevel0X 2 8 2" xfId="1581" xr:uid="{00000000-0005-0000-0000-0000EE180000}"/>
    <cellStyle name="SAPBEXHLevel0X 2 8 2 2" xfId="4410" xr:uid="{00000000-0005-0000-0000-0000EF180000}"/>
    <cellStyle name="SAPBEXHLevel0X 2 8 2 3" xfId="6884" xr:uid="{00000000-0005-0000-0000-0000F0180000}"/>
    <cellStyle name="SAPBEXHLevel0X 2 8 2 4" xfId="9186" xr:uid="{00000000-0005-0000-0000-0000F1180000}"/>
    <cellStyle name="SAPBEXHLevel0X 2 8 3" xfId="3835" xr:uid="{00000000-0005-0000-0000-0000F2180000}"/>
    <cellStyle name="SAPBEXHLevel0X 2 8 4" xfId="6340" xr:uid="{00000000-0005-0000-0000-0000F3180000}"/>
    <cellStyle name="SAPBEXHLevel0X 2 8 5" xfId="8669" xr:uid="{00000000-0005-0000-0000-0000F4180000}"/>
    <cellStyle name="SAPBEXHLevel0X 2 9" xfId="982" xr:uid="{00000000-0005-0000-0000-0000F5180000}"/>
    <cellStyle name="SAPBEXHLevel0X 2 9 2" xfId="1689" xr:uid="{00000000-0005-0000-0000-0000F6180000}"/>
    <cellStyle name="SAPBEXHLevel0X 2 9 2 2" xfId="4518" xr:uid="{00000000-0005-0000-0000-0000F7180000}"/>
    <cellStyle name="SAPBEXHLevel0X 2 9 2 3" xfId="6991" xr:uid="{00000000-0005-0000-0000-0000F8180000}"/>
    <cellStyle name="SAPBEXHLevel0X 2 9 2 4" xfId="9285" xr:uid="{00000000-0005-0000-0000-0000F9180000}"/>
    <cellStyle name="SAPBEXHLevel0X 2 9 3" xfId="3836" xr:uid="{00000000-0005-0000-0000-0000FA180000}"/>
    <cellStyle name="SAPBEXHLevel0X 2 9 4" xfId="6341" xr:uid="{00000000-0005-0000-0000-0000FB180000}"/>
    <cellStyle name="SAPBEXHLevel0X 2 9 5" xfId="8670" xr:uid="{00000000-0005-0000-0000-0000FC180000}"/>
    <cellStyle name="SAPBEXHLevel0X 3" xfId="983" xr:uid="{00000000-0005-0000-0000-0000FD180000}"/>
    <cellStyle name="SAPBEXHLevel0X 3 2" xfId="2260" xr:uid="{00000000-0005-0000-0000-0000FE180000}"/>
    <cellStyle name="SAPBEXHLevel0X 3 2 2" xfId="5088" xr:uid="{00000000-0005-0000-0000-0000FF180000}"/>
    <cellStyle name="SAPBEXHLevel0X 3 2 3" xfId="7559" xr:uid="{00000000-0005-0000-0000-000000190000}"/>
    <cellStyle name="SAPBEXHLevel0X 3 2 4" xfId="9852" xr:uid="{00000000-0005-0000-0000-000001190000}"/>
    <cellStyle name="SAPBEXHLevel0X 3 3" xfId="3837" xr:uid="{00000000-0005-0000-0000-000002190000}"/>
    <cellStyle name="SAPBEXHLevel0X 3 4" xfId="6342" xr:uid="{00000000-0005-0000-0000-000003190000}"/>
    <cellStyle name="SAPBEXHLevel0X 3 5" xfId="8671" xr:uid="{00000000-0005-0000-0000-000004190000}"/>
    <cellStyle name="SAPBEXHLevel0X 4" xfId="984" xr:uid="{00000000-0005-0000-0000-000005190000}"/>
    <cellStyle name="SAPBEXHLevel0X 4 2" xfId="2322" xr:uid="{00000000-0005-0000-0000-000006190000}"/>
    <cellStyle name="SAPBEXHLevel0X 4 2 2" xfId="5150" xr:uid="{00000000-0005-0000-0000-000007190000}"/>
    <cellStyle name="SAPBEXHLevel0X 4 2 3" xfId="7621" xr:uid="{00000000-0005-0000-0000-000008190000}"/>
    <cellStyle name="SAPBEXHLevel0X 4 2 4" xfId="9914" xr:uid="{00000000-0005-0000-0000-000009190000}"/>
    <cellStyle name="SAPBEXHLevel0X 4 3" xfId="3838" xr:uid="{00000000-0005-0000-0000-00000A190000}"/>
    <cellStyle name="SAPBEXHLevel0X 4 4" xfId="6343" xr:uid="{00000000-0005-0000-0000-00000B190000}"/>
    <cellStyle name="SAPBEXHLevel0X 4 5" xfId="8672" xr:uid="{00000000-0005-0000-0000-00000C190000}"/>
    <cellStyle name="SAPBEXHLevel0X 5" xfId="985" xr:uid="{00000000-0005-0000-0000-00000D190000}"/>
    <cellStyle name="SAPBEXHLevel0X 5 2" xfId="2340" xr:uid="{00000000-0005-0000-0000-00000E190000}"/>
    <cellStyle name="SAPBEXHLevel0X 5 2 2" xfId="5168" xr:uid="{00000000-0005-0000-0000-00000F190000}"/>
    <cellStyle name="SAPBEXHLevel0X 5 2 3" xfId="7639" xr:uid="{00000000-0005-0000-0000-000010190000}"/>
    <cellStyle name="SAPBEXHLevel0X 5 2 4" xfId="9932" xr:uid="{00000000-0005-0000-0000-000011190000}"/>
    <cellStyle name="SAPBEXHLevel0X 5 3" xfId="3839" xr:uid="{00000000-0005-0000-0000-000012190000}"/>
    <cellStyle name="SAPBEXHLevel0X 5 4" xfId="6344" xr:uid="{00000000-0005-0000-0000-000013190000}"/>
    <cellStyle name="SAPBEXHLevel0X 5 5" xfId="8673" xr:uid="{00000000-0005-0000-0000-000014190000}"/>
    <cellStyle name="SAPBEXHLevel0X 6" xfId="986" xr:uid="{00000000-0005-0000-0000-000015190000}"/>
    <cellStyle name="SAPBEXHLevel0X 6 2" xfId="2477" xr:uid="{00000000-0005-0000-0000-000016190000}"/>
    <cellStyle name="SAPBEXHLevel0X 6 2 2" xfId="5304" xr:uid="{00000000-0005-0000-0000-000017190000}"/>
    <cellStyle name="SAPBEXHLevel0X 6 2 3" xfId="7774" xr:uid="{00000000-0005-0000-0000-000018190000}"/>
    <cellStyle name="SAPBEXHLevel0X 6 2 4" xfId="10067" xr:uid="{00000000-0005-0000-0000-000019190000}"/>
    <cellStyle name="SAPBEXHLevel0X 6 3" xfId="3840" xr:uid="{00000000-0005-0000-0000-00001A190000}"/>
    <cellStyle name="SAPBEXHLevel0X 6 4" xfId="6345" xr:uid="{00000000-0005-0000-0000-00001B190000}"/>
    <cellStyle name="SAPBEXHLevel0X 6 5" xfId="8674" xr:uid="{00000000-0005-0000-0000-00001C190000}"/>
    <cellStyle name="SAPBEXHLevel0X 7" xfId="987" xr:uid="{00000000-0005-0000-0000-00001D190000}"/>
    <cellStyle name="SAPBEXHLevel0X 7 2" xfId="2173" xr:uid="{00000000-0005-0000-0000-00001E190000}"/>
    <cellStyle name="SAPBEXHLevel0X 7 2 2" xfId="5001" xr:uid="{00000000-0005-0000-0000-00001F190000}"/>
    <cellStyle name="SAPBEXHLevel0X 7 2 3" xfId="7472" xr:uid="{00000000-0005-0000-0000-000020190000}"/>
    <cellStyle name="SAPBEXHLevel0X 7 2 4" xfId="9765" xr:uid="{00000000-0005-0000-0000-000021190000}"/>
    <cellStyle name="SAPBEXHLevel0X 7 3" xfId="3841" xr:uid="{00000000-0005-0000-0000-000022190000}"/>
    <cellStyle name="SAPBEXHLevel0X 7 4" xfId="6346" xr:uid="{00000000-0005-0000-0000-000023190000}"/>
    <cellStyle name="SAPBEXHLevel0X 7 5" xfId="8675" xr:uid="{00000000-0005-0000-0000-000024190000}"/>
    <cellStyle name="SAPBEXHLevel0X 8" xfId="988" xr:uid="{00000000-0005-0000-0000-000025190000}"/>
    <cellStyle name="SAPBEXHLevel0X 8 2" xfId="1928" xr:uid="{00000000-0005-0000-0000-000026190000}"/>
    <cellStyle name="SAPBEXHLevel0X 8 2 2" xfId="4756" xr:uid="{00000000-0005-0000-0000-000027190000}"/>
    <cellStyle name="SAPBEXHLevel0X 8 2 3" xfId="7227" xr:uid="{00000000-0005-0000-0000-000028190000}"/>
    <cellStyle name="SAPBEXHLevel0X 8 2 4" xfId="9520" xr:uid="{00000000-0005-0000-0000-000029190000}"/>
    <cellStyle name="SAPBEXHLevel0X 8 3" xfId="3842" xr:uid="{00000000-0005-0000-0000-00002A190000}"/>
    <cellStyle name="SAPBEXHLevel0X 8 4" xfId="6347" xr:uid="{00000000-0005-0000-0000-00002B190000}"/>
    <cellStyle name="SAPBEXHLevel0X 8 5" xfId="8676" xr:uid="{00000000-0005-0000-0000-00002C190000}"/>
    <cellStyle name="SAPBEXHLevel0X 9" xfId="989" xr:uid="{00000000-0005-0000-0000-00002D190000}"/>
    <cellStyle name="SAPBEXHLevel0X 9 2" xfId="1701" xr:uid="{00000000-0005-0000-0000-00002E190000}"/>
    <cellStyle name="SAPBEXHLevel0X 9 2 2" xfId="4530" xr:uid="{00000000-0005-0000-0000-00002F190000}"/>
    <cellStyle name="SAPBEXHLevel0X 9 2 3" xfId="7003" xr:uid="{00000000-0005-0000-0000-000030190000}"/>
    <cellStyle name="SAPBEXHLevel0X 9 2 4" xfId="9297" xr:uid="{00000000-0005-0000-0000-000031190000}"/>
    <cellStyle name="SAPBEXHLevel0X 9 3" xfId="3843" xr:uid="{00000000-0005-0000-0000-000032190000}"/>
    <cellStyle name="SAPBEXHLevel0X 9 4" xfId="6348" xr:uid="{00000000-0005-0000-0000-000033190000}"/>
    <cellStyle name="SAPBEXHLevel0X 9 5" xfId="8677" xr:uid="{00000000-0005-0000-0000-000034190000}"/>
    <cellStyle name="SAPBEXHLevel1" xfId="990" xr:uid="{00000000-0005-0000-0000-000035190000}"/>
    <cellStyle name="SAPBEXHLevel1 10" xfId="991" xr:uid="{00000000-0005-0000-0000-000036190000}"/>
    <cellStyle name="SAPBEXHLevel1 10 2" xfId="1595" xr:uid="{00000000-0005-0000-0000-000037190000}"/>
    <cellStyle name="SAPBEXHLevel1 10 2 2" xfId="4424" xr:uid="{00000000-0005-0000-0000-000038190000}"/>
    <cellStyle name="SAPBEXHLevel1 10 2 3" xfId="6898" xr:uid="{00000000-0005-0000-0000-000039190000}"/>
    <cellStyle name="SAPBEXHLevel1 10 2 4" xfId="9199" xr:uid="{00000000-0005-0000-0000-00003A190000}"/>
    <cellStyle name="SAPBEXHLevel1 10 3" xfId="3845" xr:uid="{00000000-0005-0000-0000-00003B190000}"/>
    <cellStyle name="SAPBEXHLevel1 10 4" xfId="6350" xr:uid="{00000000-0005-0000-0000-00003C190000}"/>
    <cellStyle name="SAPBEXHLevel1 10 5" xfId="8679" xr:uid="{00000000-0005-0000-0000-00003D190000}"/>
    <cellStyle name="SAPBEXHLevel1 11" xfId="992" xr:uid="{00000000-0005-0000-0000-00003E190000}"/>
    <cellStyle name="SAPBEXHLevel1 11 2" xfId="2401" xr:uid="{00000000-0005-0000-0000-00003F190000}"/>
    <cellStyle name="SAPBEXHLevel1 11 2 2" xfId="5228" xr:uid="{00000000-0005-0000-0000-000040190000}"/>
    <cellStyle name="SAPBEXHLevel1 11 2 3" xfId="7699" xr:uid="{00000000-0005-0000-0000-000041190000}"/>
    <cellStyle name="SAPBEXHLevel1 11 2 4" xfId="9992" xr:uid="{00000000-0005-0000-0000-000042190000}"/>
    <cellStyle name="SAPBEXHLevel1 11 3" xfId="3846" xr:uid="{00000000-0005-0000-0000-000043190000}"/>
    <cellStyle name="SAPBEXHLevel1 11 4" xfId="6351" xr:uid="{00000000-0005-0000-0000-000044190000}"/>
    <cellStyle name="SAPBEXHLevel1 11 5" xfId="8680" xr:uid="{00000000-0005-0000-0000-000045190000}"/>
    <cellStyle name="SAPBEXHLevel1 12" xfId="1495" xr:uid="{00000000-0005-0000-0000-000046190000}"/>
    <cellStyle name="SAPBEXHLevel1 12 2" xfId="2854" xr:uid="{00000000-0005-0000-0000-000047190000}"/>
    <cellStyle name="SAPBEXHLevel1 12 2 2" xfId="5679" xr:uid="{00000000-0005-0000-0000-000048190000}"/>
    <cellStyle name="SAPBEXHLevel1 12 2 3" xfId="8144" xr:uid="{00000000-0005-0000-0000-000049190000}"/>
    <cellStyle name="SAPBEXHLevel1 12 2 4" xfId="10424" xr:uid="{00000000-0005-0000-0000-00004A190000}"/>
    <cellStyle name="SAPBEXHLevel1 12 3" xfId="4346" xr:uid="{00000000-0005-0000-0000-00004B190000}"/>
    <cellStyle name="SAPBEXHLevel1 12 4" xfId="6842" xr:uid="{00000000-0005-0000-0000-00004C190000}"/>
    <cellStyle name="SAPBEXHLevel1 12 5" xfId="9164" xr:uid="{00000000-0005-0000-0000-00004D190000}"/>
    <cellStyle name="SAPBEXHLevel1 13" xfId="2213" xr:uid="{00000000-0005-0000-0000-00004E190000}"/>
    <cellStyle name="SAPBEXHLevel1 13 2" xfId="5041" xr:uid="{00000000-0005-0000-0000-00004F190000}"/>
    <cellStyle name="SAPBEXHLevel1 13 3" xfId="7512" xr:uid="{00000000-0005-0000-0000-000050190000}"/>
    <cellStyle name="SAPBEXHLevel1 13 4" xfId="9805" xr:uid="{00000000-0005-0000-0000-000051190000}"/>
    <cellStyle name="SAPBEXHLevel1 14" xfId="3844" xr:uid="{00000000-0005-0000-0000-000052190000}"/>
    <cellStyle name="SAPBEXHLevel1 15" xfId="6349" xr:uid="{00000000-0005-0000-0000-000053190000}"/>
    <cellStyle name="SAPBEXHLevel1 16" xfId="8678" xr:uid="{00000000-0005-0000-0000-000054190000}"/>
    <cellStyle name="SAPBEXHLevel1 2" xfId="993" xr:uid="{00000000-0005-0000-0000-000055190000}"/>
    <cellStyle name="SAPBEXHLevel1 2 10" xfId="994" xr:uid="{00000000-0005-0000-0000-000056190000}"/>
    <cellStyle name="SAPBEXHLevel1 2 10 2" xfId="1742" xr:uid="{00000000-0005-0000-0000-000057190000}"/>
    <cellStyle name="SAPBEXHLevel1 2 10 2 2" xfId="4570" xr:uid="{00000000-0005-0000-0000-000058190000}"/>
    <cellStyle name="SAPBEXHLevel1 2 10 2 3" xfId="7043" xr:uid="{00000000-0005-0000-0000-000059190000}"/>
    <cellStyle name="SAPBEXHLevel1 2 10 2 4" xfId="9337" xr:uid="{00000000-0005-0000-0000-00005A190000}"/>
    <cellStyle name="SAPBEXHLevel1 2 10 3" xfId="3848" xr:uid="{00000000-0005-0000-0000-00005B190000}"/>
    <cellStyle name="SAPBEXHLevel1 2 10 4" xfId="6353" xr:uid="{00000000-0005-0000-0000-00005C190000}"/>
    <cellStyle name="SAPBEXHLevel1 2 10 5" xfId="8682" xr:uid="{00000000-0005-0000-0000-00005D190000}"/>
    <cellStyle name="SAPBEXHLevel1 2 11" xfId="1523" xr:uid="{00000000-0005-0000-0000-00005E190000}"/>
    <cellStyle name="SAPBEXHLevel1 2 12" xfId="2449" xr:uid="{00000000-0005-0000-0000-00005F190000}"/>
    <cellStyle name="SAPBEXHLevel1 2 12 2" xfId="5276" xr:uid="{00000000-0005-0000-0000-000060190000}"/>
    <cellStyle name="SAPBEXHLevel1 2 12 3" xfId="7747" xr:uid="{00000000-0005-0000-0000-000061190000}"/>
    <cellStyle name="SAPBEXHLevel1 2 12 4" xfId="10040" xr:uid="{00000000-0005-0000-0000-000062190000}"/>
    <cellStyle name="SAPBEXHLevel1 2 13" xfId="3847" xr:uid="{00000000-0005-0000-0000-000063190000}"/>
    <cellStyle name="SAPBEXHLevel1 2 14" xfId="6352" xr:uid="{00000000-0005-0000-0000-000064190000}"/>
    <cellStyle name="SAPBEXHLevel1 2 15" xfId="8681" xr:uid="{00000000-0005-0000-0000-000065190000}"/>
    <cellStyle name="SAPBEXHLevel1 2 2" xfId="995" xr:uid="{00000000-0005-0000-0000-000066190000}"/>
    <cellStyle name="SAPBEXHLevel1 2 2 2" xfId="2264" xr:uid="{00000000-0005-0000-0000-000067190000}"/>
    <cellStyle name="SAPBEXHLevel1 2 2 2 2" xfId="5092" xr:uid="{00000000-0005-0000-0000-000068190000}"/>
    <cellStyle name="SAPBEXHLevel1 2 2 2 3" xfId="7563" xr:uid="{00000000-0005-0000-0000-000069190000}"/>
    <cellStyle name="SAPBEXHLevel1 2 2 2 4" xfId="9856" xr:uid="{00000000-0005-0000-0000-00006A190000}"/>
    <cellStyle name="SAPBEXHLevel1 2 2 3" xfId="3849" xr:uid="{00000000-0005-0000-0000-00006B190000}"/>
    <cellStyle name="SAPBEXHLevel1 2 2 4" xfId="6354" xr:uid="{00000000-0005-0000-0000-00006C190000}"/>
    <cellStyle name="SAPBEXHLevel1 2 2 5" xfId="8683" xr:uid="{00000000-0005-0000-0000-00006D190000}"/>
    <cellStyle name="SAPBEXHLevel1 2 3" xfId="996" xr:uid="{00000000-0005-0000-0000-00006E190000}"/>
    <cellStyle name="SAPBEXHLevel1 2 3 2" xfId="2266" xr:uid="{00000000-0005-0000-0000-00006F190000}"/>
    <cellStyle name="SAPBEXHLevel1 2 3 2 2" xfId="5094" xr:uid="{00000000-0005-0000-0000-000070190000}"/>
    <cellStyle name="SAPBEXHLevel1 2 3 2 3" xfId="7565" xr:uid="{00000000-0005-0000-0000-000071190000}"/>
    <cellStyle name="SAPBEXHLevel1 2 3 2 4" xfId="9858" xr:uid="{00000000-0005-0000-0000-000072190000}"/>
    <cellStyle name="SAPBEXHLevel1 2 3 3" xfId="3850" xr:uid="{00000000-0005-0000-0000-000073190000}"/>
    <cellStyle name="SAPBEXHLevel1 2 3 4" xfId="6355" xr:uid="{00000000-0005-0000-0000-000074190000}"/>
    <cellStyle name="SAPBEXHLevel1 2 3 5" xfId="8684" xr:uid="{00000000-0005-0000-0000-000075190000}"/>
    <cellStyle name="SAPBEXHLevel1 2 4" xfId="997" xr:uid="{00000000-0005-0000-0000-000076190000}"/>
    <cellStyle name="SAPBEXHLevel1 2 4 2" xfId="2581" xr:uid="{00000000-0005-0000-0000-000077190000}"/>
    <cellStyle name="SAPBEXHLevel1 2 4 2 2" xfId="5408" xr:uid="{00000000-0005-0000-0000-000078190000}"/>
    <cellStyle name="SAPBEXHLevel1 2 4 2 3" xfId="7878" xr:uid="{00000000-0005-0000-0000-000079190000}"/>
    <cellStyle name="SAPBEXHLevel1 2 4 2 4" xfId="10171" xr:uid="{00000000-0005-0000-0000-00007A190000}"/>
    <cellStyle name="SAPBEXHLevel1 2 4 3" xfId="3851" xr:uid="{00000000-0005-0000-0000-00007B190000}"/>
    <cellStyle name="SAPBEXHLevel1 2 4 4" xfId="6356" xr:uid="{00000000-0005-0000-0000-00007C190000}"/>
    <cellStyle name="SAPBEXHLevel1 2 4 5" xfId="8685" xr:uid="{00000000-0005-0000-0000-00007D190000}"/>
    <cellStyle name="SAPBEXHLevel1 2 5" xfId="998" xr:uid="{00000000-0005-0000-0000-00007E190000}"/>
    <cellStyle name="SAPBEXHLevel1 2 5 2" xfId="2394" xr:uid="{00000000-0005-0000-0000-00007F190000}"/>
    <cellStyle name="SAPBEXHLevel1 2 5 2 2" xfId="5221" xr:uid="{00000000-0005-0000-0000-000080190000}"/>
    <cellStyle name="SAPBEXHLevel1 2 5 2 3" xfId="7692" xr:uid="{00000000-0005-0000-0000-000081190000}"/>
    <cellStyle name="SAPBEXHLevel1 2 5 2 4" xfId="9985" xr:uid="{00000000-0005-0000-0000-000082190000}"/>
    <cellStyle name="SAPBEXHLevel1 2 5 3" xfId="3852" xr:uid="{00000000-0005-0000-0000-000083190000}"/>
    <cellStyle name="SAPBEXHLevel1 2 5 4" xfId="6357" xr:uid="{00000000-0005-0000-0000-000084190000}"/>
    <cellStyle name="SAPBEXHLevel1 2 5 5" xfId="8686" xr:uid="{00000000-0005-0000-0000-000085190000}"/>
    <cellStyle name="SAPBEXHLevel1 2 6" xfId="999" xr:uid="{00000000-0005-0000-0000-000086190000}"/>
    <cellStyle name="SAPBEXHLevel1 2 6 2" xfId="1705" xr:uid="{00000000-0005-0000-0000-000087190000}"/>
    <cellStyle name="SAPBEXHLevel1 2 6 2 2" xfId="4534" xr:uid="{00000000-0005-0000-0000-000088190000}"/>
    <cellStyle name="SAPBEXHLevel1 2 6 2 3" xfId="7007" xr:uid="{00000000-0005-0000-0000-000089190000}"/>
    <cellStyle name="SAPBEXHLevel1 2 6 2 4" xfId="9301" xr:uid="{00000000-0005-0000-0000-00008A190000}"/>
    <cellStyle name="SAPBEXHLevel1 2 6 3" xfId="3853" xr:uid="{00000000-0005-0000-0000-00008B190000}"/>
    <cellStyle name="SAPBEXHLevel1 2 6 4" xfId="6358" xr:uid="{00000000-0005-0000-0000-00008C190000}"/>
    <cellStyle name="SAPBEXHLevel1 2 6 5" xfId="8687" xr:uid="{00000000-0005-0000-0000-00008D190000}"/>
    <cellStyle name="SAPBEXHLevel1 2 7" xfId="1000" xr:uid="{00000000-0005-0000-0000-00008E190000}"/>
    <cellStyle name="SAPBEXHLevel1 2 7 2" xfId="2529" xr:uid="{00000000-0005-0000-0000-00008F190000}"/>
    <cellStyle name="SAPBEXHLevel1 2 7 2 2" xfId="5356" xr:uid="{00000000-0005-0000-0000-000090190000}"/>
    <cellStyle name="SAPBEXHLevel1 2 7 2 3" xfId="7826" xr:uid="{00000000-0005-0000-0000-000091190000}"/>
    <cellStyle name="SAPBEXHLevel1 2 7 2 4" xfId="10119" xr:uid="{00000000-0005-0000-0000-000092190000}"/>
    <cellStyle name="SAPBEXHLevel1 2 7 3" xfId="3854" xr:uid="{00000000-0005-0000-0000-000093190000}"/>
    <cellStyle name="SAPBEXHLevel1 2 7 4" xfId="6359" xr:uid="{00000000-0005-0000-0000-000094190000}"/>
    <cellStyle name="SAPBEXHLevel1 2 7 5" xfId="8688" xr:uid="{00000000-0005-0000-0000-000095190000}"/>
    <cellStyle name="SAPBEXHLevel1 2 8" xfId="1001" xr:uid="{00000000-0005-0000-0000-000096190000}"/>
    <cellStyle name="SAPBEXHLevel1 2 8 2" xfId="2500" xr:uid="{00000000-0005-0000-0000-000097190000}"/>
    <cellStyle name="SAPBEXHLevel1 2 8 2 2" xfId="5327" xr:uid="{00000000-0005-0000-0000-000098190000}"/>
    <cellStyle name="SAPBEXHLevel1 2 8 2 3" xfId="7797" xr:uid="{00000000-0005-0000-0000-000099190000}"/>
    <cellStyle name="SAPBEXHLevel1 2 8 2 4" xfId="10090" xr:uid="{00000000-0005-0000-0000-00009A190000}"/>
    <cellStyle name="SAPBEXHLevel1 2 8 3" xfId="3855" xr:uid="{00000000-0005-0000-0000-00009B190000}"/>
    <cellStyle name="SAPBEXHLevel1 2 8 4" xfId="6360" xr:uid="{00000000-0005-0000-0000-00009C190000}"/>
    <cellStyle name="SAPBEXHLevel1 2 8 5" xfId="8689" xr:uid="{00000000-0005-0000-0000-00009D190000}"/>
    <cellStyle name="SAPBEXHLevel1 2 9" xfId="1002" xr:uid="{00000000-0005-0000-0000-00009E190000}"/>
    <cellStyle name="SAPBEXHLevel1 2 9 2" xfId="1675" xr:uid="{00000000-0005-0000-0000-00009F190000}"/>
    <cellStyle name="SAPBEXHLevel1 2 9 2 2" xfId="4504" xr:uid="{00000000-0005-0000-0000-0000A0190000}"/>
    <cellStyle name="SAPBEXHLevel1 2 9 2 3" xfId="6977" xr:uid="{00000000-0005-0000-0000-0000A1190000}"/>
    <cellStyle name="SAPBEXHLevel1 2 9 2 4" xfId="9271" xr:uid="{00000000-0005-0000-0000-0000A2190000}"/>
    <cellStyle name="SAPBEXHLevel1 2 9 3" xfId="3856" xr:uid="{00000000-0005-0000-0000-0000A3190000}"/>
    <cellStyle name="SAPBEXHLevel1 2 9 4" xfId="6361" xr:uid="{00000000-0005-0000-0000-0000A4190000}"/>
    <cellStyle name="SAPBEXHLevel1 2 9 5" xfId="8690" xr:uid="{00000000-0005-0000-0000-0000A5190000}"/>
    <cellStyle name="SAPBEXHLevel1 3" xfId="1003" xr:uid="{00000000-0005-0000-0000-0000A6190000}"/>
    <cellStyle name="SAPBEXHLevel1 3 2" xfId="1704" xr:uid="{00000000-0005-0000-0000-0000A7190000}"/>
    <cellStyle name="SAPBEXHLevel1 3 2 2" xfId="4533" xr:uid="{00000000-0005-0000-0000-0000A8190000}"/>
    <cellStyle name="SAPBEXHLevel1 3 2 3" xfId="7006" xr:uid="{00000000-0005-0000-0000-0000A9190000}"/>
    <cellStyle name="SAPBEXHLevel1 3 2 4" xfId="9300" xr:uid="{00000000-0005-0000-0000-0000AA190000}"/>
    <cellStyle name="SAPBEXHLevel1 3 3" xfId="3857" xr:uid="{00000000-0005-0000-0000-0000AB190000}"/>
    <cellStyle name="SAPBEXHLevel1 3 4" xfId="6362" xr:uid="{00000000-0005-0000-0000-0000AC190000}"/>
    <cellStyle name="SAPBEXHLevel1 3 5" xfId="8691" xr:uid="{00000000-0005-0000-0000-0000AD190000}"/>
    <cellStyle name="SAPBEXHLevel1 4" xfId="1004" xr:uid="{00000000-0005-0000-0000-0000AE190000}"/>
    <cellStyle name="SAPBEXHLevel1 4 2" xfId="2706" xr:uid="{00000000-0005-0000-0000-0000AF190000}"/>
    <cellStyle name="SAPBEXHLevel1 4 2 2" xfId="5531" xr:uid="{00000000-0005-0000-0000-0000B0190000}"/>
    <cellStyle name="SAPBEXHLevel1 4 2 3" xfId="7996" xr:uid="{00000000-0005-0000-0000-0000B1190000}"/>
    <cellStyle name="SAPBEXHLevel1 4 2 4" xfId="10276" xr:uid="{00000000-0005-0000-0000-0000B2190000}"/>
    <cellStyle name="SAPBEXHLevel1 4 3" xfId="3858" xr:uid="{00000000-0005-0000-0000-0000B3190000}"/>
    <cellStyle name="SAPBEXHLevel1 4 4" xfId="6363" xr:uid="{00000000-0005-0000-0000-0000B4190000}"/>
    <cellStyle name="SAPBEXHLevel1 4 5" xfId="8692" xr:uid="{00000000-0005-0000-0000-0000B5190000}"/>
    <cellStyle name="SAPBEXHLevel1 5" xfId="1005" xr:uid="{00000000-0005-0000-0000-0000B6190000}"/>
    <cellStyle name="SAPBEXHLevel1 5 2" xfId="2471" xr:uid="{00000000-0005-0000-0000-0000B7190000}"/>
    <cellStyle name="SAPBEXHLevel1 5 2 2" xfId="5298" xr:uid="{00000000-0005-0000-0000-0000B8190000}"/>
    <cellStyle name="SAPBEXHLevel1 5 2 3" xfId="7768" xr:uid="{00000000-0005-0000-0000-0000B9190000}"/>
    <cellStyle name="SAPBEXHLevel1 5 2 4" xfId="10061" xr:uid="{00000000-0005-0000-0000-0000BA190000}"/>
    <cellStyle name="SAPBEXHLevel1 5 3" xfId="3859" xr:uid="{00000000-0005-0000-0000-0000BB190000}"/>
    <cellStyle name="SAPBEXHLevel1 5 4" xfId="6364" xr:uid="{00000000-0005-0000-0000-0000BC190000}"/>
    <cellStyle name="SAPBEXHLevel1 5 5" xfId="8693" xr:uid="{00000000-0005-0000-0000-0000BD190000}"/>
    <cellStyle name="SAPBEXHLevel1 6" xfId="1006" xr:uid="{00000000-0005-0000-0000-0000BE190000}"/>
    <cellStyle name="SAPBEXHLevel1 6 2" xfId="1628" xr:uid="{00000000-0005-0000-0000-0000BF190000}"/>
    <cellStyle name="SAPBEXHLevel1 6 2 2" xfId="4457" xr:uid="{00000000-0005-0000-0000-0000C0190000}"/>
    <cellStyle name="SAPBEXHLevel1 6 2 3" xfId="6930" xr:uid="{00000000-0005-0000-0000-0000C1190000}"/>
    <cellStyle name="SAPBEXHLevel1 6 2 4" xfId="9226" xr:uid="{00000000-0005-0000-0000-0000C2190000}"/>
    <cellStyle name="SAPBEXHLevel1 6 3" xfId="3860" xr:uid="{00000000-0005-0000-0000-0000C3190000}"/>
    <cellStyle name="SAPBEXHLevel1 6 4" xfId="6365" xr:uid="{00000000-0005-0000-0000-0000C4190000}"/>
    <cellStyle name="SAPBEXHLevel1 6 5" xfId="8694" xr:uid="{00000000-0005-0000-0000-0000C5190000}"/>
    <cellStyle name="SAPBEXHLevel1 7" xfId="1007" xr:uid="{00000000-0005-0000-0000-0000C6190000}"/>
    <cellStyle name="SAPBEXHLevel1 7 2" xfId="2267" xr:uid="{00000000-0005-0000-0000-0000C7190000}"/>
    <cellStyle name="SAPBEXHLevel1 7 2 2" xfId="5095" xr:uid="{00000000-0005-0000-0000-0000C8190000}"/>
    <cellStyle name="SAPBEXHLevel1 7 2 3" xfId="7566" xr:uid="{00000000-0005-0000-0000-0000C9190000}"/>
    <cellStyle name="SAPBEXHLevel1 7 2 4" xfId="9859" xr:uid="{00000000-0005-0000-0000-0000CA190000}"/>
    <cellStyle name="SAPBEXHLevel1 7 3" xfId="3861" xr:uid="{00000000-0005-0000-0000-0000CB190000}"/>
    <cellStyle name="SAPBEXHLevel1 7 4" xfId="6366" xr:uid="{00000000-0005-0000-0000-0000CC190000}"/>
    <cellStyle name="SAPBEXHLevel1 7 5" xfId="8695" xr:uid="{00000000-0005-0000-0000-0000CD190000}"/>
    <cellStyle name="SAPBEXHLevel1 8" xfId="1008" xr:uid="{00000000-0005-0000-0000-0000CE190000}"/>
    <cellStyle name="SAPBEXHLevel1 8 2" xfId="1706" xr:uid="{00000000-0005-0000-0000-0000CF190000}"/>
    <cellStyle name="SAPBEXHLevel1 8 2 2" xfId="4535" xr:uid="{00000000-0005-0000-0000-0000D0190000}"/>
    <cellStyle name="SAPBEXHLevel1 8 2 3" xfId="7008" xr:uid="{00000000-0005-0000-0000-0000D1190000}"/>
    <cellStyle name="SAPBEXHLevel1 8 2 4" xfId="9302" xr:uid="{00000000-0005-0000-0000-0000D2190000}"/>
    <cellStyle name="SAPBEXHLevel1 8 3" xfId="3862" xr:uid="{00000000-0005-0000-0000-0000D3190000}"/>
    <cellStyle name="SAPBEXHLevel1 8 4" xfId="6367" xr:uid="{00000000-0005-0000-0000-0000D4190000}"/>
    <cellStyle name="SAPBEXHLevel1 8 5" xfId="8696" xr:uid="{00000000-0005-0000-0000-0000D5190000}"/>
    <cellStyle name="SAPBEXHLevel1 9" xfId="1009" xr:uid="{00000000-0005-0000-0000-0000D6190000}"/>
    <cellStyle name="SAPBEXHLevel1 9 2" xfId="1588" xr:uid="{00000000-0005-0000-0000-0000D7190000}"/>
    <cellStyle name="SAPBEXHLevel1 9 2 2" xfId="4417" xr:uid="{00000000-0005-0000-0000-0000D8190000}"/>
    <cellStyle name="SAPBEXHLevel1 9 2 3" xfId="6891" xr:uid="{00000000-0005-0000-0000-0000D9190000}"/>
    <cellStyle name="SAPBEXHLevel1 9 2 4" xfId="9192" xr:uid="{00000000-0005-0000-0000-0000DA190000}"/>
    <cellStyle name="SAPBEXHLevel1 9 3" xfId="3863" xr:uid="{00000000-0005-0000-0000-0000DB190000}"/>
    <cellStyle name="SAPBEXHLevel1 9 4" xfId="6368" xr:uid="{00000000-0005-0000-0000-0000DC190000}"/>
    <cellStyle name="SAPBEXHLevel1 9 5" xfId="8697" xr:uid="{00000000-0005-0000-0000-0000DD190000}"/>
    <cellStyle name="SAPBEXHLevel1X" xfId="1010" xr:uid="{00000000-0005-0000-0000-0000DE190000}"/>
    <cellStyle name="SAPBEXHLevel1X 10" xfId="1011" xr:uid="{00000000-0005-0000-0000-0000DF190000}"/>
    <cellStyle name="SAPBEXHLevel1X 10 2" xfId="2341" xr:uid="{00000000-0005-0000-0000-0000E0190000}"/>
    <cellStyle name="SAPBEXHLevel1X 10 2 2" xfId="5169" xr:uid="{00000000-0005-0000-0000-0000E1190000}"/>
    <cellStyle name="SAPBEXHLevel1X 10 2 3" xfId="7640" xr:uid="{00000000-0005-0000-0000-0000E2190000}"/>
    <cellStyle name="SAPBEXHLevel1X 10 2 4" xfId="9933" xr:uid="{00000000-0005-0000-0000-0000E3190000}"/>
    <cellStyle name="SAPBEXHLevel1X 10 3" xfId="3865" xr:uid="{00000000-0005-0000-0000-0000E4190000}"/>
    <cellStyle name="SAPBEXHLevel1X 10 4" xfId="6370" xr:uid="{00000000-0005-0000-0000-0000E5190000}"/>
    <cellStyle name="SAPBEXHLevel1X 10 5" xfId="8699" xr:uid="{00000000-0005-0000-0000-0000E6190000}"/>
    <cellStyle name="SAPBEXHLevel1X 11" xfId="1012" xr:uid="{00000000-0005-0000-0000-0000E7190000}"/>
    <cellStyle name="SAPBEXHLevel1X 11 2" xfId="2433" xr:uid="{00000000-0005-0000-0000-0000E8190000}"/>
    <cellStyle name="SAPBEXHLevel1X 11 2 2" xfId="5260" xr:uid="{00000000-0005-0000-0000-0000E9190000}"/>
    <cellStyle name="SAPBEXHLevel1X 11 2 3" xfId="7731" xr:uid="{00000000-0005-0000-0000-0000EA190000}"/>
    <cellStyle name="SAPBEXHLevel1X 11 2 4" xfId="10024" xr:uid="{00000000-0005-0000-0000-0000EB190000}"/>
    <cellStyle name="SAPBEXHLevel1X 11 3" xfId="3866" xr:uid="{00000000-0005-0000-0000-0000EC190000}"/>
    <cellStyle name="SAPBEXHLevel1X 11 4" xfId="6371" xr:uid="{00000000-0005-0000-0000-0000ED190000}"/>
    <cellStyle name="SAPBEXHLevel1X 11 5" xfId="8700" xr:uid="{00000000-0005-0000-0000-0000EE190000}"/>
    <cellStyle name="SAPBEXHLevel1X 12" xfId="1524" xr:uid="{00000000-0005-0000-0000-0000EF190000}"/>
    <cellStyle name="SAPBEXHLevel1X 13" xfId="1809" xr:uid="{00000000-0005-0000-0000-0000F0190000}"/>
    <cellStyle name="SAPBEXHLevel1X 13 2" xfId="4637" xr:uid="{00000000-0005-0000-0000-0000F1190000}"/>
    <cellStyle name="SAPBEXHLevel1X 13 3" xfId="7110" xr:uid="{00000000-0005-0000-0000-0000F2190000}"/>
    <cellStyle name="SAPBEXHLevel1X 13 4" xfId="9403" xr:uid="{00000000-0005-0000-0000-0000F3190000}"/>
    <cellStyle name="SAPBEXHLevel1X 14" xfId="3864" xr:uid="{00000000-0005-0000-0000-0000F4190000}"/>
    <cellStyle name="SAPBEXHLevel1X 15" xfId="6369" xr:uid="{00000000-0005-0000-0000-0000F5190000}"/>
    <cellStyle name="SAPBEXHLevel1X 16" xfId="8698" xr:uid="{00000000-0005-0000-0000-0000F6190000}"/>
    <cellStyle name="SAPBEXHLevel1X 2" xfId="1013" xr:uid="{00000000-0005-0000-0000-0000F7190000}"/>
    <cellStyle name="SAPBEXHLevel1X 2 10" xfId="1014" xr:uid="{00000000-0005-0000-0000-0000F8190000}"/>
    <cellStyle name="SAPBEXHLevel1X 2 10 2" xfId="2261" xr:uid="{00000000-0005-0000-0000-0000F9190000}"/>
    <cellStyle name="SAPBEXHLevel1X 2 10 2 2" xfId="5089" xr:uid="{00000000-0005-0000-0000-0000FA190000}"/>
    <cellStyle name="SAPBEXHLevel1X 2 10 2 3" xfId="7560" xr:uid="{00000000-0005-0000-0000-0000FB190000}"/>
    <cellStyle name="SAPBEXHLevel1X 2 10 2 4" xfId="9853" xr:uid="{00000000-0005-0000-0000-0000FC190000}"/>
    <cellStyle name="SAPBEXHLevel1X 2 10 3" xfId="3868" xr:uid="{00000000-0005-0000-0000-0000FD190000}"/>
    <cellStyle name="SAPBEXHLevel1X 2 10 4" xfId="6373" xr:uid="{00000000-0005-0000-0000-0000FE190000}"/>
    <cellStyle name="SAPBEXHLevel1X 2 10 5" xfId="8702" xr:uid="{00000000-0005-0000-0000-0000FF190000}"/>
    <cellStyle name="SAPBEXHLevel1X 2 11" xfId="1918" xr:uid="{00000000-0005-0000-0000-0000001A0000}"/>
    <cellStyle name="SAPBEXHLevel1X 2 11 2" xfId="4746" xr:uid="{00000000-0005-0000-0000-0000011A0000}"/>
    <cellStyle name="SAPBEXHLevel1X 2 11 3" xfId="7217" xr:uid="{00000000-0005-0000-0000-0000021A0000}"/>
    <cellStyle name="SAPBEXHLevel1X 2 11 4" xfId="9510" xr:uid="{00000000-0005-0000-0000-0000031A0000}"/>
    <cellStyle name="SAPBEXHLevel1X 2 12" xfId="3867" xr:uid="{00000000-0005-0000-0000-0000041A0000}"/>
    <cellStyle name="SAPBEXHLevel1X 2 13" xfId="6372" xr:uid="{00000000-0005-0000-0000-0000051A0000}"/>
    <cellStyle name="SAPBEXHLevel1X 2 14" xfId="8701" xr:uid="{00000000-0005-0000-0000-0000061A0000}"/>
    <cellStyle name="SAPBEXHLevel1X 2 2" xfId="1015" xr:uid="{00000000-0005-0000-0000-0000071A0000}"/>
    <cellStyle name="SAPBEXHLevel1X 2 2 2" xfId="2523" xr:uid="{00000000-0005-0000-0000-0000081A0000}"/>
    <cellStyle name="SAPBEXHLevel1X 2 2 2 2" xfId="5350" xr:uid="{00000000-0005-0000-0000-0000091A0000}"/>
    <cellStyle name="SAPBEXHLevel1X 2 2 2 3" xfId="7820" xr:uid="{00000000-0005-0000-0000-00000A1A0000}"/>
    <cellStyle name="SAPBEXHLevel1X 2 2 2 4" xfId="10113" xr:uid="{00000000-0005-0000-0000-00000B1A0000}"/>
    <cellStyle name="SAPBEXHLevel1X 2 2 3" xfId="3869" xr:uid="{00000000-0005-0000-0000-00000C1A0000}"/>
    <cellStyle name="SAPBEXHLevel1X 2 2 4" xfId="6374" xr:uid="{00000000-0005-0000-0000-00000D1A0000}"/>
    <cellStyle name="SAPBEXHLevel1X 2 2 5" xfId="8703" xr:uid="{00000000-0005-0000-0000-00000E1A0000}"/>
    <cellStyle name="SAPBEXHLevel1X 2 3" xfId="1016" xr:uid="{00000000-0005-0000-0000-00000F1A0000}"/>
    <cellStyle name="SAPBEXHLevel1X 2 3 2" xfId="1964" xr:uid="{00000000-0005-0000-0000-0000101A0000}"/>
    <cellStyle name="SAPBEXHLevel1X 2 3 2 2" xfId="4792" xr:uid="{00000000-0005-0000-0000-0000111A0000}"/>
    <cellStyle name="SAPBEXHLevel1X 2 3 2 3" xfId="7263" xr:uid="{00000000-0005-0000-0000-0000121A0000}"/>
    <cellStyle name="SAPBEXHLevel1X 2 3 2 4" xfId="9556" xr:uid="{00000000-0005-0000-0000-0000131A0000}"/>
    <cellStyle name="SAPBEXHLevel1X 2 3 3" xfId="3870" xr:uid="{00000000-0005-0000-0000-0000141A0000}"/>
    <cellStyle name="SAPBEXHLevel1X 2 3 4" xfId="6375" xr:uid="{00000000-0005-0000-0000-0000151A0000}"/>
    <cellStyle name="SAPBEXHLevel1X 2 3 5" xfId="8704" xr:uid="{00000000-0005-0000-0000-0000161A0000}"/>
    <cellStyle name="SAPBEXHLevel1X 2 4" xfId="1017" xr:uid="{00000000-0005-0000-0000-0000171A0000}"/>
    <cellStyle name="SAPBEXHLevel1X 2 4 2" xfId="2621" xr:uid="{00000000-0005-0000-0000-0000181A0000}"/>
    <cellStyle name="SAPBEXHLevel1X 2 4 2 2" xfId="5447" xr:uid="{00000000-0005-0000-0000-0000191A0000}"/>
    <cellStyle name="SAPBEXHLevel1X 2 4 2 3" xfId="7917" xr:uid="{00000000-0005-0000-0000-00001A1A0000}"/>
    <cellStyle name="SAPBEXHLevel1X 2 4 2 4" xfId="10210" xr:uid="{00000000-0005-0000-0000-00001B1A0000}"/>
    <cellStyle name="SAPBEXHLevel1X 2 4 3" xfId="3871" xr:uid="{00000000-0005-0000-0000-00001C1A0000}"/>
    <cellStyle name="SAPBEXHLevel1X 2 4 4" xfId="6376" xr:uid="{00000000-0005-0000-0000-00001D1A0000}"/>
    <cellStyle name="SAPBEXHLevel1X 2 4 5" xfId="8705" xr:uid="{00000000-0005-0000-0000-00001E1A0000}"/>
    <cellStyle name="SAPBEXHLevel1X 2 5" xfId="1018" xr:uid="{00000000-0005-0000-0000-00001F1A0000}"/>
    <cellStyle name="SAPBEXHLevel1X 2 5 2" xfId="1846" xr:uid="{00000000-0005-0000-0000-0000201A0000}"/>
    <cellStyle name="SAPBEXHLevel1X 2 5 2 2" xfId="4674" xr:uid="{00000000-0005-0000-0000-0000211A0000}"/>
    <cellStyle name="SAPBEXHLevel1X 2 5 2 3" xfId="7146" xr:uid="{00000000-0005-0000-0000-0000221A0000}"/>
    <cellStyle name="SAPBEXHLevel1X 2 5 2 4" xfId="9439" xr:uid="{00000000-0005-0000-0000-0000231A0000}"/>
    <cellStyle name="SAPBEXHLevel1X 2 5 3" xfId="3872" xr:uid="{00000000-0005-0000-0000-0000241A0000}"/>
    <cellStyle name="SAPBEXHLevel1X 2 5 4" xfId="6377" xr:uid="{00000000-0005-0000-0000-0000251A0000}"/>
    <cellStyle name="SAPBEXHLevel1X 2 5 5" xfId="8706" xr:uid="{00000000-0005-0000-0000-0000261A0000}"/>
    <cellStyle name="SAPBEXHLevel1X 2 6" xfId="1019" xr:uid="{00000000-0005-0000-0000-0000271A0000}"/>
    <cellStyle name="SAPBEXHLevel1X 2 6 2" xfId="2574" xr:uid="{00000000-0005-0000-0000-0000281A0000}"/>
    <cellStyle name="SAPBEXHLevel1X 2 6 2 2" xfId="5401" xr:uid="{00000000-0005-0000-0000-0000291A0000}"/>
    <cellStyle name="SAPBEXHLevel1X 2 6 2 3" xfId="7871" xr:uid="{00000000-0005-0000-0000-00002A1A0000}"/>
    <cellStyle name="SAPBEXHLevel1X 2 6 2 4" xfId="10164" xr:uid="{00000000-0005-0000-0000-00002B1A0000}"/>
    <cellStyle name="SAPBEXHLevel1X 2 6 3" xfId="3873" xr:uid="{00000000-0005-0000-0000-00002C1A0000}"/>
    <cellStyle name="SAPBEXHLevel1X 2 6 4" xfId="6378" xr:uid="{00000000-0005-0000-0000-00002D1A0000}"/>
    <cellStyle name="SAPBEXHLevel1X 2 6 5" xfId="8707" xr:uid="{00000000-0005-0000-0000-00002E1A0000}"/>
    <cellStyle name="SAPBEXHLevel1X 2 7" xfId="1020" xr:uid="{00000000-0005-0000-0000-00002F1A0000}"/>
    <cellStyle name="SAPBEXHLevel1X 2 7 2" xfId="1816" xr:uid="{00000000-0005-0000-0000-0000301A0000}"/>
    <cellStyle name="SAPBEXHLevel1X 2 7 2 2" xfId="4644" xr:uid="{00000000-0005-0000-0000-0000311A0000}"/>
    <cellStyle name="SAPBEXHLevel1X 2 7 2 3" xfId="7116" xr:uid="{00000000-0005-0000-0000-0000321A0000}"/>
    <cellStyle name="SAPBEXHLevel1X 2 7 2 4" xfId="9409" xr:uid="{00000000-0005-0000-0000-0000331A0000}"/>
    <cellStyle name="SAPBEXHLevel1X 2 7 3" xfId="3874" xr:uid="{00000000-0005-0000-0000-0000341A0000}"/>
    <cellStyle name="SAPBEXHLevel1X 2 7 4" xfId="6379" xr:uid="{00000000-0005-0000-0000-0000351A0000}"/>
    <cellStyle name="SAPBEXHLevel1X 2 7 5" xfId="8708" xr:uid="{00000000-0005-0000-0000-0000361A0000}"/>
    <cellStyle name="SAPBEXHLevel1X 2 8" xfId="1021" xr:uid="{00000000-0005-0000-0000-0000371A0000}"/>
    <cellStyle name="SAPBEXHLevel1X 2 8 2" xfId="1838" xr:uid="{00000000-0005-0000-0000-0000381A0000}"/>
    <cellStyle name="SAPBEXHLevel1X 2 8 2 2" xfId="4666" xr:uid="{00000000-0005-0000-0000-0000391A0000}"/>
    <cellStyle name="SAPBEXHLevel1X 2 8 2 3" xfId="7138" xr:uid="{00000000-0005-0000-0000-00003A1A0000}"/>
    <cellStyle name="SAPBEXHLevel1X 2 8 2 4" xfId="9431" xr:uid="{00000000-0005-0000-0000-00003B1A0000}"/>
    <cellStyle name="SAPBEXHLevel1X 2 8 3" xfId="3875" xr:uid="{00000000-0005-0000-0000-00003C1A0000}"/>
    <cellStyle name="SAPBEXHLevel1X 2 8 4" xfId="6380" xr:uid="{00000000-0005-0000-0000-00003D1A0000}"/>
    <cellStyle name="SAPBEXHLevel1X 2 8 5" xfId="8709" xr:uid="{00000000-0005-0000-0000-00003E1A0000}"/>
    <cellStyle name="SAPBEXHLevel1X 2 9" xfId="1022" xr:uid="{00000000-0005-0000-0000-00003F1A0000}"/>
    <cellStyle name="SAPBEXHLevel1X 2 9 2" xfId="2272" xr:uid="{00000000-0005-0000-0000-0000401A0000}"/>
    <cellStyle name="SAPBEXHLevel1X 2 9 2 2" xfId="5100" xr:uid="{00000000-0005-0000-0000-0000411A0000}"/>
    <cellStyle name="SAPBEXHLevel1X 2 9 2 3" xfId="7571" xr:uid="{00000000-0005-0000-0000-0000421A0000}"/>
    <cellStyle name="SAPBEXHLevel1X 2 9 2 4" xfId="9864" xr:uid="{00000000-0005-0000-0000-0000431A0000}"/>
    <cellStyle name="SAPBEXHLevel1X 2 9 3" xfId="3876" xr:uid="{00000000-0005-0000-0000-0000441A0000}"/>
    <cellStyle name="SAPBEXHLevel1X 2 9 4" xfId="6381" xr:uid="{00000000-0005-0000-0000-0000451A0000}"/>
    <cellStyle name="SAPBEXHLevel1X 2 9 5" xfId="8710" xr:uid="{00000000-0005-0000-0000-0000461A0000}"/>
    <cellStyle name="SAPBEXHLevel1X 3" xfId="1023" xr:uid="{00000000-0005-0000-0000-0000471A0000}"/>
    <cellStyle name="SAPBEXHLevel1X 3 2" xfId="2538" xr:uid="{00000000-0005-0000-0000-0000481A0000}"/>
    <cellStyle name="SAPBEXHLevel1X 3 2 2" xfId="5365" xr:uid="{00000000-0005-0000-0000-0000491A0000}"/>
    <cellStyle name="SAPBEXHLevel1X 3 2 3" xfId="7835" xr:uid="{00000000-0005-0000-0000-00004A1A0000}"/>
    <cellStyle name="SAPBEXHLevel1X 3 2 4" xfId="10128" xr:uid="{00000000-0005-0000-0000-00004B1A0000}"/>
    <cellStyle name="SAPBEXHLevel1X 3 3" xfId="3877" xr:uid="{00000000-0005-0000-0000-00004C1A0000}"/>
    <cellStyle name="SAPBEXHLevel1X 3 4" xfId="6382" xr:uid="{00000000-0005-0000-0000-00004D1A0000}"/>
    <cellStyle name="SAPBEXHLevel1X 3 5" xfId="8711" xr:uid="{00000000-0005-0000-0000-00004E1A0000}"/>
    <cellStyle name="SAPBEXHLevel1X 4" xfId="1024" xr:uid="{00000000-0005-0000-0000-00004F1A0000}"/>
    <cellStyle name="SAPBEXHLevel1X 4 2" xfId="2656" xr:uid="{00000000-0005-0000-0000-0000501A0000}"/>
    <cellStyle name="SAPBEXHLevel1X 4 2 2" xfId="5481" xr:uid="{00000000-0005-0000-0000-0000511A0000}"/>
    <cellStyle name="SAPBEXHLevel1X 4 2 3" xfId="7949" xr:uid="{00000000-0005-0000-0000-0000521A0000}"/>
    <cellStyle name="SAPBEXHLevel1X 4 2 4" xfId="10237" xr:uid="{00000000-0005-0000-0000-0000531A0000}"/>
    <cellStyle name="SAPBEXHLevel1X 4 3" xfId="3878" xr:uid="{00000000-0005-0000-0000-0000541A0000}"/>
    <cellStyle name="SAPBEXHLevel1X 4 4" xfId="6383" xr:uid="{00000000-0005-0000-0000-0000551A0000}"/>
    <cellStyle name="SAPBEXHLevel1X 4 5" xfId="8712" xr:uid="{00000000-0005-0000-0000-0000561A0000}"/>
    <cellStyle name="SAPBEXHLevel1X 5" xfId="1025" xr:uid="{00000000-0005-0000-0000-0000571A0000}"/>
    <cellStyle name="SAPBEXHLevel1X 5 2" xfId="2547" xr:uid="{00000000-0005-0000-0000-0000581A0000}"/>
    <cellStyle name="SAPBEXHLevel1X 5 2 2" xfId="5374" xr:uid="{00000000-0005-0000-0000-0000591A0000}"/>
    <cellStyle name="SAPBEXHLevel1X 5 2 3" xfId="7844" xr:uid="{00000000-0005-0000-0000-00005A1A0000}"/>
    <cellStyle name="SAPBEXHLevel1X 5 2 4" xfId="10137" xr:uid="{00000000-0005-0000-0000-00005B1A0000}"/>
    <cellStyle name="SAPBEXHLevel1X 5 3" xfId="3879" xr:uid="{00000000-0005-0000-0000-00005C1A0000}"/>
    <cellStyle name="SAPBEXHLevel1X 5 4" xfId="6384" xr:uid="{00000000-0005-0000-0000-00005D1A0000}"/>
    <cellStyle name="SAPBEXHLevel1X 5 5" xfId="8713" xr:uid="{00000000-0005-0000-0000-00005E1A0000}"/>
    <cellStyle name="SAPBEXHLevel1X 6" xfId="1026" xr:uid="{00000000-0005-0000-0000-00005F1A0000}"/>
    <cellStyle name="SAPBEXHLevel1X 6 2" xfId="2219" xr:uid="{00000000-0005-0000-0000-0000601A0000}"/>
    <cellStyle name="SAPBEXHLevel1X 6 2 2" xfId="5047" xr:uid="{00000000-0005-0000-0000-0000611A0000}"/>
    <cellStyle name="SAPBEXHLevel1X 6 2 3" xfId="7518" xr:uid="{00000000-0005-0000-0000-0000621A0000}"/>
    <cellStyle name="SAPBEXHLevel1X 6 2 4" xfId="9811" xr:uid="{00000000-0005-0000-0000-0000631A0000}"/>
    <cellStyle name="SAPBEXHLevel1X 6 3" xfId="3880" xr:uid="{00000000-0005-0000-0000-0000641A0000}"/>
    <cellStyle name="SAPBEXHLevel1X 6 4" xfId="6385" xr:uid="{00000000-0005-0000-0000-0000651A0000}"/>
    <cellStyle name="SAPBEXHLevel1X 6 5" xfId="8714" xr:uid="{00000000-0005-0000-0000-0000661A0000}"/>
    <cellStyle name="SAPBEXHLevel1X 7" xfId="1027" xr:uid="{00000000-0005-0000-0000-0000671A0000}"/>
    <cellStyle name="SAPBEXHLevel1X 7 2" xfId="2687" xr:uid="{00000000-0005-0000-0000-0000681A0000}"/>
    <cellStyle name="SAPBEXHLevel1X 7 2 2" xfId="5512" xr:uid="{00000000-0005-0000-0000-0000691A0000}"/>
    <cellStyle name="SAPBEXHLevel1X 7 2 3" xfId="7977" xr:uid="{00000000-0005-0000-0000-00006A1A0000}"/>
    <cellStyle name="SAPBEXHLevel1X 7 2 4" xfId="10257" xr:uid="{00000000-0005-0000-0000-00006B1A0000}"/>
    <cellStyle name="SAPBEXHLevel1X 7 3" xfId="3881" xr:uid="{00000000-0005-0000-0000-00006C1A0000}"/>
    <cellStyle name="SAPBEXHLevel1X 7 4" xfId="6386" xr:uid="{00000000-0005-0000-0000-00006D1A0000}"/>
    <cellStyle name="SAPBEXHLevel1X 7 5" xfId="8715" xr:uid="{00000000-0005-0000-0000-00006E1A0000}"/>
    <cellStyle name="SAPBEXHLevel1X 8" xfId="1028" xr:uid="{00000000-0005-0000-0000-00006F1A0000}"/>
    <cellStyle name="SAPBEXHLevel1X 8 2" xfId="2696" xr:uid="{00000000-0005-0000-0000-0000701A0000}"/>
    <cellStyle name="SAPBEXHLevel1X 8 2 2" xfId="5521" xr:uid="{00000000-0005-0000-0000-0000711A0000}"/>
    <cellStyle name="SAPBEXHLevel1X 8 2 3" xfId="7986" xr:uid="{00000000-0005-0000-0000-0000721A0000}"/>
    <cellStyle name="SAPBEXHLevel1X 8 2 4" xfId="10266" xr:uid="{00000000-0005-0000-0000-0000731A0000}"/>
    <cellStyle name="SAPBEXHLevel1X 8 3" xfId="3882" xr:uid="{00000000-0005-0000-0000-0000741A0000}"/>
    <cellStyle name="SAPBEXHLevel1X 8 4" xfId="6387" xr:uid="{00000000-0005-0000-0000-0000751A0000}"/>
    <cellStyle name="SAPBEXHLevel1X 8 5" xfId="8716" xr:uid="{00000000-0005-0000-0000-0000761A0000}"/>
    <cellStyle name="SAPBEXHLevel1X 9" xfId="1029" xr:uid="{00000000-0005-0000-0000-0000771A0000}"/>
    <cellStyle name="SAPBEXHLevel1X 9 2" xfId="2249" xr:uid="{00000000-0005-0000-0000-0000781A0000}"/>
    <cellStyle name="SAPBEXHLevel1X 9 2 2" xfId="5077" xr:uid="{00000000-0005-0000-0000-0000791A0000}"/>
    <cellStyle name="SAPBEXHLevel1X 9 2 3" xfId="7548" xr:uid="{00000000-0005-0000-0000-00007A1A0000}"/>
    <cellStyle name="SAPBEXHLevel1X 9 2 4" xfId="9841" xr:uid="{00000000-0005-0000-0000-00007B1A0000}"/>
    <cellStyle name="SAPBEXHLevel1X 9 3" xfId="3883" xr:uid="{00000000-0005-0000-0000-00007C1A0000}"/>
    <cellStyle name="SAPBEXHLevel1X 9 4" xfId="6388" xr:uid="{00000000-0005-0000-0000-00007D1A0000}"/>
    <cellStyle name="SAPBEXHLevel1X 9 5" xfId="8717" xr:uid="{00000000-0005-0000-0000-00007E1A0000}"/>
    <cellStyle name="SAPBEXHLevel2" xfId="1030" xr:uid="{00000000-0005-0000-0000-00007F1A0000}"/>
    <cellStyle name="SAPBEXHLevel2 10" xfId="1031" xr:uid="{00000000-0005-0000-0000-0000801A0000}"/>
    <cellStyle name="SAPBEXHLevel2 10 2" xfId="2174" xr:uid="{00000000-0005-0000-0000-0000811A0000}"/>
    <cellStyle name="SAPBEXHLevel2 10 2 2" xfId="5002" xr:uid="{00000000-0005-0000-0000-0000821A0000}"/>
    <cellStyle name="SAPBEXHLevel2 10 2 3" xfId="7473" xr:uid="{00000000-0005-0000-0000-0000831A0000}"/>
    <cellStyle name="SAPBEXHLevel2 10 2 4" xfId="9766" xr:uid="{00000000-0005-0000-0000-0000841A0000}"/>
    <cellStyle name="SAPBEXHLevel2 10 3" xfId="3885" xr:uid="{00000000-0005-0000-0000-0000851A0000}"/>
    <cellStyle name="SAPBEXHLevel2 10 4" xfId="6390" xr:uid="{00000000-0005-0000-0000-0000861A0000}"/>
    <cellStyle name="SAPBEXHLevel2 10 5" xfId="8719" xr:uid="{00000000-0005-0000-0000-0000871A0000}"/>
    <cellStyle name="SAPBEXHLevel2 11" xfId="1032" xr:uid="{00000000-0005-0000-0000-0000881A0000}"/>
    <cellStyle name="SAPBEXHLevel2 11 2" xfId="2175" xr:uid="{00000000-0005-0000-0000-0000891A0000}"/>
    <cellStyle name="SAPBEXHLevel2 11 2 2" xfId="5003" xr:uid="{00000000-0005-0000-0000-00008A1A0000}"/>
    <cellStyle name="SAPBEXHLevel2 11 2 3" xfId="7474" xr:uid="{00000000-0005-0000-0000-00008B1A0000}"/>
    <cellStyle name="SAPBEXHLevel2 11 2 4" xfId="9767" xr:uid="{00000000-0005-0000-0000-00008C1A0000}"/>
    <cellStyle name="SAPBEXHLevel2 11 3" xfId="3886" xr:uid="{00000000-0005-0000-0000-00008D1A0000}"/>
    <cellStyle name="SAPBEXHLevel2 11 4" xfId="6391" xr:uid="{00000000-0005-0000-0000-00008E1A0000}"/>
    <cellStyle name="SAPBEXHLevel2 11 5" xfId="8720" xr:uid="{00000000-0005-0000-0000-00008F1A0000}"/>
    <cellStyle name="SAPBEXHLevel2 12" xfId="1525" xr:uid="{00000000-0005-0000-0000-0000901A0000}"/>
    <cellStyle name="SAPBEXHLevel2 13" xfId="1644" xr:uid="{00000000-0005-0000-0000-0000911A0000}"/>
    <cellStyle name="SAPBEXHLevel2 13 2" xfId="4473" xr:uid="{00000000-0005-0000-0000-0000921A0000}"/>
    <cellStyle name="SAPBEXHLevel2 13 3" xfId="6946" xr:uid="{00000000-0005-0000-0000-0000931A0000}"/>
    <cellStyle name="SAPBEXHLevel2 13 4" xfId="9241" xr:uid="{00000000-0005-0000-0000-0000941A0000}"/>
    <cellStyle name="SAPBEXHLevel2 14" xfId="3884" xr:uid="{00000000-0005-0000-0000-0000951A0000}"/>
    <cellStyle name="SAPBEXHLevel2 15" xfId="6389" xr:uid="{00000000-0005-0000-0000-0000961A0000}"/>
    <cellStyle name="SAPBEXHLevel2 16" xfId="8718" xr:uid="{00000000-0005-0000-0000-0000971A0000}"/>
    <cellStyle name="SAPBEXHLevel2 2" xfId="1033" xr:uid="{00000000-0005-0000-0000-0000981A0000}"/>
    <cellStyle name="SAPBEXHLevel2 2 10" xfId="1034" xr:uid="{00000000-0005-0000-0000-0000991A0000}"/>
    <cellStyle name="SAPBEXHLevel2 2 10 2" xfId="2176" xr:uid="{00000000-0005-0000-0000-00009A1A0000}"/>
    <cellStyle name="SAPBEXHLevel2 2 10 2 2" xfId="5004" xr:uid="{00000000-0005-0000-0000-00009B1A0000}"/>
    <cellStyle name="SAPBEXHLevel2 2 10 2 3" xfId="7475" xr:uid="{00000000-0005-0000-0000-00009C1A0000}"/>
    <cellStyle name="SAPBEXHLevel2 2 10 2 4" xfId="9768" xr:uid="{00000000-0005-0000-0000-00009D1A0000}"/>
    <cellStyle name="SAPBEXHLevel2 2 10 3" xfId="3888" xr:uid="{00000000-0005-0000-0000-00009E1A0000}"/>
    <cellStyle name="SAPBEXHLevel2 2 10 4" xfId="6393" xr:uid="{00000000-0005-0000-0000-00009F1A0000}"/>
    <cellStyle name="SAPBEXHLevel2 2 10 5" xfId="8722" xr:uid="{00000000-0005-0000-0000-0000A01A0000}"/>
    <cellStyle name="SAPBEXHLevel2 2 11" xfId="2646" xr:uid="{00000000-0005-0000-0000-0000A11A0000}"/>
    <cellStyle name="SAPBEXHLevel2 2 11 2" xfId="5471" xr:uid="{00000000-0005-0000-0000-0000A21A0000}"/>
    <cellStyle name="SAPBEXHLevel2 2 11 3" xfId="7939" xr:uid="{00000000-0005-0000-0000-0000A31A0000}"/>
    <cellStyle name="SAPBEXHLevel2 2 11 4" xfId="10228" xr:uid="{00000000-0005-0000-0000-0000A41A0000}"/>
    <cellStyle name="SAPBEXHLevel2 2 12" xfId="3887" xr:uid="{00000000-0005-0000-0000-0000A51A0000}"/>
    <cellStyle name="SAPBEXHLevel2 2 13" xfId="6392" xr:uid="{00000000-0005-0000-0000-0000A61A0000}"/>
    <cellStyle name="SAPBEXHLevel2 2 14" xfId="8721" xr:uid="{00000000-0005-0000-0000-0000A71A0000}"/>
    <cellStyle name="SAPBEXHLevel2 2 2" xfId="1035" xr:uid="{00000000-0005-0000-0000-0000A81A0000}"/>
    <cellStyle name="SAPBEXHLevel2 2 2 2" xfId="2177" xr:uid="{00000000-0005-0000-0000-0000A91A0000}"/>
    <cellStyle name="SAPBEXHLevel2 2 2 2 2" xfId="5005" xr:uid="{00000000-0005-0000-0000-0000AA1A0000}"/>
    <cellStyle name="SAPBEXHLevel2 2 2 2 3" xfId="7476" xr:uid="{00000000-0005-0000-0000-0000AB1A0000}"/>
    <cellStyle name="SAPBEXHLevel2 2 2 2 4" xfId="9769" xr:uid="{00000000-0005-0000-0000-0000AC1A0000}"/>
    <cellStyle name="SAPBEXHLevel2 2 2 3" xfId="3889" xr:uid="{00000000-0005-0000-0000-0000AD1A0000}"/>
    <cellStyle name="SAPBEXHLevel2 2 2 4" xfId="6394" xr:uid="{00000000-0005-0000-0000-0000AE1A0000}"/>
    <cellStyle name="SAPBEXHLevel2 2 2 5" xfId="8723" xr:uid="{00000000-0005-0000-0000-0000AF1A0000}"/>
    <cellStyle name="SAPBEXHLevel2 2 3" xfId="1036" xr:uid="{00000000-0005-0000-0000-0000B01A0000}"/>
    <cellStyle name="SAPBEXHLevel2 2 3 2" xfId="2310" xr:uid="{00000000-0005-0000-0000-0000B11A0000}"/>
    <cellStyle name="SAPBEXHLevel2 2 3 2 2" xfId="5138" xr:uid="{00000000-0005-0000-0000-0000B21A0000}"/>
    <cellStyle name="SAPBEXHLevel2 2 3 2 3" xfId="7609" xr:uid="{00000000-0005-0000-0000-0000B31A0000}"/>
    <cellStyle name="SAPBEXHLevel2 2 3 2 4" xfId="9902" xr:uid="{00000000-0005-0000-0000-0000B41A0000}"/>
    <cellStyle name="SAPBEXHLevel2 2 3 3" xfId="3890" xr:uid="{00000000-0005-0000-0000-0000B51A0000}"/>
    <cellStyle name="SAPBEXHLevel2 2 3 4" xfId="6395" xr:uid="{00000000-0005-0000-0000-0000B61A0000}"/>
    <cellStyle name="SAPBEXHLevel2 2 3 5" xfId="8724" xr:uid="{00000000-0005-0000-0000-0000B71A0000}"/>
    <cellStyle name="SAPBEXHLevel2 2 4" xfId="1037" xr:uid="{00000000-0005-0000-0000-0000B81A0000}"/>
    <cellStyle name="SAPBEXHLevel2 2 4 2" xfId="2573" xr:uid="{00000000-0005-0000-0000-0000B91A0000}"/>
    <cellStyle name="SAPBEXHLevel2 2 4 2 2" xfId="5400" xr:uid="{00000000-0005-0000-0000-0000BA1A0000}"/>
    <cellStyle name="SAPBEXHLevel2 2 4 2 3" xfId="7870" xr:uid="{00000000-0005-0000-0000-0000BB1A0000}"/>
    <cellStyle name="SAPBEXHLevel2 2 4 2 4" xfId="10163" xr:uid="{00000000-0005-0000-0000-0000BC1A0000}"/>
    <cellStyle name="SAPBEXHLevel2 2 4 3" xfId="3891" xr:uid="{00000000-0005-0000-0000-0000BD1A0000}"/>
    <cellStyle name="SAPBEXHLevel2 2 4 4" xfId="6396" xr:uid="{00000000-0005-0000-0000-0000BE1A0000}"/>
    <cellStyle name="SAPBEXHLevel2 2 4 5" xfId="8725" xr:uid="{00000000-0005-0000-0000-0000BF1A0000}"/>
    <cellStyle name="SAPBEXHLevel2 2 5" xfId="1038" xr:uid="{00000000-0005-0000-0000-0000C01A0000}"/>
    <cellStyle name="SAPBEXHLevel2 2 5 2" xfId="2178" xr:uid="{00000000-0005-0000-0000-0000C11A0000}"/>
    <cellStyle name="SAPBEXHLevel2 2 5 2 2" xfId="5006" xr:uid="{00000000-0005-0000-0000-0000C21A0000}"/>
    <cellStyle name="SAPBEXHLevel2 2 5 2 3" xfId="7477" xr:uid="{00000000-0005-0000-0000-0000C31A0000}"/>
    <cellStyle name="SAPBEXHLevel2 2 5 2 4" xfId="9770" xr:uid="{00000000-0005-0000-0000-0000C41A0000}"/>
    <cellStyle name="SAPBEXHLevel2 2 5 3" xfId="3892" xr:uid="{00000000-0005-0000-0000-0000C51A0000}"/>
    <cellStyle name="SAPBEXHLevel2 2 5 4" xfId="6397" xr:uid="{00000000-0005-0000-0000-0000C61A0000}"/>
    <cellStyle name="SAPBEXHLevel2 2 5 5" xfId="8726" xr:uid="{00000000-0005-0000-0000-0000C71A0000}"/>
    <cellStyle name="SAPBEXHLevel2 2 6" xfId="1039" xr:uid="{00000000-0005-0000-0000-0000C81A0000}"/>
    <cellStyle name="SAPBEXHLevel2 2 6 2" xfId="2205" xr:uid="{00000000-0005-0000-0000-0000C91A0000}"/>
    <cellStyle name="SAPBEXHLevel2 2 6 2 2" xfId="5033" xr:uid="{00000000-0005-0000-0000-0000CA1A0000}"/>
    <cellStyle name="SAPBEXHLevel2 2 6 2 3" xfId="7504" xr:uid="{00000000-0005-0000-0000-0000CB1A0000}"/>
    <cellStyle name="SAPBEXHLevel2 2 6 2 4" xfId="9797" xr:uid="{00000000-0005-0000-0000-0000CC1A0000}"/>
    <cellStyle name="SAPBEXHLevel2 2 6 3" xfId="3893" xr:uid="{00000000-0005-0000-0000-0000CD1A0000}"/>
    <cellStyle name="SAPBEXHLevel2 2 6 4" xfId="6398" xr:uid="{00000000-0005-0000-0000-0000CE1A0000}"/>
    <cellStyle name="SAPBEXHLevel2 2 6 5" xfId="8727" xr:uid="{00000000-0005-0000-0000-0000CF1A0000}"/>
    <cellStyle name="SAPBEXHLevel2 2 7" xfId="1040" xr:uid="{00000000-0005-0000-0000-0000D01A0000}"/>
    <cellStyle name="SAPBEXHLevel2 2 7 2" xfId="1844" xr:uid="{00000000-0005-0000-0000-0000D11A0000}"/>
    <cellStyle name="SAPBEXHLevel2 2 7 2 2" xfId="4672" xr:uid="{00000000-0005-0000-0000-0000D21A0000}"/>
    <cellStyle name="SAPBEXHLevel2 2 7 2 3" xfId="7144" xr:uid="{00000000-0005-0000-0000-0000D31A0000}"/>
    <cellStyle name="SAPBEXHLevel2 2 7 2 4" xfId="9437" xr:uid="{00000000-0005-0000-0000-0000D41A0000}"/>
    <cellStyle name="SAPBEXHLevel2 2 7 3" xfId="3894" xr:uid="{00000000-0005-0000-0000-0000D51A0000}"/>
    <cellStyle name="SAPBEXHLevel2 2 7 4" xfId="6399" xr:uid="{00000000-0005-0000-0000-0000D61A0000}"/>
    <cellStyle name="SAPBEXHLevel2 2 7 5" xfId="8728" xr:uid="{00000000-0005-0000-0000-0000D71A0000}"/>
    <cellStyle name="SAPBEXHLevel2 2 8" xfId="1041" xr:uid="{00000000-0005-0000-0000-0000D81A0000}"/>
    <cellStyle name="SAPBEXHLevel2 2 8 2" xfId="2336" xr:uid="{00000000-0005-0000-0000-0000D91A0000}"/>
    <cellStyle name="SAPBEXHLevel2 2 8 2 2" xfId="5164" xr:uid="{00000000-0005-0000-0000-0000DA1A0000}"/>
    <cellStyle name="SAPBEXHLevel2 2 8 2 3" xfId="7635" xr:uid="{00000000-0005-0000-0000-0000DB1A0000}"/>
    <cellStyle name="SAPBEXHLevel2 2 8 2 4" xfId="9928" xr:uid="{00000000-0005-0000-0000-0000DC1A0000}"/>
    <cellStyle name="SAPBEXHLevel2 2 8 3" xfId="3895" xr:uid="{00000000-0005-0000-0000-0000DD1A0000}"/>
    <cellStyle name="SAPBEXHLevel2 2 8 4" xfId="6400" xr:uid="{00000000-0005-0000-0000-0000DE1A0000}"/>
    <cellStyle name="SAPBEXHLevel2 2 8 5" xfId="8729" xr:uid="{00000000-0005-0000-0000-0000DF1A0000}"/>
    <cellStyle name="SAPBEXHLevel2 2 9" xfId="1042" xr:uid="{00000000-0005-0000-0000-0000E01A0000}"/>
    <cellStyle name="SAPBEXHLevel2 2 9 2" xfId="2709" xr:uid="{00000000-0005-0000-0000-0000E11A0000}"/>
    <cellStyle name="SAPBEXHLevel2 2 9 2 2" xfId="5534" xr:uid="{00000000-0005-0000-0000-0000E21A0000}"/>
    <cellStyle name="SAPBEXHLevel2 2 9 2 3" xfId="7999" xr:uid="{00000000-0005-0000-0000-0000E31A0000}"/>
    <cellStyle name="SAPBEXHLevel2 2 9 2 4" xfId="10279" xr:uid="{00000000-0005-0000-0000-0000E41A0000}"/>
    <cellStyle name="SAPBEXHLevel2 2 9 3" xfId="3896" xr:uid="{00000000-0005-0000-0000-0000E51A0000}"/>
    <cellStyle name="SAPBEXHLevel2 2 9 4" xfId="6401" xr:uid="{00000000-0005-0000-0000-0000E61A0000}"/>
    <cellStyle name="SAPBEXHLevel2 2 9 5" xfId="8730" xr:uid="{00000000-0005-0000-0000-0000E71A0000}"/>
    <cellStyle name="SAPBEXHLevel2 3" xfId="1043" xr:uid="{00000000-0005-0000-0000-0000E81A0000}"/>
    <cellStyle name="SAPBEXHLevel2 3 2" xfId="2453" xr:uid="{00000000-0005-0000-0000-0000E91A0000}"/>
    <cellStyle name="SAPBEXHLevel2 3 2 2" xfId="5280" xr:uid="{00000000-0005-0000-0000-0000EA1A0000}"/>
    <cellStyle name="SAPBEXHLevel2 3 2 3" xfId="7751" xr:uid="{00000000-0005-0000-0000-0000EB1A0000}"/>
    <cellStyle name="SAPBEXHLevel2 3 2 4" xfId="10044" xr:uid="{00000000-0005-0000-0000-0000EC1A0000}"/>
    <cellStyle name="SAPBEXHLevel2 3 3" xfId="3897" xr:uid="{00000000-0005-0000-0000-0000ED1A0000}"/>
    <cellStyle name="SAPBEXHLevel2 3 4" xfId="6402" xr:uid="{00000000-0005-0000-0000-0000EE1A0000}"/>
    <cellStyle name="SAPBEXHLevel2 3 5" xfId="8731" xr:uid="{00000000-0005-0000-0000-0000EF1A0000}"/>
    <cellStyle name="SAPBEXHLevel2 4" xfId="1044" xr:uid="{00000000-0005-0000-0000-0000F01A0000}"/>
    <cellStyle name="SAPBEXHLevel2 4 2" xfId="1924" xr:uid="{00000000-0005-0000-0000-0000F11A0000}"/>
    <cellStyle name="SAPBEXHLevel2 4 2 2" xfId="4752" xr:uid="{00000000-0005-0000-0000-0000F21A0000}"/>
    <cellStyle name="SAPBEXHLevel2 4 2 3" xfId="7223" xr:uid="{00000000-0005-0000-0000-0000F31A0000}"/>
    <cellStyle name="SAPBEXHLevel2 4 2 4" xfId="9516" xr:uid="{00000000-0005-0000-0000-0000F41A0000}"/>
    <cellStyle name="SAPBEXHLevel2 4 3" xfId="3898" xr:uid="{00000000-0005-0000-0000-0000F51A0000}"/>
    <cellStyle name="SAPBEXHLevel2 4 4" xfId="6403" xr:uid="{00000000-0005-0000-0000-0000F61A0000}"/>
    <cellStyle name="SAPBEXHLevel2 4 5" xfId="8732" xr:uid="{00000000-0005-0000-0000-0000F71A0000}"/>
    <cellStyle name="SAPBEXHLevel2 5" xfId="1045" xr:uid="{00000000-0005-0000-0000-0000F81A0000}"/>
    <cellStyle name="SAPBEXHLevel2 5 2" xfId="2484" xr:uid="{00000000-0005-0000-0000-0000F91A0000}"/>
    <cellStyle name="SAPBEXHLevel2 5 2 2" xfId="5311" xr:uid="{00000000-0005-0000-0000-0000FA1A0000}"/>
    <cellStyle name="SAPBEXHLevel2 5 2 3" xfId="7781" xr:uid="{00000000-0005-0000-0000-0000FB1A0000}"/>
    <cellStyle name="SAPBEXHLevel2 5 2 4" xfId="10074" xr:uid="{00000000-0005-0000-0000-0000FC1A0000}"/>
    <cellStyle name="SAPBEXHLevel2 5 3" xfId="3899" xr:uid="{00000000-0005-0000-0000-0000FD1A0000}"/>
    <cellStyle name="SAPBEXHLevel2 5 4" xfId="6404" xr:uid="{00000000-0005-0000-0000-0000FE1A0000}"/>
    <cellStyle name="SAPBEXHLevel2 5 5" xfId="8733" xr:uid="{00000000-0005-0000-0000-0000FF1A0000}"/>
    <cellStyle name="SAPBEXHLevel2 6" xfId="1046" xr:uid="{00000000-0005-0000-0000-0000001B0000}"/>
    <cellStyle name="SAPBEXHLevel2 6 2" xfId="2270" xr:uid="{00000000-0005-0000-0000-0000011B0000}"/>
    <cellStyle name="SAPBEXHLevel2 6 2 2" xfId="5098" xr:uid="{00000000-0005-0000-0000-0000021B0000}"/>
    <cellStyle name="SAPBEXHLevel2 6 2 3" xfId="7569" xr:uid="{00000000-0005-0000-0000-0000031B0000}"/>
    <cellStyle name="SAPBEXHLevel2 6 2 4" xfId="9862" xr:uid="{00000000-0005-0000-0000-0000041B0000}"/>
    <cellStyle name="SAPBEXHLevel2 6 3" xfId="3900" xr:uid="{00000000-0005-0000-0000-0000051B0000}"/>
    <cellStyle name="SAPBEXHLevel2 6 4" xfId="6405" xr:uid="{00000000-0005-0000-0000-0000061B0000}"/>
    <cellStyle name="SAPBEXHLevel2 6 5" xfId="8734" xr:uid="{00000000-0005-0000-0000-0000071B0000}"/>
    <cellStyle name="SAPBEXHLevel2 7" xfId="1047" xr:uid="{00000000-0005-0000-0000-0000081B0000}"/>
    <cellStyle name="SAPBEXHLevel2 7 2" xfId="2499" xr:uid="{00000000-0005-0000-0000-0000091B0000}"/>
    <cellStyle name="SAPBEXHLevel2 7 2 2" xfId="5326" xr:uid="{00000000-0005-0000-0000-00000A1B0000}"/>
    <cellStyle name="SAPBEXHLevel2 7 2 3" xfId="7796" xr:uid="{00000000-0005-0000-0000-00000B1B0000}"/>
    <cellStyle name="SAPBEXHLevel2 7 2 4" xfId="10089" xr:uid="{00000000-0005-0000-0000-00000C1B0000}"/>
    <cellStyle name="SAPBEXHLevel2 7 3" xfId="3901" xr:uid="{00000000-0005-0000-0000-00000D1B0000}"/>
    <cellStyle name="SAPBEXHLevel2 7 4" xfId="6406" xr:uid="{00000000-0005-0000-0000-00000E1B0000}"/>
    <cellStyle name="SAPBEXHLevel2 7 5" xfId="8735" xr:uid="{00000000-0005-0000-0000-00000F1B0000}"/>
    <cellStyle name="SAPBEXHLevel2 8" xfId="1048" xr:uid="{00000000-0005-0000-0000-0000101B0000}"/>
    <cellStyle name="SAPBEXHLevel2 8 2" xfId="2350" xr:uid="{00000000-0005-0000-0000-0000111B0000}"/>
    <cellStyle name="SAPBEXHLevel2 8 2 2" xfId="5178" xr:uid="{00000000-0005-0000-0000-0000121B0000}"/>
    <cellStyle name="SAPBEXHLevel2 8 2 3" xfId="7649" xr:uid="{00000000-0005-0000-0000-0000131B0000}"/>
    <cellStyle name="SAPBEXHLevel2 8 2 4" xfId="9942" xr:uid="{00000000-0005-0000-0000-0000141B0000}"/>
    <cellStyle name="SAPBEXHLevel2 8 3" xfId="3902" xr:uid="{00000000-0005-0000-0000-0000151B0000}"/>
    <cellStyle name="SAPBEXHLevel2 8 4" xfId="6407" xr:uid="{00000000-0005-0000-0000-0000161B0000}"/>
    <cellStyle name="SAPBEXHLevel2 8 5" xfId="8736" xr:uid="{00000000-0005-0000-0000-0000171B0000}"/>
    <cellStyle name="SAPBEXHLevel2 9" xfId="1049" xr:uid="{00000000-0005-0000-0000-0000181B0000}"/>
    <cellStyle name="SAPBEXHLevel2 9 2" xfId="2378" xr:uid="{00000000-0005-0000-0000-0000191B0000}"/>
    <cellStyle name="SAPBEXHLevel2 9 2 2" xfId="5205" xr:uid="{00000000-0005-0000-0000-00001A1B0000}"/>
    <cellStyle name="SAPBEXHLevel2 9 2 3" xfId="7676" xr:uid="{00000000-0005-0000-0000-00001B1B0000}"/>
    <cellStyle name="SAPBEXHLevel2 9 2 4" xfId="9969" xr:uid="{00000000-0005-0000-0000-00001C1B0000}"/>
    <cellStyle name="SAPBEXHLevel2 9 3" xfId="3903" xr:uid="{00000000-0005-0000-0000-00001D1B0000}"/>
    <cellStyle name="SAPBEXHLevel2 9 4" xfId="6408" xr:uid="{00000000-0005-0000-0000-00001E1B0000}"/>
    <cellStyle name="SAPBEXHLevel2 9 5" xfId="8737" xr:uid="{00000000-0005-0000-0000-00001F1B0000}"/>
    <cellStyle name="SAPBEXHLevel2X" xfId="1050" xr:uid="{00000000-0005-0000-0000-0000201B0000}"/>
    <cellStyle name="SAPBEXHLevel2X 10" xfId="1051" xr:uid="{00000000-0005-0000-0000-0000211B0000}"/>
    <cellStyle name="SAPBEXHLevel2X 10 2" xfId="2618" xr:uid="{00000000-0005-0000-0000-0000221B0000}"/>
    <cellStyle name="SAPBEXHLevel2X 10 2 2" xfId="5444" xr:uid="{00000000-0005-0000-0000-0000231B0000}"/>
    <cellStyle name="SAPBEXHLevel2X 10 2 3" xfId="7914" xr:uid="{00000000-0005-0000-0000-0000241B0000}"/>
    <cellStyle name="SAPBEXHLevel2X 10 2 4" xfId="10207" xr:uid="{00000000-0005-0000-0000-0000251B0000}"/>
    <cellStyle name="SAPBEXHLevel2X 10 3" xfId="3905" xr:uid="{00000000-0005-0000-0000-0000261B0000}"/>
    <cellStyle name="SAPBEXHLevel2X 10 4" xfId="6410" xr:uid="{00000000-0005-0000-0000-0000271B0000}"/>
    <cellStyle name="SAPBEXHLevel2X 10 5" xfId="8739" xr:uid="{00000000-0005-0000-0000-0000281B0000}"/>
    <cellStyle name="SAPBEXHLevel2X 11" xfId="1052" xr:uid="{00000000-0005-0000-0000-0000291B0000}"/>
    <cellStyle name="SAPBEXHLevel2X 11 2" xfId="2563" xr:uid="{00000000-0005-0000-0000-00002A1B0000}"/>
    <cellStyle name="SAPBEXHLevel2X 11 2 2" xfId="5390" xr:uid="{00000000-0005-0000-0000-00002B1B0000}"/>
    <cellStyle name="SAPBEXHLevel2X 11 2 3" xfId="7860" xr:uid="{00000000-0005-0000-0000-00002C1B0000}"/>
    <cellStyle name="SAPBEXHLevel2X 11 2 4" xfId="10153" xr:uid="{00000000-0005-0000-0000-00002D1B0000}"/>
    <cellStyle name="SAPBEXHLevel2X 11 3" xfId="3906" xr:uid="{00000000-0005-0000-0000-00002E1B0000}"/>
    <cellStyle name="SAPBEXHLevel2X 11 4" xfId="6411" xr:uid="{00000000-0005-0000-0000-00002F1B0000}"/>
    <cellStyle name="SAPBEXHLevel2X 11 5" xfId="8740" xr:uid="{00000000-0005-0000-0000-0000301B0000}"/>
    <cellStyle name="SAPBEXHLevel2X 12" xfId="1526" xr:uid="{00000000-0005-0000-0000-0000311B0000}"/>
    <cellStyle name="SAPBEXHLevel2X 13" xfId="2584" xr:uid="{00000000-0005-0000-0000-0000321B0000}"/>
    <cellStyle name="SAPBEXHLevel2X 13 2" xfId="5411" xr:uid="{00000000-0005-0000-0000-0000331B0000}"/>
    <cellStyle name="SAPBEXHLevel2X 13 3" xfId="7881" xr:uid="{00000000-0005-0000-0000-0000341B0000}"/>
    <cellStyle name="SAPBEXHLevel2X 13 4" xfId="10174" xr:uid="{00000000-0005-0000-0000-0000351B0000}"/>
    <cellStyle name="SAPBEXHLevel2X 14" xfId="3904" xr:uid="{00000000-0005-0000-0000-0000361B0000}"/>
    <cellStyle name="SAPBEXHLevel2X 15" xfId="6409" xr:uid="{00000000-0005-0000-0000-0000371B0000}"/>
    <cellStyle name="SAPBEXHLevel2X 16" xfId="8738" xr:uid="{00000000-0005-0000-0000-0000381B0000}"/>
    <cellStyle name="SAPBEXHLevel2X 2" xfId="1053" xr:uid="{00000000-0005-0000-0000-0000391B0000}"/>
    <cellStyle name="SAPBEXHLevel2X 2 10" xfId="1054" xr:uid="{00000000-0005-0000-0000-00003A1B0000}"/>
    <cellStyle name="SAPBEXHLevel2X 2 10 2" xfId="2559" xr:uid="{00000000-0005-0000-0000-00003B1B0000}"/>
    <cellStyle name="SAPBEXHLevel2X 2 10 2 2" xfId="5386" xr:uid="{00000000-0005-0000-0000-00003C1B0000}"/>
    <cellStyle name="SAPBEXHLevel2X 2 10 2 3" xfId="7856" xr:uid="{00000000-0005-0000-0000-00003D1B0000}"/>
    <cellStyle name="SAPBEXHLevel2X 2 10 2 4" xfId="10149" xr:uid="{00000000-0005-0000-0000-00003E1B0000}"/>
    <cellStyle name="SAPBEXHLevel2X 2 10 3" xfId="3908" xr:uid="{00000000-0005-0000-0000-00003F1B0000}"/>
    <cellStyle name="SAPBEXHLevel2X 2 10 4" xfId="6413" xr:uid="{00000000-0005-0000-0000-0000401B0000}"/>
    <cellStyle name="SAPBEXHLevel2X 2 10 5" xfId="8742" xr:uid="{00000000-0005-0000-0000-0000411B0000}"/>
    <cellStyle name="SAPBEXHLevel2X 2 11" xfId="1604" xr:uid="{00000000-0005-0000-0000-0000421B0000}"/>
    <cellStyle name="SAPBEXHLevel2X 2 11 2" xfId="4433" xr:uid="{00000000-0005-0000-0000-0000431B0000}"/>
    <cellStyle name="SAPBEXHLevel2X 2 11 3" xfId="6906" xr:uid="{00000000-0005-0000-0000-0000441B0000}"/>
    <cellStyle name="SAPBEXHLevel2X 2 11 4" xfId="9207" xr:uid="{00000000-0005-0000-0000-0000451B0000}"/>
    <cellStyle name="SAPBEXHLevel2X 2 12" xfId="3907" xr:uid="{00000000-0005-0000-0000-0000461B0000}"/>
    <cellStyle name="SAPBEXHLevel2X 2 13" xfId="6412" xr:uid="{00000000-0005-0000-0000-0000471B0000}"/>
    <cellStyle name="SAPBEXHLevel2X 2 14" xfId="8741" xr:uid="{00000000-0005-0000-0000-0000481B0000}"/>
    <cellStyle name="SAPBEXHLevel2X 2 2" xfId="1055" xr:uid="{00000000-0005-0000-0000-0000491B0000}"/>
    <cellStyle name="SAPBEXHLevel2X 2 2 2" xfId="1826" xr:uid="{00000000-0005-0000-0000-00004A1B0000}"/>
    <cellStyle name="SAPBEXHLevel2X 2 2 2 2" xfId="4654" xr:uid="{00000000-0005-0000-0000-00004B1B0000}"/>
    <cellStyle name="SAPBEXHLevel2X 2 2 2 3" xfId="7126" xr:uid="{00000000-0005-0000-0000-00004C1B0000}"/>
    <cellStyle name="SAPBEXHLevel2X 2 2 2 4" xfId="9419" xr:uid="{00000000-0005-0000-0000-00004D1B0000}"/>
    <cellStyle name="SAPBEXHLevel2X 2 2 3" xfId="3909" xr:uid="{00000000-0005-0000-0000-00004E1B0000}"/>
    <cellStyle name="SAPBEXHLevel2X 2 2 4" xfId="6414" xr:uid="{00000000-0005-0000-0000-00004F1B0000}"/>
    <cellStyle name="SAPBEXHLevel2X 2 2 5" xfId="8743" xr:uid="{00000000-0005-0000-0000-0000501B0000}"/>
    <cellStyle name="SAPBEXHLevel2X 2 3" xfId="1056" xr:uid="{00000000-0005-0000-0000-0000511B0000}"/>
    <cellStyle name="SAPBEXHLevel2X 2 3 2" xfId="2379" xr:uid="{00000000-0005-0000-0000-0000521B0000}"/>
    <cellStyle name="SAPBEXHLevel2X 2 3 2 2" xfId="5206" xr:uid="{00000000-0005-0000-0000-0000531B0000}"/>
    <cellStyle name="SAPBEXHLevel2X 2 3 2 3" xfId="7677" xr:uid="{00000000-0005-0000-0000-0000541B0000}"/>
    <cellStyle name="SAPBEXHLevel2X 2 3 2 4" xfId="9970" xr:uid="{00000000-0005-0000-0000-0000551B0000}"/>
    <cellStyle name="SAPBEXHLevel2X 2 3 3" xfId="3910" xr:uid="{00000000-0005-0000-0000-0000561B0000}"/>
    <cellStyle name="SAPBEXHLevel2X 2 3 4" xfId="6415" xr:uid="{00000000-0005-0000-0000-0000571B0000}"/>
    <cellStyle name="SAPBEXHLevel2X 2 3 5" xfId="8744" xr:uid="{00000000-0005-0000-0000-0000581B0000}"/>
    <cellStyle name="SAPBEXHLevel2X 2 4" xfId="1057" xr:uid="{00000000-0005-0000-0000-0000591B0000}"/>
    <cellStyle name="SAPBEXHLevel2X 2 4 2" xfId="2576" xr:uid="{00000000-0005-0000-0000-00005A1B0000}"/>
    <cellStyle name="SAPBEXHLevel2X 2 4 2 2" xfId="5403" xr:uid="{00000000-0005-0000-0000-00005B1B0000}"/>
    <cellStyle name="SAPBEXHLevel2X 2 4 2 3" xfId="7873" xr:uid="{00000000-0005-0000-0000-00005C1B0000}"/>
    <cellStyle name="SAPBEXHLevel2X 2 4 2 4" xfId="10166" xr:uid="{00000000-0005-0000-0000-00005D1B0000}"/>
    <cellStyle name="SAPBEXHLevel2X 2 4 3" xfId="3911" xr:uid="{00000000-0005-0000-0000-00005E1B0000}"/>
    <cellStyle name="SAPBEXHLevel2X 2 4 4" xfId="6416" xr:uid="{00000000-0005-0000-0000-00005F1B0000}"/>
    <cellStyle name="SAPBEXHLevel2X 2 4 5" xfId="8745" xr:uid="{00000000-0005-0000-0000-0000601B0000}"/>
    <cellStyle name="SAPBEXHLevel2X 2 5" xfId="1058" xr:uid="{00000000-0005-0000-0000-0000611B0000}"/>
    <cellStyle name="SAPBEXHLevel2X 2 5 2" xfId="2540" xr:uid="{00000000-0005-0000-0000-0000621B0000}"/>
    <cellStyle name="SAPBEXHLevel2X 2 5 2 2" xfId="5367" xr:uid="{00000000-0005-0000-0000-0000631B0000}"/>
    <cellStyle name="SAPBEXHLevel2X 2 5 2 3" xfId="7837" xr:uid="{00000000-0005-0000-0000-0000641B0000}"/>
    <cellStyle name="SAPBEXHLevel2X 2 5 2 4" xfId="10130" xr:uid="{00000000-0005-0000-0000-0000651B0000}"/>
    <cellStyle name="SAPBEXHLevel2X 2 5 3" xfId="3912" xr:uid="{00000000-0005-0000-0000-0000661B0000}"/>
    <cellStyle name="SAPBEXHLevel2X 2 5 4" xfId="6417" xr:uid="{00000000-0005-0000-0000-0000671B0000}"/>
    <cellStyle name="SAPBEXHLevel2X 2 5 5" xfId="8746" xr:uid="{00000000-0005-0000-0000-0000681B0000}"/>
    <cellStyle name="SAPBEXHLevel2X 2 6" xfId="1059" xr:uid="{00000000-0005-0000-0000-0000691B0000}"/>
    <cellStyle name="SAPBEXHLevel2X 2 6 2" xfId="2620" xr:uid="{00000000-0005-0000-0000-00006A1B0000}"/>
    <cellStyle name="SAPBEXHLevel2X 2 6 2 2" xfId="5446" xr:uid="{00000000-0005-0000-0000-00006B1B0000}"/>
    <cellStyle name="SAPBEXHLevel2X 2 6 2 3" xfId="7916" xr:uid="{00000000-0005-0000-0000-00006C1B0000}"/>
    <cellStyle name="SAPBEXHLevel2X 2 6 2 4" xfId="10209" xr:uid="{00000000-0005-0000-0000-00006D1B0000}"/>
    <cellStyle name="SAPBEXHLevel2X 2 6 3" xfId="3913" xr:uid="{00000000-0005-0000-0000-00006E1B0000}"/>
    <cellStyle name="SAPBEXHLevel2X 2 6 4" xfId="6418" xr:uid="{00000000-0005-0000-0000-00006F1B0000}"/>
    <cellStyle name="SAPBEXHLevel2X 2 6 5" xfId="8747" xr:uid="{00000000-0005-0000-0000-0000701B0000}"/>
    <cellStyle name="SAPBEXHLevel2X 2 7" xfId="1060" xr:uid="{00000000-0005-0000-0000-0000711B0000}"/>
    <cellStyle name="SAPBEXHLevel2X 2 7 2" xfId="1837" xr:uid="{00000000-0005-0000-0000-0000721B0000}"/>
    <cellStyle name="SAPBEXHLevel2X 2 7 2 2" xfId="4665" xr:uid="{00000000-0005-0000-0000-0000731B0000}"/>
    <cellStyle name="SAPBEXHLevel2X 2 7 2 3" xfId="7137" xr:uid="{00000000-0005-0000-0000-0000741B0000}"/>
    <cellStyle name="SAPBEXHLevel2X 2 7 2 4" xfId="9430" xr:uid="{00000000-0005-0000-0000-0000751B0000}"/>
    <cellStyle name="SAPBEXHLevel2X 2 7 3" xfId="3914" xr:uid="{00000000-0005-0000-0000-0000761B0000}"/>
    <cellStyle name="SAPBEXHLevel2X 2 7 4" xfId="6419" xr:uid="{00000000-0005-0000-0000-0000771B0000}"/>
    <cellStyle name="SAPBEXHLevel2X 2 7 5" xfId="8748" xr:uid="{00000000-0005-0000-0000-0000781B0000}"/>
    <cellStyle name="SAPBEXHLevel2X 2 8" xfId="1061" xr:uid="{00000000-0005-0000-0000-0000791B0000}"/>
    <cellStyle name="SAPBEXHLevel2X 2 8 2" xfId="2694" xr:uid="{00000000-0005-0000-0000-00007A1B0000}"/>
    <cellStyle name="SAPBEXHLevel2X 2 8 2 2" xfId="5519" xr:uid="{00000000-0005-0000-0000-00007B1B0000}"/>
    <cellStyle name="SAPBEXHLevel2X 2 8 2 3" xfId="7984" xr:uid="{00000000-0005-0000-0000-00007C1B0000}"/>
    <cellStyle name="SAPBEXHLevel2X 2 8 2 4" xfId="10264" xr:uid="{00000000-0005-0000-0000-00007D1B0000}"/>
    <cellStyle name="SAPBEXHLevel2X 2 8 3" xfId="3915" xr:uid="{00000000-0005-0000-0000-00007E1B0000}"/>
    <cellStyle name="SAPBEXHLevel2X 2 8 4" xfId="6420" xr:uid="{00000000-0005-0000-0000-00007F1B0000}"/>
    <cellStyle name="SAPBEXHLevel2X 2 8 5" xfId="8749" xr:uid="{00000000-0005-0000-0000-0000801B0000}"/>
    <cellStyle name="SAPBEXHLevel2X 2 9" xfId="1062" xr:uid="{00000000-0005-0000-0000-0000811B0000}"/>
    <cellStyle name="SAPBEXHLevel2X 2 9 2" xfId="1565" xr:uid="{00000000-0005-0000-0000-0000821B0000}"/>
    <cellStyle name="SAPBEXHLevel2X 2 9 2 2" xfId="4394" xr:uid="{00000000-0005-0000-0000-0000831B0000}"/>
    <cellStyle name="SAPBEXHLevel2X 2 9 2 3" xfId="6868" xr:uid="{00000000-0005-0000-0000-0000841B0000}"/>
    <cellStyle name="SAPBEXHLevel2X 2 9 2 4" xfId="9170" xr:uid="{00000000-0005-0000-0000-0000851B0000}"/>
    <cellStyle name="SAPBEXHLevel2X 2 9 3" xfId="3916" xr:uid="{00000000-0005-0000-0000-0000861B0000}"/>
    <cellStyle name="SAPBEXHLevel2X 2 9 4" xfId="6421" xr:uid="{00000000-0005-0000-0000-0000871B0000}"/>
    <cellStyle name="SAPBEXHLevel2X 2 9 5" xfId="8750" xr:uid="{00000000-0005-0000-0000-0000881B0000}"/>
    <cellStyle name="SAPBEXHLevel2X 3" xfId="1063" xr:uid="{00000000-0005-0000-0000-0000891B0000}"/>
    <cellStyle name="SAPBEXHLevel2X 3 2" xfId="2271" xr:uid="{00000000-0005-0000-0000-00008A1B0000}"/>
    <cellStyle name="SAPBEXHLevel2X 3 2 2" xfId="5099" xr:uid="{00000000-0005-0000-0000-00008B1B0000}"/>
    <cellStyle name="SAPBEXHLevel2X 3 2 3" xfId="7570" xr:uid="{00000000-0005-0000-0000-00008C1B0000}"/>
    <cellStyle name="SAPBEXHLevel2X 3 2 4" xfId="9863" xr:uid="{00000000-0005-0000-0000-00008D1B0000}"/>
    <cellStyle name="SAPBEXHLevel2X 3 3" xfId="3917" xr:uid="{00000000-0005-0000-0000-00008E1B0000}"/>
    <cellStyle name="SAPBEXHLevel2X 3 4" xfId="6422" xr:uid="{00000000-0005-0000-0000-00008F1B0000}"/>
    <cellStyle name="SAPBEXHLevel2X 3 5" xfId="8751" xr:uid="{00000000-0005-0000-0000-0000901B0000}"/>
    <cellStyle name="SAPBEXHLevel2X 4" xfId="1064" xr:uid="{00000000-0005-0000-0000-0000911B0000}"/>
    <cellStyle name="SAPBEXHLevel2X 4 2" xfId="2356" xr:uid="{00000000-0005-0000-0000-0000921B0000}"/>
    <cellStyle name="SAPBEXHLevel2X 4 2 2" xfId="5184" xr:uid="{00000000-0005-0000-0000-0000931B0000}"/>
    <cellStyle name="SAPBEXHLevel2X 4 2 3" xfId="7655" xr:uid="{00000000-0005-0000-0000-0000941B0000}"/>
    <cellStyle name="SAPBEXHLevel2X 4 2 4" xfId="9948" xr:uid="{00000000-0005-0000-0000-0000951B0000}"/>
    <cellStyle name="SAPBEXHLevel2X 4 3" xfId="3918" xr:uid="{00000000-0005-0000-0000-0000961B0000}"/>
    <cellStyle name="SAPBEXHLevel2X 4 4" xfId="6423" xr:uid="{00000000-0005-0000-0000-0000971B0000}"/>
    <cellStyle name="SAPBEXHLevel2X 4 5" xfId="8752" xr:uid="{00000000-0005-0000-0000-0000981B0000}"/>
    <cellStyle name="SAPBEXHLevel2X 5" xfId="1065" xr:uid="{00000000-0005-0000-0000-0000991B0000}"/>
    <cellStyle name="SAPBEXHLevel2X 5 2" xfId="2459" xr:uid="{00000000-0005-0000-0000-00009A1B0000}"/>
    <cellStyle name="SAPBEXHLevel2X 5 2 2" xfId="5286" xr:uid="{00000000-0005-0000-0000-00009B1B0000}"/>
    <cellStyle name="SAPBEXHLevel2X 5 2 3" xfId="7757" xr:uid="{00000000-0005-0000-0000-00009C1B0000}"/>
    <cellStyle name="SAPBEXHLevel2X 5 2 4" xfId="10050" xr:uid="{00000000-0005-0000-0000-00009D1B0000}"/>
    <cellStyle name="SAPBEXHLevel2X 5 3" xfId="3919" xr:uid="{00000000-0005-0000-0000-00009E1B0000}"/>
    <cellStyle name="SAPBEXHLevel2X 5 4" xfId="6424" xr:uid="{00000000-0005-0000-0000-00009F1B0000}"/>
    <cellStyle name="SAPBEXHLevel2X 5 5" xfId="8753" xr:uid="{00000000-0005-0000-0000-0000A01B0000}"/>
    <cellStyle name="SAPBEXHLevel2X 6" xfId="1066" xr:uid="{00000000-0005-0000-0000-0000A11B0000}"/>
    <cellStyle name="SAPBEXHLevel2X 6 2" xfId="2566" xr:uid="{00000000-0005-0000-0000-0000A21B0000}"/>
    <cellStyle name="SAPBEXHLevel2X 6 2 2" xfId="5393" xr:uid="{00000000-0005-0000-0000-0000A31B0000}"/>
    <cellStyle name="SAPBEXHLevel2X 6 2 3" xfId="7863" xr:uid="{00000000-0005-0000-0000-0000A41B0000}"/>
    <cellStyle name="SAPBEXHLevel2X 6 2 4" xfId="10156" xr:uid="{00000000-0005-0000-0000-0000A51B0000}"/>
    <cellStyle name="SAPBEXHLevel2X 6 3" xfId="3920" xr:uid="{00000000-0005-0000-0000-0000A61B0000}"/>
    <cellStyle name="SAPBEXHLevel2X 6 4" xfId="6425" xr:uid="{00000000-0005-0000-0000-0000A71B0000}"/>
    <cellStyle name="SAPBEXHLevel2X 6 5" xfId="8754" xr:uid="{00000000-0005-0000-0000-0000A81B0000}"/>
    <cellStyle name="SAPBEXHLevel2X 7" xfId="1067" xr:uid="{00000000-0005-0000-0000-0000A91B0000}"/>
    <cellStyle name="SAPBEXHLevel2X 7 2" xfId="2716" xr:uid="{00000000-0005-0000-0000-0000AA1B0000}"/>
    <cellStyle name="SAPBEXHLevel2X 7 2 2" xfId="5541" xr:uid="{00000000-0005-0000-0000-0000AB1B0000}"/>
    <cellStyle name="SAPBEXHLevel2X 7 2 3" xfId="8006" xr:uid="{00000000-0005-0000-0000-0000AC1B0000}"/>
    <cellStyle name="SAPBEXHLevel2X 7 2 4" xfId="10286" xr:uid="{00000000-0005-0000-0000-0000AD1B0000}"/>
    <cellStyle name="SAPBEXHLevel2X 7 3" xfId="3921" xr:uid="{00000000-0005-0000-0000-0000AE1B0000}"/>
    <cellStyle name="SAPBEXHLevel2X 7 4" xfId="6426" xr:uid="{00000000-0005-0000-0000-0000AF1B0000}"/>
    <cellStyle name="SAPBEXHLevel2X 7 5" xfId="8755" xr:uid="{00000000-0005-0000-0000-0000B01B0000}"/>
    <cellStyle name="SAPBEXHLevel2X 8" xfId="1068" xr:uid="{00000000-0005-0000-0000-0000B11B0000}"/>
    <cellStyle name="SAPBEXHLevel2X 8 2" xfId="2238" xr:uid="{00000000-0005-0000-0000-0000B21B0000}"/>
    <cellStyle name="SAPBEXHLevel2X 8 2 2" xfId="5066" xr:uid="{00000000-0005-0000-0000-0000B31B0000}"/>
    <cellStyle name="SAPBEXHLevel2X 8 2 3" xfId="7537" xr:uid="{00000000-0005-0000-0000-0000B41B0000}"/>
    <cellStyle name="SAPBEXHLevel2X 8 2 4" xfId="9830" xr:uid="{00000000-0005-0000-0000-0000B51B0000}"/>
    <cellStyle name="SAPBEXHLevel2X 8 3" xfId="3922" xr:uid="{00000000-0005-0000-0000-0000B61B0000}"/>
    <cellStyle name="SAPBEXHLevel2X 8 4" xfId="6427" xr:uid="{00000000-0005-0000-0000-0000B71B0000}"/>
    <cellStyle name="SAPBEXHLevel2X 8 5" xfId="8756" xr:uid="{00000000-0005-0000-0000-0000B81B0000}"/>
    <cellStyle name="SAPBEXHLevel2X 9" xfId="1069" xr:uid="{00000000-0005-0000-0000-0000B91B0000}"/>
    <cellStyle name="SAPBEXHLevel2X 9 2" xfId="1596" xr:uid="{00000000-0005-0000-0000-0000BA1B0000}"/>
    <cellStyle name="SAPBEXHLevel2X 9 2 2" xfId="4425" xr:uid="{00000000-0005-0000-0000-0000BB1B0000}"/>
    <cellStyle name="SAPBEXHLevel2X 9 2 3" xfId="6899" xr:uid="{00000000-0005-0000-0000-0000BC1B0000}"/>
    <cellStyle name="SAPBEXHLevel2X 9 2 4" xfId="9200" xr:uid="{00000000-0005-0000-0000-0000BD1B0000}"/>
    <cellStyle name="SAPBEXHLevel2X 9 3" xfId="3923" xr:uid="{00000000-0005-0000-0000-0000BE1B0000}"/>
    <cellStyle name="SAPBEXHLevel2X 9 4" xfId="6428" xr:uid="{00000000-0005-0000-0000-0000BF1B0000}"/>
    <cellStyle name="SAPBEXHLevel2X 9 5" xfId="8757" xr:uid="{00000000-0005-0000-0000-0000C01B0000}"/>
    <cellStyle name="SAPBEXHLevel3" xfId="1070" xr:uid="{00000000-0005-0000-0000-0000C11B0000}"/>
    <cellStyle name="SAPBEXHLevel3 10" xfId="1071" xr:uid="{00000000-0005-0000-0000-0000C21B0000}"/>
    <cellStyle name="SAPBEXHLevel3 10 2" xfId="2531" xr:uid="{00000000-0005-0000-0000-0000C31B0000}"/>
    <cellStyle name="SAPBEXHLevel3 10 2 2" xfId="5358" xr:uid="{00000000-0005-0000-0000-0000C41B0000}"/>
    <cellStyle name="SAPBEXHLevel3 10 2 3" xfId="7828" xr:uid="{00000000-0005-0000-0000-0000C51B0000}"/>
    <cellStyle name="SAPBEXHLevel3 10 2 4" xfId="10121" xr:uid="{00000000-0005-0000-0000-0000C61B0000}"/>
    <cellStyle name="SAPBEXHLevel3 10 3" xfId="3925" xr:uid="{00000000-0005-0000-0000-0000C71B0000}"/>
    <cellStyle name="SAPBEXHLevel3 10 4" xfId="6430" xr:uid="{00000000-0005-0000-0000-0000C81B0000}"/>
    <cellStyle name="SAPBEXHLevel3 10 5" xfId="8759" xr:uid="{00000000-0005-0000-0000-0000C91B0000}"/>
    <cellStyle name="SAPBEXHLevel3 11" xfId="1072" xr:uid="{00000000-0005-0000-0000-0000CA1B0000}"/>
    <cellStyle name="SAPBEXHLevel3 11 2" xfId="2399" xr:uid="{00000000-0005-0000-0000-0000CB1B0000}"/>
    <cellStyle name="SAPBEXHLevel3 11 2 2" xfId="5226" xr:uid="{00000000-0005-0000-0000-0000CC1B0000}"/>
    <cellStyle name="SAPBEXHLevel3 11 2 3" xfId="7697" xr:uid="{00000000-0005-0000-0000-0000CD1B0000}"/>
    <cellStyle name="SAPBEXHLevel3 11 2 4" xfId="9990" xr:uid="{00000000-0005-0000-0000-0000CE1B0000}"/>
    <cellStyle name="SAPBEXHLevel3 11 3" xfId="3926" xr:uid="{00000000-0005-0000-0000-0000CF1B0000}"/>
    <cellStyle name="SAPBEXHLevel3 11 4" xfId="6431" xr:uid="{00000000-0005-0000-0000-0000D01B0000}"/>
    <cellStyle name="SAPBEXHLevel3 11 5" xfId="8760" xr:uid="{00000000-0005-0000-0000-0000D11B0000}"/>
    <cellStyle name="SAPBEXHLevel3 12" xfId="1527" xr:uid="{00000000-0005-0000-0000-0000D21B0000}"/>
    <cellStyle name="SAPBEXHLevel3 13" xfId="1761" xr:uid="{00000000-0005-0000-0000-0000D31B0000}"/>
    <cellStyle name="SAPBEXHLevel3 13 2" xfId="4589" xr:uid="{00000000-0005-0000-0000-0000D41B0000}"/>
    <cellStyle name="SAPBEXHLevel3 13 3" xfId="7062" xr:uid="{00000000-0005-0000-0000-0000D51B0000}"/>
    <cellStyle name="SAPBEXHLevel3 13 4" xfId="9356" xr:uid="{00000000-0005-0000-0000-0000D61B0000}"/>
    <cellStyle name="SAPBEXHLevel3 14" xfId="3924" xr:uid="{00000000-0005-0000-0000-0000D71B0000}"/>
    <cellStyle name="SAPBEXHLevel3 15" xfId="6429" xr:uid="{00000000-0005-0000-0000-0000D81B0000}"/>
    <cellStyle name="SAPBEXHLevel3 16" xfId="8758" xr:uid="{00000000-0005-0000-0000-0000D91B0000}"/>
    <cellStyle name="SAPBEXHLevel3 2" xfId="1073" xr:uid="{00000000-0005-0000-0000-0000DA1B0000}"/>
    <cellStyle name="SAPBEXHLevel3 2 10" xfId="1074" xr:uid="{00000000-0005-0000-0000-0000DB1B0000}"/>
    <cellStyle name="SAPBEXHLevel3 2 10 2" xfId="2549" xr:uid="{00000000-0005-0000-0000-0000DC1B0000}"/>
    <cellStyle name="SAPBEXHLevel3 2 10 2 2" xfId="5376" xr:uid="{00000000-0005-0000-0000-0000DD1B0000}"/>
    <cellStyle name="SAPBEXHLevel3 2 10 2 3" xfId="7846" xr:uid="{00000000-0005-0000-0000-0000DE1B0000}"/>
    <cellStyle name="SAPBEXHLevel3 2 10 2 4" xfId="10139" xr:uid="{00000000-0005-0000-0000-0000DF1B0000}"/>
    <cellStyle name="SAPBEXHLevel3 2 10 3" xfId="3928" xr:uid="{00000000-0005-0000-0000-0000E01B0000}"/>
    <cellStyle name="SAPBEXHLevel3 2 10 4" xfId="6433" xr:uid="{00000000-0005-0000-0000-0000E11B0000}"/>
    <cellStyle name="SAPBEXHLevel3 2 10 5" xfId="8762" xr:uid="{00000000-0005-0000-0000-0000E21B0000}"/>
    <cellStyle name="SAPBEXHLevel3 2 11" xfId="2598" xr:uid="{00000000-0005-0000-0000-0000E31B0000}"/>
    <cellStyle name="SAPBEXHLevel3 2 11 2" xfId="5424" xr:uid="{00000000-0005-0000-0000-0000E41B0000}"/>
    <cellStyle name="SAPBEXHLevel3 2 11 3" xfId="7894" xr:uid="{00000000-0005-0000-0000-0000E51B0000}"/>
    <cellStyle name="SAPBEXHLevel3 2 11 4" xfId="10187" xr:uid="{00000000-0005-0000-0000-0000E61B0000}"/>
    <cellStyle name="SAPBEXHLevel3 2 12" xfId="3927" xr:uid="{00000000-0005-0000-0000-0000E71B0000}"/>
    <cellStyle name="SAPBEXHLevel3 2 13" xfId="6432" xr:uid="{00000000-0005-0000-0000-0000E81B0000}"/>
    <cellStyle name="SAPBEXHLevel3 2 14" xfId="8761" xr:uid="{00000000-0005-0000-0000-0000E91B0000}"/>
    <cellStyle name="SAPBEXHLevel3 2 2" xfId="1075" xr:uid="{00000000-0005-0000-0000-0000EA1B0000}"/>
    <cellStyle name="SAPBEXHLevel3 2 2 2" xfId="2387" xr:uid="{00000000-0005-0000-0000-0000EB1B0000}"/>
    <cellStyle name="SAPBEXHLevel3 2 2 2 2" xfId="5214" xr:uid="{00000000-0005-0000-0000-0000EC1B0000}"/>
    <cellStyle name="SAPBEXHLevel3 2 2 2 3" xfId="7685" xr:uid="{00000000-0005-0000-0000-0000ED1B0000}"/>
    <cellStyle name="SAPBEXHLevel3 2 2 2 4" xfId="9978" xr:uid="{00000000-0005-0000-0000-0000EE1B0000}"/>
    <cellStyle name="SAPBEXHLevel3 2 2 3" xfId="3929" xr:uid="{00000000-0005-0000-0000-0000EF1B0000}"/>
    <cellStyle name="SAPBEXHLevel3 2 2 4" xfId="6434" xr:uid="{00000000-0005-0000-0000-0000F01B0000}"/>
    <cellStyle name="SAPBEXHLevel3 2 2 5" xfId="8763" xr:uid="{00000000-0005-0000-0000-0000F11B0000}"/>
    <cellStyle name="SAPBEXHLevel3 2 3" xfId="1076" xr:uid="{00000000-0005-0000-0000-0000F21B0000}"/>
    <cellStyle name="SAPBEXHLevel3 2 3 2" xfId="2224" xr:uid="{00000000-0005-0000-0000-0000F31B0000}"/>
    <cellStyle name="SAPBEXHLevel3 2 3 2 2" xfId="5052" xr:uid="{00000000-0005-0000-0000-0000F41B0000}"/>
    <cellStyle name="SAPBEXHLevel3 2 3 2 3" xfId="7523" xr:uid="{00000000-0005-0000-0000-0000F51B0000}"/>
    <cellStyle name="SAPBEXHLevel3 2 3 2 4" xfId="9816" xr:uid="{00000000-0005-0000-0000-0000F61B0000}"/>
    <cellStyle name="SAPBEXHLevel3 2 3 3" xfId="3930" xr:uid="{00000000-0005-0000-0000-0000F71B0000}"/>
    <cellStyle name="SAPBEXHLevel3 2 3 4" xfId="6435" xr:uid="{00000000-0005-0000-0000-0000F81B0000}"/>
    <cellStyle name="SAPBEXHLevel3 2 3 5" xfId="8764" xr:uid="{00000000-0005-0000-0000-0000F91B0000}"/>
    <cellStyle name="SAPBEXHLevel3 2 4" xfId="1077" xr:uid="{00000000-0005-0000-0000-0000FA1B0000}"/>
    <cellStyle name="SAPBEXHLevel3 2 4 2" xfId="2384" xr:uid="{00000000-0005-0000-0000-0000FB1B0000}"/>
    <cellStyle name="SAPBEXHLevel3 2 4 2 2" xfId="5211" xr:uid="{00000000-0005-0000-0000-0000FC1B0000}"/>
    <cellStyle name="SAPBEXHLevel3 2 4 2 3" xfId="7682" xr:uid="{00000000-0005-0000-0000-0000FD1B0000}"/>
    <cellStyle name="SAPBEXHLevel3 2 4 2 4" xfId="9975" xr:uid="{00000000-0005-0000-0000-0000FE1B0000}"/>
    <cellStyle name="SAPBEXHLevel3 2 4 3" xfId="3931" xr:uid="{00000000-0005-0000-0000-0000FF1B0000}"/>
    <cellStyle name="SAPBEXHLevel3 2 4 4" xfId="6436" xr:uid="{00000000-0005-0000-0000-0000001C0000}"/>
    <cellStyle name="SAPBEXHLevel3 2 4 5" xfId="8765" xr:uid="{00000000-0005-0000-0000-0000011C0000}"/>
    <cellStyle name="SAPBEXHLevel3 2 5" xfId="1078" xr:uid="{00000000-0005-0000-0000-0000021C0000}"/>
    <cellStyle name="SAPBEXHLevel3 2 5 2" xfId="2292" xr:uid="{00000000-0005-0000-0000-0000031C0000}"/>
    <cellStyle name="SAPBEXHLevel3 2 5 2 2" xfId="5120" xr:uid="{00000000-0005-0000-0000-0000041C0000}"/>
    <cellStyle name="SAPBEXHLevel3 2 5 2 3" xfId="7591" xr:uid="{00000000-0005-0000-0000-0000051C0000}"/>
    <cellStyle name="SAPBEXHLevel3 2 5 2 4" xfId="9884" xr:uid="{00000000-0005-0000-0000-0000061C0000}"/>
    <cellStyle name="SAPBEXHLevel3 2 5 3" xfId="3932" xr:uid="{00000000-0005-0000-0000-0000071C0000}"/>
    <cellStyle name="SAPBEXHLevel3 2 5 4" xfId="6437" xr:uid="{00000000-0005-0000-0000-0000081C0000}"/>
    <cellStyle name="SAPBEXHLevel3 2 5 5" xfId="8766" xr:uid="{00000000-0005-0000-0000-0000091C0000}"/>
    <cellStyle name="SAPBEXHLevel3 2 6" xfId="1079" xr:uid="{00000000-0005-0000-0000-00000A1C0000}"/>
    <cellStyle name="SAPBEXHLevel3 2 6 2" xfId="1721" xr:uid="{00000000-0005-0000-0000-00000B1C0000}"/>
    <cellStyle name="SAPBEXHLevel3 2 6 2 2" xfId="4549" xr:uid="{00000000-0005-0000-0000-00000C1C0000}"/>
    <cellStyle name="SAPBEXHLevel3 2 6 2 3" xfId="7022" xr:uid="{00000000-0005-0000-0000-00000D1C0000}"/>
    <cellStyle name="SAPBEXHLevel3 2 6 2 4" xfId="9316" xr:uid="{00000000-0005-0000-0000-00000E1C0000}"/>
    <cellStyle name="SAPBEXHLevel3 2 6 3" xfId="3933" xr:uid="{00000000-0005-0000-0000-00000F1C0000}"/>
    <cellStyle name="SAPBEXHLevel3 2 6 4" xfId="6438" xr:uid="{00000000-0005-0000-0000-0000101C0000}"/>
    <cellStyle name="SAPBEXHLevel3 2 6 5" xfId="8767" xr:uid="{00000000-0005-0000-0000-0000111C0000}"/>
    <cellStyle name="SAPBEXHLevel3 2 7" xfId="1080" xr:uid="{00000000-0005-0000-0000-0000121C0000}"/>
    <cellStyle name="SAPBEXHLevel3 2 7 2" xfId="2492" xr:uid="{00000000-0005-0000-0000-0000131C0000}"/>
    <cellStyle name="SAPBEXHLevel3 2 7 2 2" xfId="5319" xr:uid="{00000000-0005-0000-0000-0000141C0000}"/>
    <cellStyle name="SAPBEXHLevel3 2 7 2 3" xfId="7789" xr:uid="{00000000-0005-0000-0000-0000151C0000}"/>
    <cellStyle name="SAPBEXHLevel3 2 7 2 4" xfId="10082" xr:uid="{00000000-0005-0000-0000-0000161C0000}"/>
    <cellStyle name="SAPBEXHLevel3 2 7 3" xfId="3934" xr:uid="{00000000-0005-0000-0000-0000171C0000}"/>
    <cellStyle name="SAPBEXHLevel3 2 7 4" xfId="6439" xr:uid="{00000000-0005-0000-0000-0000181C0000}"/>
    <cellStyle name="SAPBEXHLevel3 2 7 5" xfId="8768" xr:uid="{00000000-0005-0000-0000-0000191C0000}"/>
    <cellStyle name="SAPBEXHLevel3 2 8" xfId="1081" xr:uid="{00000000-0005-0000-0000-00001A1C0000}"/>
    <cellStyle name="SAPBEXHLevel3 2 8 2" xfId="2299" xr:uid="{00000000-0005-0000-0000-00001B1C0000}"/>
    <cellStyle name="SAPBEXHLevel3 2 8 2 2" xfId="5127" xr:uid="{00000000-0005-0000-0000-00001C1C0000}"/>
    <cellStyle name="SAPBEXHLevel3 2 8 2 3" xfId="7598" xr:uid="{00000000-0005-0000-0000-00001D1C0000}"/>
    <cellStyle name="SAPBEXHLevel3 2 8 2 4" xfId="9891" xr:uid="{00000000-0005-0000-0000-00001E1C0000}"/>
    <cellStyle name="SAPBEXHLevel3 2 8 3" xfId="3935" xr:uid="{00000000-0005-0000-0000-00001F1C0000}"/>
    <cellStyle name="SAPBEXHLevel3 2 8 4" xfId="6440" xr:uid="{00000000-0005-0000-0000-0000201C0000}"/>
    <cellStyle name="SAPBEXHLevel3 2 8 5" xfId="8769" xr:uid="{00000000-0005-0000-0000-0000211C0000}"/>
    <cellStyle name="SAPBEXHLevel3 2 9" xfId="1082" xr:uid="{00000000-0005-0000-0000-0000221C0000}"/>
    <cellStyle name="SAPBEXHLevel3 2 9 2" xfId="1760" xr:uid="{00000000-0005-0000-0000-0000231C0000}"/>
    <cellStyle name="SAPBEXHLevel3 2 9 2 2" xfId="4588" xr:uid="{00000000-0005-0000-0000-0000241C0000}"/>
    <cellStyle name="SAPBEXHLevel3 2 9 2 3" xfId="7061" xr:uid="{00000000-0005-0000-0000-0000251C0000}"/>
    <cellStyle name="SAPBEXHLevel3 2 9 2 4" xfId="9355" xr:uid="{00000000-0005-0000-0000-0000261C0000}"/>
    <cellStyle name="SAPBEXHLevel3 2 9 3" xfId="3936" xr:uid="{00000000-0005-0000-0000-0000271C0000}"/>
    <cellStyle name="SAPBEXHLevel3 2 9 4" xfId="6441" xr:uid="{00000000-0005-0000-0000-0000281C0000}"/>
    <cellStyle name="SAPBEXHLevel3 2 9 5" xfId="8770" xr:uid="{00000000-0005-0000-0000-0000291C0000}"/>
    <cellStyle name="SAPBEXHLevel3 3" xfId="1083" xr:uid="{00000000-0005-0000-0000-00002A1C0000}"/>
    <cellStyle name="SAPBEXHLevel3 3 2" xfId="2468" xr:uid="{00000000-0005-0000-0000-00002B1C0000}"/>
    <cellStyle name="SAPBEXHLevel3 3 2 2" xfId="5295" xr:uid="{00000000-0005-0000-0000-00002C1C0000}"/>
    <cellStyle name="SAPBEXHLevel3 3 2 3" xfId="7765" xr:uid="{00000000-0005-0000-0000-00002D1C0000}"/>
    <cellStyle name="SAPBEXHLevel3 3 2 4" xfId="10058" xr:uid="{00000000-0005-0000-0000-00002E1C0000}"/>
    <cellStyle name="SAPBEXHLevel3 3 3" xfId="3937" xr:uid="{00000000-0005-0000-0000-00002F1C0000}"/>
    <cellStyle name="SAPBEXHLevel3 3 4" xfId="6442" xr:uid="{00000000-0005-0000-0000-0000301C0000}"/>
    <cellStyle name="SAPBEXHLevel3 3 5" xfId="8771" xr:uid="{00000000-0005-0000-0000-0000311C0000}"/>
    <cellStyle name="SAPBEXHLevel3 4" xfId="1084" xr:uid="{00000000-0005-0000-0000-0000321C0000}"/>
    <cellStyle name="SAPBEXHLevel3 4 2" xfId="2229" xr:uid="{00000000-0005-0000-0000-0000331C0000}"/>
    <cellStyle name="SAPBEXHLevel3 4 2 2" xfId="5057" xr:uid="{00000000-0005-0000-0000-0000341C0000}"/>
    <cellStyle name="SAPBEXHLevel3 4 2 3" xfId="7528" xr:uid="{00000000-0005-0000-0000-0000351C0000}"/>
    <cellStyle name="SAPBEXHLevel3 4 2 4" xfId="9821" xr:uid="{00000000-0005-0000-0000-0000361C0000}"/>
    <cellStyle name="SAPBEXHLevel3 4 3" xfId="3938" xr:uid="{00000000-0005-0000-0000-0000371C0000}"/>
    <cellStyle name="SAPBEXHLevel3 4 4" xfId="6443" xr:uid="{00000000-0005-0000-0000-0000381C0000}"/>
    <cellStyle name="SAPBEXHLevel3 4 5" xfId="8772" xr:uid="{00000000-0005-0000-0000-0000391C0000}"/>
    <cellStyle name="SAPBEXHLevel3 5" xfId="1085" xr:uid="{00000000-0005-0000-0000-00003A1C0000}"/>
    <cellStyle name="SAPBEXHLevel3 5 2" xfId="2398" xr:uid="{00000000-0005-0000-0000-00003B1C0000}"/>
    <cellStyle name="SAPBEXHLevel3 5 2 2" xfId="5225" xr:uid="{00000000-0005-0000-0000-00003C1C0000}"/>
    <cellStyle name="SAPBEXHLevel3 5 2 3" xfId="7696" xr:uid="{00000000-0005-0000-0000-00003D1C0000}"/>
    <cellStyle name="SAPBEXHLevel3 5 2 4" xfId="9989" xr:uid="{00000000-0005-0000-0000-00003E1C0000}"/>
    <cellStyle name="SAPBEXHLevel3 5 3" xfId="3939" xr:uid="{00000000-0005-0000-0000-00003F1C0000}"/>
    <cellStyle name="SAPBEXHLevel3 5 4" xfId="6444" xr:uid="{00000000-0005-0000-0000-0000401C0000}"/>
    <cellStyle name="SAPBEXHLevel3 5 5" xfId="8773" xr:uid="{00000000-0005-0000-0000-0000411C0000}"/>
    <cellStyle name="SAPBEXHLevel3 6" xfId="1086" xr:uid="{00000000-0005-0000-0000-0000421C0000}"/>
    <cellStyle name="SAPBEXHLevel3 6 2" xfId="2358" xr:uid="{00000000-0005-0000-0000-0000431C0000}"/>
    <cellStyle name="SAPBEXHLevel3 6 2 2" xfId="5186" xr:uid="{00000000-0005-0000-0000-0000441C0000}"/>
    <cellStyle name="SAPBEXHLevel3 6 2 3" xfId="7657" xr:uid="{00000000-0005-0000-0000-0000451C0000}"/>
    <cellStyle name="SAPBEXHLevel3 6 2 4" xfId="9950" xr:uid="{00000000-0005-0000-0000-0000461C0000}"/>
    <cellStyle name="SAPBEXHLevel3 6 3" xfId="3940" xr:uid="{00000000-0005-0000-0000-0000471C0000}"/>
    <cellStyle name="SAPBEXHLevel3 6 4" xfId="6445" xr:uid="{00000000-0005-0000-0000-0000481C0000}"/>
    <cellStyle name="SAPBEXHLevel3 6 5" xfId="8774" xr:uid="{00000000-0005-0000-0000-0000491C0000}"/>
    <cellStyle name="SAPBEXHLevel3 7" xfId="1087" xr:uid="{00000000-0005-0000-0000-00004A1C0000}"/>
    <cellStyle name="SAPBEXHLevel3 7 2" xfId="2544" xr:uid="{00000000-0005-0000-0000-00004B1C0000}"/>
    <cellStyle name="SAPBEXHLevel3 7 2 2" xfId="5371" xr:uid="{00000000-0005-0000-0000-00004C1C0000}"/>
    <cellStyle name="SAPBEXHLevel3 7 2 3" xfId="7841" xr:uid="{00000000-0005-0000-0000-00004D1C0000}"/>
    <cellStyle name="SAPBEXHLevel3 7 2 4" xfId="10134" xr:uid="{00000000-0005-0000-0000-00004E1C0000}"/>
    <cellStyle name="SAPBEXHLevel3 7 3" xfId="3941" xr:uid="{00000000-0005-0000-0000-00004F1C0000}"/>
    <cellStyle name="SAPBEXHLevel3 7 4" xfId="6446" xr:uid="{00000000-0005-0000-0000-0000501C0000}"/>
    <cellStyle name="SAPBEXHLevel3 7 5" xfId="8775" xr:uid="{00000000-0005-0000-0000-0000511C0000}"/>
    <cellStyle name="SAPBEXHLevel3 8" xfId="1088" xr:uid="{00000000-0005-0000-0000-0000521C0000}"/>
    <cellStyle name="SAPBEXHLevel3 8 2" xfId="2179" xr:uid="{00000000-0005-0000-0000-0000531C0000}"/>
    <cellStyle name="SAPBEXHLevel3 8 2 2" xfId="5007" xr:uid="{00000000-0005-0000-0000-0000541C0000}"/>
    <cellStyle name="SAPBEXHLevel3 8 2 3" xfId="7478" xr:uid="{00000000-0005-0000-0000-0000551C0000}"/>
    <cellStyle name="SAPBEXHLevel3 8 2 4" xfId="9771" xr:uid="{00000000-0005-0000-0000-0000561C0000}"/>
    <cellStyle name="SAPBEXHLevel3 8 3" xfId="3942" xr:uid="{00000000-0005-0000-0000-0000571C0000}"/>
    <cellStyle name="SAPBEXHLevel3 8 4" xfId="6447" xr:uid="{00000000-0005-0000-0000-0000581C0000}"/>
    <cellStyle name="SAPBEXHLevel3 8 5" xfId="8776" xr:uid="{00000000-0005-0000-0000-0000591C0000}"/>
    <cellStyle name="SAPBEXHLevel3 9" xfId="1089" xr:uid="{00000000-0005-0000-0000-00005A1C0000}"/>
    <cellStyle name="SAPBEXHLevel3 9 2" xfId="2339" xr:uid="{00000000-0005-0000-0000-00005B1C0000}"/>
    <cellStyle name="SAPBEXHLevel3 9 2 2" xfId="5167" xr:uid="{00000000-0005-0000-0000-00005C1C0000}"/>
    <cellStyle name="SAPBEXHLevel3 9 2 3" xfId="7638" xr:uid="{00000000-0005-0000-0000-00005D1C0000}"/>
    <cellStyle name="SAPBEXHLevel3 9 2 4" xfId="9931" xr:uid="{00000000-0005-0000-0000-00005E1C0000}"/>
    <cellStyle name="SAPBEXHLevel3 9 3" xfId="3943" xr:uid="{00000000-0005-0000-0000-00005F1C0000}"/>
    <cellStyle name="SAPBEXHLevel3 9 4" xfId="6448" xr:uid="{00000000-0005-0000-0000-0000601C0000}"/>
    <cellStyle name="SAPBEXHLevel3 9 5" xfId="8777" xr:uid="{00000000-0005-0000-0000-0000611C0000}"/>
    <cellStyle name="SAPBEXHLevel3X" xfId="1090" xr:uid="{00000000-0005-0000-0000-0000621C0000}"/>
    <cellStyle name="SAPBEXHLevel3X 10" xfId="1091" xr:uid="{00000000-0005-0000-0000-0000631C0000}"/>
    <cellStyle name="SAPBEXHLevel3X 10 2" xfId="1797" xr:uid="{00000000-0005-0000-0000-0000641C0000}"/>
    <cellStyle name="SAPBEXHLevel3X 10 2 2" xfId="4625" xr:uid="{00000000-0005-0000-0000-0000651C0000}"/>
    <cellStyle name="SAPBEXHLevel3X 10 2 3" xfId="7098" xr:uid="{00000000-0005-0000-0000-0000661C0000}"/>
    <cellStyle name="SAPBEXHLevel3X 10 2 4" xfId="9392" xr:uid="{00000000-0005-0000-0000-0000671C0000}"/>
    <cellStyle name="SAPBEXHLevel3X 10 3" xfId="3945" xr:uid="{00000000-0005-0000-0000-0000681C0000}"/>
    <cellStyle name="SAPBEXHLevel3X 10 4" xfId="6450" xr:uid="{00000000-0005-0000-0000-0000691C0000}"/>
    <cellStyle name="SAPBEXHLevel3X 10 5" xfId="8779" xr:uid="{00000000-0005-0000-0000-00006A1C0000}"/>
    <cellStyle name="SAPBEXHLevel3X 11" xfId="1092" xr:uid="{00000000-0005-0000-0000-00006B1C0000}"/>
    <cellStyle name="SAPBEXHLevel3X 11 2" xfId="1941" xr:uid="{00000000-0005-0000-0000-00006C1C0000}"/>
    <cellStyle name="SAPBEXHLevel3X 11 2 2" xfId="4769" xr:uid="{00000000-0005-0000-0000-00006D1C0000}"/>
    <cellStyle name="SAPBEXHLevel3X 11 2 3" xfId="7240" xr:uid="{00000000-0005-0000-0000-00006E1C0000}"/>
    <cellStyle name="SAPBEXHLevel3X 11 2 4" xfId="9533" xr:uid="{00000000-0005-0000-0000-00006F1C0000}"/>
    <cellStyle name="SAPBEXHLevel3X 11 3" xfId="3946" xr:uid="{00000000-0005-0000-0000-0000701C0000}"/>
    <cellStyle name="SAPBEXHLevel3X 11 4" xfId="6451" xr:uid="{00000000-0005-0000-0000-0000711C0000}"/>
    <cellStyle name="SAPBEXHLevel3X 11 5" xfId="8780" xr:uid="{00000000-0005-0000-0000-0000721C0000}"/>
    <cellStyle name="SAPBEXHLevel3X 12" xfId="1528" xr:uid="{00000000-0005-0000-0000-0000731C0000}"/>
    <cellStyle name="SAPBEXHLevel3X 13" xfId="1756" xr:uid="{00000000-0005-0000-0000-0000741C0000}"/>
    <cellStyle name="SAPBEXHLevel3X 13 2" xfId="4584" xr:uid="{00000000-0005-0000-0000-0000751C0000}"/>
    <cellStyle name="SAPBEXHLevel3X 13 3" xfId="7057" xr:uid="{00000000-0005-0000-0000-0000761C0000}"/>
    <cellStyle name="SAPBEXHLevel3X 13 4" xfId="9351" xr:uid="{00000000-0005-0000-0000-0000771C0000}"/>
    <cellStyle name="SAPBEXHLevel3X 14" xfId="3944" xr:uid="{00000000-0005-0000-0000-0000781C0000}"/>
    <cellStyle name="SAPBEXHLevel3X 15" xfId="6449" xr:uid="{00000000-0005-0000-0000-0000791C0000}"/>
    <cellStyle name="SAPBEXHLevel3X 16" xfId="8778" xr:uid="{00000000-0005-0000-0000-00007A1C0000}"/>
    <cellStyle name="SAPBEXHLevel3X 2" xfId="1093" xr:uid="{00000000-0005-0000-0000-00007B1C0000}"/>
    <cellStyle name="SAPBEXHLevel3X 2 10" xfId="1094" xr:uid="{00000000-0005-0000-0000-00007C1C0000}"/>
    <cellStyle name="SAPBEXHLevel3X 2 10 2" xfId="2636" xr:uid="{00000000-0005-0000-0000-00007D1C0000}"/>
    <cellStyle name="SAPBEXHLevel3X 2 10 2 2" xfId="5461" xr:uid="{00000000-0005-0000-0000-00007E1C0000}"/>
    <cellStyle name="SAPBEXHLevel3X 2 10 2 3" xfId="7929" xr:uid="{00000000-0005-0000-0000-00007F1C0000}"/>
    <cellStyle name="SAPBEXHLevel3X 2 10 2 4" xfId="10218" xr:uid="{00000000-0005-0000-0000-0000801C0000}"/>
    <cellStyle name="SAPBEXHLevel3X 2 10 3" xfId="3948" xr:uid="{00000000-0005-0000-0000-0000811C0000}"/>
    <cellStyle name="SAPBEXHLevel3X 2 10 4" xfId="6453" xr:uid="{00000000-0005-0000-0000-0000821C0000}"/>
    <cellStyle name="SAPBEXHLevel3X 2 10 5" xfId="8782" xr:uid="{00000000-0005-0000-0000-0000831C0000}"/>
    <cellStyle name="SAPBEXHLevel3X 2 11" xfId="2565" xr:uid="{00000000-0005-0000-0000-0000841C0000}"/>
    <cellStyle name="SAPBEXHLevel3X 2 11 2" xfId="5392" xr:uid="{00000000-0005-0000-0000-0000851C0000}"/>
    <cellStyle name="SAPBEXHLevel3X 2 11 3" xfId="7862" xr:uid="{00000000-0005-0000-0000-0000861C0000}"/>
    <cellStyle name="SAPBEXHLevel3X 2 11 4" xfId="10155" xr:uid="{00000000-0005-0000-0000-0000871C0000}"/>
    <cellStyle name="SAPBEXHLevel3X 2 12" xfId="3947" xr:uid="{00000000-0005-0000-0000-0000881C0000}"/>
    <cellStyle name="SAPBEXHLevel3X 2 13" xfId="6452" xr:uid="{00000000-0005-0000-0000-0000891C0000}"/>
    <cellStyle name="SAPBEXHLevel3X 2 14" xfId="8781" xr:uid="{00000000-0005-0000-0000-00008A1C0000}"/>
    <cellStyle name="SAPBEXHLevel3X 2 2" xfId="1095" xr:uid="{00000000-0005-0000-0000-00008B1C0000}"/>
    <cellStyle name="SAPBEXHLevel3X 2 2 2" xfId="1563" xr:uid="{00000000-0005-0000-0000-00008C1C0000}"/>
    <cellStyle name="SAPBEXHLevel3X 2 2 2 2" xfId="4392" xr:uid="{00000000-0005-0000-0000-00008D1C0000}"/>
    <cellStyle name="SAPBEXHLevel3X 2 2 2 3" xfId="6866" xr:uid="{00000000-0005-0000-0000-00008E1C0000}"/>
    <cellStyle name="SAPBEXHLevel3X 2 2 2 4" xfId="9168" xr:uid="{00000000-0005-0000-0000-00008F1C0000}"/>
    <cellStyle name="SAPBEXHLevel3X 2 2 3" xfId="3949" xr:uid="{00000000-0005-0000-0000-0000901C0000}"/>
    <cellStyle name="SAPBEXHLevel3X 2 2 4" xfId="6454" xr:uid="{00000000-0005-0000-0000-0000911C0000}"/>
    <cellStyle name="SAPBEXHLevel3X 2 2 5" xfId="8783" xr:uid="{00000000-0005-0000-0000-0000921C0000}"/>
    <cellStyle name="SAPBEXHLevel3X 2 3" xfId="1096" xr:uid="{00000000-0005-0000-0000-0000931C0000}"/>
    <cellStyle name="SAPBEXHLevel3X 2 3 2" xfId="2240" xr:uid="{00000000-0005-0000-0000-0000941C0000}"/>
    <cellStyle name="SAPBEXHLevel3X 2 3 2 2" xfId="5068" xr:uid="{00000000-0005-0000-0000-0000951C0000}"/>
    <cellStyle name="SAPBEXHLevel3X 2 3 2 3" xfId="7539" xr:uid="{00000000-0005-0000-0000-0000961C0000}"/>
    <cellStyle name="SAPBEXHLevel3X 2 3 2 4" xfId="9832" xr:uid="{00000000-0005-0000-0000-0000971C0000}"/>
    <cellStyle name="SAPBEXHLevel3X 2 3 3" xfId="3950" xr:uid="{00000000-0005-0000-0000-0000981C0000}"/>
    <cellStyle name="SAPBEXHLevel3X 2 3 4" xfId="6455" xr:uid="{00000000-0005-0000-0000-0000991C0000}"/>
    <cellStyle name="SAPBEXHLevel3X 2 3 5" xfId="8784" xr:uid="{00000000-0005-0000-0000-00009A1C0000}"/>
    <cellStyle name="SAPBEXHLevel3X 2 4" xfId="1097" xr:uid="{00000000-0005-0000-0000-00009B1C0000}"/>
    <cellStyle name="SAPBEXHLevel3X 2 4 2" xfId="1672" xr:uid="{00000000-0005-0000-0000-00009C1C0000}"/>
    <cellStyle name="SAPBEXHLevel3X 2 4 2 2" xfId="4501" xr:uid="{00000000-0005-0000-0000-00009D1C0000}"/>
    <cellStyle name="SAPBEXHLevel3X 2 4 2 3" xfId="6974" xr:uid="{00000000-0005-0000-0000-00009E1C0000}"/>
    <cellStyle name="SAPBEXHLevel3X 2 4 2 4" xfId="9268" xr:uid="{00000000-0005-0000-0000-00009F1C0000}"/>
    <cellStyle name="SAPBEXHLevel3X 2 4 3" xfId="3951" xr:uid="{00000000-0005-0000-0000-0000A01C0000}"/>
    <cellStyle name="SAPBEXHLevel3X 2 4 4" xfId="6456" xr:uid="{00000000-0005-0000-0000-0000A11C0000}"/>
    <cellStyle name="SAPBEXHLevel3X 2 4 5" xfId="8785" xr:uid="{00000000-0005-0000-0000-0000A21C0000}"/>
    <cellStyle name="SAPBEXHLevel3X 2 5" xfId="1098" xr:uid="{00000000-0005-0000-0000-0000A31C0000}"/>
    <cellStyle name="SAPBEXHLevel3X 2 5 2" xfId="1649" xr:uid="{00000000-0005-0000-0000-0000A41C0000}"/>
    <cellStyle name="SAPBEXHLevel3X 2 5 2 2" xfId="4478" xr:uid="{00000000-0005-0000-0000-0000A51C0000}"/>
    <cellStyle name="SAPBEXHLevel3X 2 5 2 3" xfId="6951" xr:uid="{00000000-0005-0000-0000-0000A61C0000}"/>
    <cellStyle name="SAPBEXHLevel3X 2 5 2 4" xfId="9246" xr:uid="{00000000-0005-0000-0000-0000A71C0000}"/>
    <cellStyle name="SAPBEXHLevel3X 2 5 3" xfId="3952" xr:uid="{00000000-0005-0000-0000-0000A81C0000}"/>
    <cellStyle name="SAPBEXHLevel3X 2 5 4" xfId="6457" xr:uid="{00000000-0005-0000-0000-0000A91C0000}"/>
    <cellStyle name="SAPBEXHLevel3X 2 5 5" xfId="8786" xr:uid="{00000000-0005-0000-0000-0000AA1C0000}"/>
    <cellStyle name="SAPBEXHLevel3X 2 6" xfId="1099" xr:uid="{00000000-0005-0000-0000-0000AB1C0000}"/>
    <cellStyle name="SAPBEXHLevel3X 2 6 2" xfId="2677" xr:uid="{00000000-0005-0000-0000-0000AC1C0000}"/>
    <cellStyle name="SAPBEXHLevel3X 2 6 2 2" xfId="5502" xr:uid="{00000000-0005-0000-0000-0000AD1C0000}"/>
    <cellStyle name="SAPBEXHLevel3X 2 6 2 3" xfId="7967" xr:uid="{00000000-0005-0000-0000-0000AE1C0000}"/>
    <cellStyle name="SAPBEXHLevel3X 2 6 2 4" xfId="10247" xr:uid="{00000000-0005-0000-0000-0000AF1C0000}"/>
    <cellStyle name="SAPBEXHLevel3X 2 6 3" xfId="3953" xr:uid="{00000000-0005-0000-0000-0000B01C0000}"/>
    <cellStyle name="SAPBEXHLevel3X 2 6 4" xfId="6458" xr:uid="{00000000-0005-0000-0000-0000B11C0000}"/>
    <cellStyle name="SAPBEXHLevel3X 2 6 5" xfId="8787" xr:uid="{00000000-0005-0000-0000-0000B21C0000}"/>
    <cellStyle name="SAPBEXHLevel3X 2 7" xfId="1100" xr:uid="{00000000-0005-0000-0000-0000B31C0000}"/>
    <cellStyle name="SAPBEXHLevel3X 2 7 2" xfId="2655" xr:uid="{00000000-0005-0000-0000-0000B41C0000}"/>
    <cellStyle name="SAPBEXHLevel3X 2 7 2 2" xfId="5480" xr:uid="{00000000-0005-0000-0000-0000B51C0000}"/>
    <cellStyle name="SAPBEXHLevel3X 2 7 2 3" xfId="7948" xr:uid="{00000000-0005-0000-0000-0000B61C0000}"/>
    <cellStyle name="SAPBEXHLevel3X 2 7 2 4" xfId="10236" xr:uid="{00000000-0005-0000-0000-0000B71C0000}"/>
    <cellStyle name="SAPBEXHLevel3X 2 7 3" xfId="3954" xr:uid="{00000000-0005-0000-0000-0000B81C0000}"/>
    <cellStyle name="SAPBEXHLevel3X 2 7 4" xfId="6459" xr:uid="{00000000-0005-0000-0000-0000B91C0000}"/>
    <cellStyle name="SAPBEXHLevel3X 2 7 5" xfId="8788" xr:uid="{00000000-0005-0000-0000-0000BA1C0000}"/>
    <cellStyle name="SAPBEXHLevel3X 2 8" xfId="1101" xr:uid="{00000000-0005-0000-0000-0000BB1C0000}"/>
    <cellStyle name="SAPBEXHLevel3X 2 8 2" xfId="1840" xr:uid="{00000000-0005-0000-0000-0000BC1C0000}"/>
    <cellStyle name="SAPBEXHLevel3X 2 8 2 2" xfId="4668" xr:uid="{00000000-0005-0000-0000-0000BD1C0000}"/>
    <cellStyle name="SAPBEXHLevel3X 2 8 2 3" xfId="7140" xr:uid="{00000000-0005-0000-0000-0000BE1C0000}"/>
    <cellStyle name="SAPBEXHLevel3X 2 8 2 4" xfId="9433" xr:uid="{00000000-0005-0000-0000-0000BF1C0000}"/>
    <cellStyle name="SAPBEXHLevel3X 2 8 3" xfId="3955" xr:uid="{00000000-0005-0000-0000-0000C01C0000}"/>
    <cellStyle name="SAPBEXHLevel3X 2 8 4" xfId="6460" xr:uid="{00000000-0005-0000-0000-0000C11C0000}"/>
    <cellStyle name="SAPBEXHLevel3X 2 8 5" xfId="8789" xr:uid="{00000000-0005-0000-0000-0000C21C0000}"/>
    <cellStyle name="SAPBEXHLevel3X 2 9" xfId="1102" xr:uid="{00000000-0005-0000-0000-0000C31C0000}"/>
    <cellStyle name="SAPBEXHLevel3X 2 9 2" xfId="2625" xr:uid="{00000000-0005-0000-0000-0000C41C0000}"/>
    <cellStyle name="SAPBEXHLevel3X 2 9 2 2" xfId="5451" xr:uid="{00000000-0005-0000-0000-0000C51C0000}"/>
    <cellStyle name="SAPBEXHLevel3X 2 9 2 3" xfId="7920" xr:uid="{00000000-0005-0000-0000-0000C61C0000}"/>
    <cellStyle name="SAPBEXHLevel3X 2 9 2 4" xfId="10212" xr:uid="{00000000-0005-0000-0000-0000C71C0000}"/>
    <cellStyle name="SAPBEXHLevel3X 2 9 3" xfId="3956" xr:uid="{00000000-0005-0000-0000-0000C81C0000}"/>
    <cellStyle name="SAPBEXHLevel3X 2 9 4" xfId="6461" xr:uid="{00000000-0005-0000-0000-0000C91C0000}"/>
    <cellStyle name="SAPBEXHLevel3X 2 9 5" xfId="8790" xr:uid="{00000000-0005-0000-0000-0000CA1C0000}"/>
    <cellStyle name="SAPBEXHLevel3X 3" xfId="1103" xr:uid="{00000000-0005-0000-0000-0000CB1C0000}"/>
    <cellStyle name="SAPBEXHLevel3X 3 2" xfId="1898" xr:uid="{00000000-0005-0000-0000-0000CC1C0000}"/>
    <cellStyle name="SAPBEXHLevel3X 3 2 2" xfId="4726" xr:uid="{00000000-0005-0000-0000-0000CD1C0000}"/>
    <cellStyle name="SAPBEXHLevel3X 3 2 3" xfId="7198" xr:uid="{00000000-0005-0000-0000-0000CE1C0000}"/>
    <cellStyle name="SAPBEXHLevel3X 3 2 4" xfId="9491" xr:uid="{00000000-0005-0000-0000-0000CF1C0000}"/>
    <cellStyle name="SAPBEXHLevel3X 3 3" xfId="3957" xr:uid="{00000000-0005-0000-0000-0000D01C0000}"/>
    <cellStyle name="SAPBEXHLevel3X 3 4" xfId="6462" xr:uid="{00000000-0005-0000-0000-0000D11C0000}"/>
    <cellStyle name="SAPBEXHLevel3X 3 5" xfId="8791" xr:uid="{00000000-0005-0000-0000-0000D21C0000}"/>
    <cellStyle name="SAPBEXHLevel3X 4" xfId="1104" xr:uid="{00000000-0005-0000-0000-0000D31C0000}"/>
    <cellStyle name="SAPBEXHLevel3X 4 2" xfId="1822" xr:uid="{00000000-0005-0000-0000-0000D41C0000}"/>
    <cellStyle name="SAPBEXHLevel3X 4 2 2" xfId="4650" xr:uid="{00000000-0005-0000-0000-0000D51C0000}"/>
    <cellStyle name="SAPBEXHLevel3X 4 2 3" xfId="7122" xr:uid="{00000000-0005-0000-0000-0000D61C0000}"/>
    <cellStyle name="SAPBEXHLevel3X 4 2 4" xfId="9415" xr:uid="{00000000-0005-0000-0000-0000D71C0000}"/>
    <cellStyle name="SAPBEXHLevel3X 4 3" xfId="3958" xr:uid="{00000000-0005-0000-0000-0000D81C0000}"/>
    <cellStyle name="SAPBEXHLevel3X 4 4" xfId="6463" xr:uid="{00000000-0005-0000-0000-0000D91C0000}"/>
    <cellStyle name="SAPBEXHLevel3X 4 5" xfId="8792" xr:uid="{00000000-0005-0000-0000-0000DA1C0000}"/>
    <cellStyle name="SAPBEXHLevel3X 5" xfId="1105" xr:uid="{00000000-0005-0000-0000-0000DB1C0000}"/>
    <cellStyle name="SAPBEXHLevel3X 5 2" xfId="1619" xr:uid="{00000000-0005-0000-0000-0000DC1C0000}"/>
    <cellStyle name="SAPBEXHLevel3X 5 2 2" xfId="4448" xr:uid="{00000000-0005-0000-0000-0000DD1C0000}"/>
    <cellStyle name="SAPBEXHLevel3X 5 2 3" xfId="6921" xr:uid="{00000000-0005-0000-0000-0000DE1C0000}"/>
    <cellStyle name="SAPBEXHLevel3X 5 2 4" xfId="9221" xr:uid="{00000000-0005-0000-0000-0000DF1C0000}"/>
    <cellStyle name="SAPBEXHLevel3X 5 3" xfId="3959" xr:uid="{00000000-0005-0000-0000-0000E01C0000}"/>
    <cellStyle name="SAPBEXHLevel3X 5 4" xfId="6464" xr:uid="{00000000-0005-0000-0000-0000E11C0000}"/>
    <cellStyle name="SAPBEXHLevel3X 5 5" xfId="8793" xr:uid="{00000000-0005-0000-0000-0000E21C0000}"/>
    <cellStyle name="SAPBEXHLevel3X 6" xfId="1106" xr:uid="{00000000-0005-0000-0000-0000E31C0000}"/>
    <cellStyle name="SAPBEXHLevel3X 6 2" xfId="1856" xr:uid="{00000000-0005-0000-0000-0000E41C0000}"/>
    <cellStyle name="SAPBEXHLevel3X 6 2 2" xfId="4684" xr:uid="{00000000-0005-0000-0000-0000E51C0000}"/>
    <cellStyle name="SAPBEXHLevel3X 6 2 3" xfId="7156" xr:uid="{00000000-0005-0000-0000-0000E61C0000}"/>
    <cellStyle name="SAPBEXHLevel3X 6 2 4" xfId="9449" xr:uid="{00000000-0005-0000-0000-0000E71C0000}"/>
    <cellStyle name="SAPBEXHLevel3X 6 3" xfId="3960" xr:uid="{00000000-0005-0000-0000-0000E81C0000}"/>
    <cellStyle name="SAPBEXHLevel3X 6 4" xfId="6465" xr:uid="{00000000-0005-0000-0000-0000E91C0000}"/>
    <cellStyle name="SAPBEXHLevel3X 6 5" xfId="8794" xr:uid="{00000000-0005-0000-0000-0000EA1C0000}"/>
    <cellStyle name="SAPBEXHLevel3X 7" xfId="1107" xr:uid="{00000000-0005-0000-0000-0000EB1C0000}"/>
    <cellStyle name="SAPBEXHLevel3X 7 2" xfId="1877" xr:uid="{00000000-0005-0000-0000-0000EC1C0000}"/>
    <cellStyle name="SAPBEXHLevel3X 7 2 2" xfId="4705" xr:uid="{00000000-0005-0000-0000-0000ED1C0000}"/>
    <cellStyle name="SAPBEXHLevel3X 7 2 3" xfId="7177" xr:uid="{00000000-0005-0000-0000-0000EE1C0000}"/>
    <cellStyle name="SAPBEXHLevel3X 7 2 4" xfId="9470" xr:uid="{00000000-0005-0000-0000-0000EF1C0000}"/>
    <cellStyle name="SAPBEXHLevel3X 7 3" xfId="3961" xr:uid="{00000000-0005-0000-0000-0000F01C0000}"/>
    <cellStyle name="SAPBEXHLevel3X 7 4" xfId="6466" xr:uid="{00000000-0005-0000-0000-0000F11C0000}"/>
    <cellStyle name="SAPBEXHLevel3X 7 5" xfId="8795" xr:uid="{00000000-0005-0000-0000-0000F21C0000}"/>
    <cellStyle name="SAPBEXHLevel3X 8" xfId="1108" xr:uid="{00000000-0005-0000-0000-0000F31C0000}"/>
    <cellStyle name="SAPBEXHLevel3X 8 2" xfId="1895" xr:uid="{00000000-0005-0000-0000-0000F41C0000}"/>
    <cellStyle name="SAPBEXHLevel3X 8 2 2" xfId="4723" xr:uid="{00000000-0005-0000-0000-0000F51C0000}"/>
    <cellStyle name="SAPBEXHLevel3X 8 2 3" xfId="7195" xr:uid="{00000000-0005-0000-0000-0000F61C0000}"/>
    <cellStyle name="SAPBEXHLevel3X 8 2 4" xfId="9488" xr:uid="{00000000-0005-0000-0000-0000F71C0000}"/>
    <cellStyle name="SAPBEXHLevel3X 8 3" xfId="3962" xr:uid="{00000000-0005-0000-0000-0000F81C0000}"/>
    <cellStyle name="SAPBEXHLevel3X 8 4" xfId="6467" xr:uid="{00000000-0005-0000-0000-0000F91C0000}"/>
    <cellStyle name="SAPBEXHLevel3X 8 5" xfId="8796" xr:uid="{00000000-0005-0000-0000-0000FA1C0000}"/>
    <cellStyle name="SAPBEXHLevel3X 9" xfId="1109" xr:uid="{00000000-0005-0000-0000-0000FB1C0000}"/>
    <cellStyle name="SAPBEXHLevel3X 9 2" xfId="2246" xr:uid="{00000000-0005-0000-0000-0000FC1C0000}"/>
    <cellStyle name="SAPBEXHLevel3X 9 2 2" xfId="5074" xr:uid="{00000000-0005-0000-0000-0000FD1C0000}"/>
    <cellStyle name="SAPBEXHLevel3X 9 2 3" xfId="7545" xr:uid="{00000000-0005-0000-0000-0000FE1C0000}"/>
    <cellStyle name="SAPBEXHLevel3X 9 2 4" xfId="9838" xr:uid="{00000000-0005-0000-0000-0000FF1C0000}"/>
    <cellStyle name="SAPBEXHLevel3X 9 3" xfId="3963" xr:uid="{00000000-0005-0000-0000-0000001D0000}"/>
    <cellStyle name="SAPBEXHLevel3X 9 4" xfId="6468" xr:uid="{00000000-0005-0000-0000-0000011D0000}"/>
    <cellStyle name="SAPBEXHLevel3X 9 5" xfId="8797" xr:uid="{00000000-0005-0000-0000-0000021D0000}"/>
    <cellStyle name="SAPBEXinputData" xfId="1151" xr:uid="{00000000-0005-0000-0000-0000451E0000}"/>
    <cellStyle name="SAPBEXinputData 2" xfId="1530" xr:uid="{00000000-0005-0000-0000-0000461E0000}"/>
    <cellStyle name="SAPBEXItemHeader" xfId="1152" xr:uid="{00000000-0005-0000-0000-0000471E0000}"/>
    <cellStyle name="SAPBEXItemHeader 10" xfId="1153" xr:uid="{00000000-0005-0000-0000-0000481E0000}"/>
    <cellStyle name="SAPBEXItemHeader 10 2" xfId="2481" xr:uid="{00000000-0005-0000-0000-0000491E0000}"/>
    <cellStyle name="SAPBEXItemHeader 10 2 2" xfId="5308" xr:uid="{00000000-0005-0000-0000-00004A1E0000}"/>
    <cellStyle name="SAPBEXItemHeader 10 2 3" xfId="7778" xr:uid="{00000000-0005-0000-0000-00004B1E0000}"/>
    <cellStyle name="SAPBEXItemHeader 10 2 4" xfId="10071" xr:uid="{00000000-0005-0000-0000-00004C1E0000}"/>
    <cellStyle name="SAPBEXItemHeader 10 3" xfId="4006" xr:uid="{00000000-0005-0000-0000-00004D1E0000}"/>
    <cellStyle name="SAPBEXItemHeader 10 4" xfId="6510" xr:uid="{00000000-0005-0000-0000-00004E1E0000}"/>
    <cellStyle name="SAPBEXItemHeader 10 5" xfId="8839" xr:uid="{00000000-0005-0000-0000-00004F1E0000}"/>
    <cellStyle name="SAPBEXItemHeader 11" xfId="1154" xr:uid="{00000000-0005-0000-0000-0000501E0000}"/>
    <cellStyle name="SAPBEXItemHeader 11 2" xfId="2183" xr:uid="{00000000-0005-0000-0000-0000511E0000}"/>
    <cellStyle name="SAPBEXItemHeader 11 2 2" xfId="5011" xr:uid="{00000000-0005-0000-0000-0000521E0000}"/>
    <cellStyle name="SAPBEXItemHeader 11 2 3" xfId="7482" xr:uid="{00000000-0005-0000-0000-0000531E0000}"/>
    <cellStyle name="SAPBEXItemHeader 11 2 4" xfId="9775" xr:uid="{00000000-0005-0000-0000-0000541E0000}"/>
    <cellStyle name="SAPBEXItemHeader 11 3" xfId="4007" xr:uid="{00000000-0005-0000-0000-0000551E0000}"/>
    <cellStyle name="SAPBEXItemHeader 11 4" xfId="6511" xr:uid="{00000000-0005-0000-0000-0000561E0000}"/>
    <cellStyle name="SAPBEXItemHeader 11 5" xfId="8840" xr:uid="{00000000-0005-0000-0000-0000571E0000}"/>
    <cellStyle name="SAPBEXItemHeader 12" xfId="2478" xr:uid="{00000000-0005-0000-0000-0000581E0000}"/>
    <cellStyle name="SAPBEXItemHeader 12 2" xfId="5305" xr:uid="{00000000-0005-0000-0000-0000591E0000}"/>
    <cellStyle name="SAPBEXItemHeader 12 3" xfId="7775" xr:uid="{00000000-0005-0000-0000-00005A1E0000}"/>
    <cellStyle name="SAPBEXItemHeader 12 4" xfId="10068" xr:uid="{00000000-0005-0000-0000-00005B1E0000}"/>
    <cellStyle name="SAPBEXItemHeader 13" xfId="4005" xr:uid="{00000000-0005-0000-0000-00005C1E0000}"/>
    <cellStyle name="SAPBEXItemHeader 14" xfId="6509" xr:uid="{00000000-0005-0000-0000-00005D1E0000}"/>
    <cellStyle name="SAPBEXItemHeader 15" xfId="8838" xr:uid="{00000000-0005-0000-0000-00005E1E0000}"/>
    <cellStyle name="SAPBEXItemHeader 2" xfId="1155" xr:uid="{00000000-0005-0000-0000-00005F1E0000}"/>
    <cellStyle name="SAPBEXItemHeader 2 10" xfId="1156" xr:uid="{00000000-0005-0000-0000-0000601E0000}"/>
    <cellStyle name="SAPBEXItemHeader 2 10 2" xfId="1635" xr:uid="{00000000-0005-0000-0000-0000611E0000}"/>
    <cellStyle name="SAPBEXItemHeader 2 10 2 2" xfId="4464" xr:uid="{00000000-0005-0000-0000-0000621E0000}"/>
    <cellStyle name="SAPBEXItemHeader 2 10 2 3" xfId="6937" xr:uid="{00000000-0005-0000-0000-0000631E0000}"/>
    <cellStyle name="SAPBEXItemHeader 2 10 2 4" xfId="9233" xr:uid="{00000000-0005-0000-0000-0000641E0000}"/>
    <cellStyle name="SAPBEXItemHeader 2 10 3" xfId="4009" xr:uid="{00000000-0005-0000-0000-0000651E0000}"/>
    <cellStyle name="SAPBEXItemHeader 2 10 4" xfId="6513" xr:uid="{00000000-0005-0000-0000-0000661E0000}"/>
    <cellStyle name="SAPBEXItemHeader 2 10 5" xfId="8842" xr:uid="{00000000-0005-0000-0000-0000671E0000}"/>
    <cellStyle name="SAPBEXItemHeader 2 11" xfId="1669" xr:uid="{00000000-0005-0000-0000-0000681E0000}"/>
    <cellStyle name="SAPBEXItemHeader 2 11 2" xfId="4498" xr:uid="{00000000-0005-0000-0000-0000691E0000}"/>
    <cellStyle name="SAPBEXItemHeader 2 11 3" xfId="6971" xr:uid="{00000000-0005-0000-0000-00006A1E0000}"/>
    <cellStyle name="SAPBEXItemHeader 2 11 4" xfId="9265" xr:uid="{00000000-0005-0000-0000-00006B1E0000}"/>
    <cellStyle name="SAPBEXItemHeader 2 12" xfId="4008" xr:uid="{00000000-0005-0000-0000-00006C1E0000}"/>
    <cellStyle name="SAPBEXItemHeader 2 13" xfId="6512" xr:uid="{00000000-0005-0000-0000-00006D1E0000}"/>
    <cellStyle name="SAPBEXItemHeader 2 14" xfId="8841" xr:uid="{00000000-0005-0000-0000-00006E1E0000}"/>
    <cellStyle name="SAPBEXItemHeader 2 2" xfId="1157" xr:uid="{00000000-0005-0000-0000-00006F1E0000}"/>
    <cellStyle name="SAPBEXItemHeader 2 2 2" xfId="1752" xr:uid="{00000000-0005-0000-0000-0000701E0000}"/>
    <cellStyle name="SAPBEXItemHeader 2 2 2 2" xfId="4580" xr:uid="{00000000-0005-0000-0000-0000711E0000}"/>
    <cellStyle name="SAPBEXItemHeader 2 2 2 3" xfId="7053" xr:uid="{00000000-0005-0000-0000-0000721E0000}"/>
    <cellStyle name="SAPBEXItemHeader 2 2 2 4" xfId="9347" xr:uid="{00000000-0005-0000-0000-0000731E0000}"/>
    <cellStyle name="SAPBEXItemHeader 2 2 3" xfId="4010" xr:uid="{00000000-0005-0000-0000-0000741E0000}"/>
    <cellStyle name="SAPBEXItemHeader 2 2 4" xfId="6514" xr:uid="{00000000-0005-0000-0000-0000751E0000}"/>
    <cellStyle name="SAPBEXItemHeader 2 2 5" xfId="8843" xr:uid="{00000000-0005-0000-0000-0000761E0000}"/>
    <cellStyle name="SAPBEXItemHeader 2 3" xfId="1158" xr:uid="{00000000-0005-0000-0000-0000771E0000}"/>
    <cellStyle name="SAPBEXItemHeader 2 3 2" xfId="2412" xr:uid="{00000000-0005-0000-0000-0000781E0000}"/>
    <cellStyle name="SAPBEXItemHeader 2 3 2 2" xfId="5239" xr:uid="{00000000-0005-0000-0000-0000791E0000}"/>
    <cellStyle name="SAPBEXItemHeader 2 3 2 3" xfId="7710" xr:uid="{00000000-0005-0000-0000-00007A1E0000}"/>
    <cellStyle name="SAPBEXItemHeader 2 3 2 4" xfId="10003" xr:uid="{00000000-0005-0000-0000-00007B1E0000}"/>
    <cellStyle name="SAPBEXItemHeader 2 3 3" xfId="4011" xr:uid="{00000000-0005-0000-0000-00007C1E0000}"/>
    <cellStyle name="SAPBEXItemHeader 2 3 4" xfId="6515" xr:uid="{00000000-0005-0000-0000-00007D1E0000}"/>
    <cellStyle name="SAPBEXItemHeader 2 3 5" xfId="8844" xr:uid="{00000000-0005-0000-0000-00007E1E0000}"/>
    <cellStyle name="SAPBEXItemHeader 2 4" xfId="1159" xr:uid="{00000000-0005-0000-0000-00007F1E0000}"/>
    <cellStyle name="SAPBEXItemHeader 2 4 2" xfId="2337" xr:uid="{00000000-0005-0000-0000-0000801E0000}"/>
    <cellStyle name="SAPBEXItemHeader 2 4 2 2" xfId="5165" xr:uid="{00000000-0005-0000-0000-0000811E0000}"/>
    <cellStyle name="SAPBEXItemHeader 2 4 2 3" xfId="7636" xr:uid="{00000000-0005-0000-0000-0000821E0000}"/>
    <cellStyle name="SAPBEXItemHeader 2 4 2 4" xfId="9929" xr:uid="{00000000-0005-0000-0000-0000831E0000}"/>
    <cellStyle name="SAPBEXItemHeader 2 4 3" xfId="4012" xr:uid="{00000000-0005-0000-0000-0000841E0000}"/>
    <cellStyle name="SAPBEXItemHeader 2 4 4" xfId="6516" xr:uid="{00000000-0005-0000-0000-0000851E0000}"/>
    <cellStyle name="SAPBEXItemHeader 2 4 5" xfId="8845" xr:uid="{00000000-0005-0000-0000-0000861E0000}"/>
    <cellStyle name="SAPBEXItemHeader 2 5" xfId="1160" xr:uid="{00000000-0005-0000-0000-0000871E0000}"/>
    <cellStyle name="SAPBEXItemHeader 2 5 2" xfId="2285" xr:uid="{00000000-0005-0000-0000-0000881E0000}"/>
    <cellStyle name="SAPBEXItemHeader 2 5 2 2" xfId="5113" xr:uid="{00000000-0005-0000-0000-0000891E0000}"/>
    <cellStyle name="SAPBEXItemHeader 2 5 2 3" xfId="7584" xr:uid="{00000000-0005-0000-0000-00008A1E0000}"/>
    <cellStyle name="SAPBEXItemHeader 2 5 2 4" xfId="9877" xr:uid="{00000000-0005-0000-0000-00008B1E0000}"/>
    <cellStyle name="SAPBEXItemHeader 2 5 3" xfId="4013" xr:uid="{00000000-0005-0000-0000-00008C1E0000}"/>
    <cellStyle name="SAPBEXItemHeader 2 5 4" xfId="6517" xr:uid="{00000000-0005-0000-0000-00008D1E0000}"/>
    <cellStyle name="SAPBEXItemHeader 2 5 5" xfId="8846" xr:uid="{00000000-0005-0000-0000-00008E1E0000}"/>
    <cellStyle name="SAPBEXItemHeader 2 6" xfId="1161" xr:uid="{00000000-0005-0000-0000-00008F1E0000}"/>
    <cellStyle name="SAPBEXItemHeader 2 6 2" xfId="1828" xr:uid="{00000000-0005-0000-0000-0000901E0000}"/>
    <cellStyle name="SAPBEXItemHeader 2 6 2 2" xfId="4656" xr:uid="{00000000-0005-0000-0000-0000911E0000}"/>
    <cellStyle name="SAPBEXItemHeader 2 6 2 3" xfId="7128" xr:uid="{00000000-0005-0000-0000-0000921E0000}"/>
    <cellStyle name="SAPBEXItemHeader 2 6 2 4" xfId="9421" xr:uid="{00000000-0005-0000-0000-0000931E0000}"/>
    <cellStyle name="SAPBEXItemHeader 2 6 3" xfId="4014" xr:uid="{00000000-0005-0000-0000-0000941E0000}"/>
    <cellStyle name="SAPBEXItemHeader 2 6 4" xfId="6518" xr:uid="{00000000-0005-0000-0000-0000951E0000}"/>
    <cellStyle name="SAPBEXItemHeader 2 6 5" xfId="8847" xr:uid="{00000000-0005-0000-0000-0000961E0000}"/>
    <cellStyle name="SAPBEXItemHeader 2 7" xfId="1162" xr:uid="{00000000-0005-0000-0000-0000971E0000}"/>
    <cellStyle name="SAPBEXItemHeader 2 7 2" xfId="2440" xr:uid="{00000000-0005-0000-0000-0000981E0000}"/>
    <cellStyle name="SAPBEXItemHeader 2 7 2 2" xfId="5267" xr:uid="{00000000-0005-0000-0000-0000991E0000}"/>
    <cellStyle name="SAPBEXItemHeader 2 7 2 3" xfId="7738" xr:uid="{00000000-0005-0000-0000-00009A1E0000}"/>
    <cellStyle name="SAPBEXItemHeader 2 7 2 4" xfId="10031" xr:uid="{00000000-0005-0000-0000-00009B1E0000}"/>
    <cellStyle name="SAPBEXItemHeader 2 7 3" xfId="4015" xr:uid="{00000000-0005-0000-0000-00009C1E0000}"/>
    <cellStyle name="SAPBEXItemHeader 2 7 4" xfId="6519" xr:uid="{00000000-0005-0000-0000-00009D1E0000}"/>
    <cellStyle name="SAPBEXItemHeader 2 7 5" xfId="8848" xr:uid="{00000000-0005-0000-0000-00009E1E0000}"/>
    <cellStyle name="SAPBEXItemHeader 2 8" xfId="1163" xr:uid="{00000000-0005-0000-0000-00009F1E0000}"/>
    <cellStyle name="SAPBEXItemHeader 2 8 2" xfId="2608" xr:uid="{00000000-0005-0000-0000-0000A01E0000}"/>
    <cellStyle name="SAPBEXItemHeader 2 8 2 2" xfId="5434" xr:uid="{00000000-0005-0000-0000-0000A11E0000}"/>
    <cellStyle name="SAPBEXItemHeader 2 8 2 3" xfId="7904" xr:uid="{00000000-0005-0000-0000-0000A21E0000}"/>
    <cellStyle name="SAPBEXItemHeader 2 8 2 4" xfId="10197" xr:uid="{00000000-0005-0000-0000-0000A31E0000}"/>
    <cellStyle name="SAPBEXItemHeader 2 8 3" xfId="4016" xr:uid="{00000000-0005-0000-0000-0000A41E0000}"/>
    <cellStyle name="SAPBEXItemHeader 2 8 4" xfId="6520" xr:uid="{00000000-0005-0000-0000-0000A51E0000}"/>
    <cellStyle name="SAPBEXItemHeader 2 8 5" xfId="8849" xr:uid="{00000000-0005-0000-0000-0000A61E0000}"/>
    <cellStyle name="SAPBEXItemHeader 2 9" xfId="1164" xr:uid="{00000000-0005-0000-0000-0000A71E0000}"/>
    <cellStyle name="SAPBEXItemHeader 2 9 2" xfId="2184" xr:uid="{00000000-0005-0000-0000-0000A81E0000}"/>
    <cellStyle name="SAPBEXItemHeader 2 9 2 2" xfId="5012" xr:uid="{00000000-0005-0000-0000-0000A91E0000}"/>
    <cellStyle name="SAPBEXItemHeader 2 9 2 3" xfId="7483" xr:uid="{00000000-0005-0000-0000-0000AA1E0000}"/>
    <cellStyle name="SAPBEXItemHeader 2 9 2 4" xfId="9776" xr:uid="{00000000-0005-0000-0000-0000AB1E0000}"/>
    <cellStyle name="SAPBEXItemHeader 2 9 3" xfId="4017" xr:uid="{00000000-0005-0000-0000-0000AC1E0000}"/>
    <cellStyle name="SAPBEXItemHeader 2 9 4" xfId="6521" xr:uid="{00000000-0005-0000-0000-0000AD1E0000}"/>
    <cellStyle name="SAPBEXItemHeader 2 9 5" xfId="8850" xr:uid="{00000000-0005-0000-0000-0000AE1E0000}"/>
    <cellStyle name="SAPBEXItemHeader 3" xfId="1165" xr:uid="{00000000-0005-0000-0000-0000AF1E0000}"/>
    <cellStyle name="SAPBEXItemHeader 3 2" xfId="1621" xr:uid="{00000000-0005-0000-0000-0000B01E0000}"/>
    <cellStyle name="SAPBEXItemHeader 3 2 2" xfId="4450" xr:uid="{00000000-0005-0000-0000-0000B11E0000}"/>
    <cellStyle name="SAPBEXItemHeader 3 2 3" xfId="6923" xr:uid="{00000000-0005-0000-0000-0000B21E0000}"/>
    <cellStyle name="SAPBEXItemHeader 3 2 4" xfId="9222" xr:uid="{00000000-0005-0000-0000-0000B31E0000}"/>
    <cellStyle name="SAPBEXItemHeader 3 3" xfId="4018" xr:uid="{00000000-0005-0000-0000-0000B41E0000}"/>
    <cellStyle name="SAPBEXItemHeader 3 4" xfId="6522" xr:uid="{00000000-0005-0000-0000-0000B51E0000}"/>
    <cellStyle name="SAPBEXItemHeader 3 5" xfId="8851" xr:uid="{00000000-0005-0000-0000-0000B61E0000}"/>
    <cellStyle name="SAPBEXItemHeader 4" xfId="1166" xr:uid="{00000000-0005-0000-0000-0000B71E0000}"/>
    <cellStyle name="SAPBEXItemHeader 4 2" xfId="1692" xr:uid="{00000000-0005-0000-0000-0000B81E0000}"/>
    <cellStyle name="SAPBEXItemHeader 4 2 2" xfId="4521" xr:uid="{00000000-0005-0000-0000-0000B91E0000}"/>
    <cellStyle name="SAPBEXItemHeader 4 2 3" xfId="6994" xr:uid="{00000000-0005-0000-0000-0000BA1E0000}"/>
    <cellStyle name="SAPBEXItemHeader 4 2 4" xfId="9288" xr:uid="{00000000-0005-0000-0000-0000BB1E0000}"/>
    <cellStyle name="SAPBEXItemHeader 4 3" xfId="4019" xr:uid="{00000000-0005-0000-0000-0000BC1E0000}"/>
    <cellStyle name="SAPBEXItemHeader 4 4" xfId="6523" xr:uid="{00000000-0005-0000-0000-0000BD1E0000}"/>
    <cellStyle name="SAPBEXItemHeader 4 5" xfId="8852" xr:uid="{00000000-0005-0000-0000-0000BE1E0000}"/>
    <cellStyle name="SAPBEXItemHeader 5" xfId="1167" xr:uid="{00000000-0005-0000-0000-0000BF1E0000}"/>
    <cellStyle name="SAPBEXItemHeader 5 2" xfId="2226" xr:uid="{00000000-0005-0000-0000-0000C01E0000}"/>
    <cellStyle name="SAPBEXItemHeader 5 2 2" xfId="5054" xr:uid="{00000000-0005-0000-0000-0000C11E0000}"/>
    <cellStyle name="SAPBEXItemHeader 5 2 3" xfId="7525" xr:uid="{00000000-0005-0000-0000-0000C21E0000}"/>
    <cellStyle name="SAPBEXItemHeader 5 2 4" xfId="9818" xr:uid="{00000000-0005-0000-0000-0000C31E0000}"/>
    <cellStyle name="SAPBEXItemHeader 5 3" xfId="4020" xr:uid="{00000000-0005-0000-0000-0000C41E0000}"/>
    <cellStyle name="SAPBEXItemHeader 5 4" xfId="6524" xr:uid="{00000000-0005-0000-0000-0000C51E0000}"/>
    <cellStyle name="SAPBEXItemHeader 5 5" xfId="8853" xr:uid="{00000000-0005-0000-0000-0000C61E0000}"/>
    <cellStyle name="SAPBEXItemHeader 6" xfId="1168" xr:uid="{00000000-0005-0000-0000-0000C71E0000}"/>
    <cellStyle name="SAPBEXItemHeader 6 2" xfId="1896" xr:uid="{00000000-0005-0000-0000-0000C81E0000}"/>
    <cellStyle name="SAPBEXItemHeader 6 2 2" xfId="4724" xr:uid="{00000000-0005-0000-0000-0000C91E0000}"/>
    <cellStyle name="SAPBEXItemHeader 6 2 3" xfId="7196" xr:uid="{00000000-0005-0000-0000-0000CA1E0000}"/>
    <cellStyle name="SAPBEXItemHeader 6 2 4" xfId="9489" xr:uid="{00000000-0005-0000-0000-0000CB1E0000}"/>
    <cellStyle name="SAPBEXItemHeader 6 3" xfId="4021" xr:uid="{00000000-0005-0000-0000-0000CC1E0000}"/>
    <cellStyle name="SAPBEXItemHeader 6 4" xfId="6525" xr:uid="{00000000-0005-0000-0000-0000CD1E0000}"/>
    <cellStyle name="SAPBEXItemHeader 6 5" xfId="8854" xr:uid="{00000000-0005-0000-0000-0000CE1E0000}"/>
    <cellStyle name="SAPBEXItemHeader 7" xfId="1169" xr:uid="{00000000-0005-0000-0000-0000CF1E0000}"/>
    <cellStyle name="SAPBEXItemHeader 7 2" xfId="1683" xr:uid="{00000000-0005-0000-0000-0000D01E0000}"/>
    <cellStyle name="SAPBEXItemHeader 7 2 2" xfId="4512" xr:uid="{00000000-0005-0000-0000-0000D11E0000}"/>
    <cellStyle name="SAPBEXItemHeader 7 2 3" xfId="6985" xr:uid="{00000000-0005-0000-0000-0000D21E0000}"/>
    <cellStyle name="SAPBEXItemHeader 7 2 4" xfId="9279" xr:uid="{00000000-0005-0000-0000-0000D31E0000}"/>
    <cellStyle name="SAPBEXItemHeader 7 3" xfId="4022" xr:uid="{00000000-0005-0000-0000-0000D41E0000}"/>
    <cellStyle name="SAPBEXItemHeader 7 4" xfId="6526" xr:uid="{00000000-0005-0000-0000-0000D51E0000}"/>
    <cellStyle name="SAPBEXItemHeader 7 5" xfId="8855" xr:uid="{00000000-0005-0000-0000-0000D61E0000}"/>
    <cellStyle name="SAPBEXItemHeader 8" xfId="1170" xr:uid="{00000000-0005-0000-0000-0000D71E0000}"/>
    <cellStyle name="SAPBEXItemHeader 8 2" xfId="2600" xr:uid="{00000000-0005-0000-0000-0000D81E0000}"/>
    <cellStyle name="SAPBEXItemHeader 8 2 2" xfId="5426" xr:uid="{00000000-0005-0000-0000-0000D91E0000}"/>
    <cellStyle name="SAPBEXItemHeader 8 2 3" xfId="7896" xr:uid="{00000000-0005-0000-0000-0000DA1E0000}"/>
    <cellStyle name="SAPBEXItemHeader 8 2 4" xfId="10189" xr:uid="{00000000-0005-0000-0000-0000DB1E0000}"/>
    <cellStyle name="SAPBEXItemHeader 8 3" xfId="4023" xr:uid="{00000000-0005-0000-0000-0000DC1E0000}"/>
    <cellStyle name="SAPBEXItemHeader 8 4" xfId="6527" xr:uid="{00000000-0005-0000-0000-0000DD1E0000}"/>
    <cellStyle name="SAPBEXItemHeader 8 5" xfId="8856" xr:uid="{00000000-0005-0000-0000-0000DE1E0000}"/>
    <cellStyle name="SAPBEXItemHeader 9" xfId="1171" xr:uid="{00000000-0005-0000-0000-0000DF1E0000}"/>
    <cellStyle name="SAPBEXItemHeader 9 2" xfId="1688" xr:uid="{00000000-0005-0000-0000-0000E01E0000}"/>
    <cellStyle name="SAPBEXItemHeader 9 2 2" xfId="4517" xr:uid="{00000000-0005-0000-0000-0000E11E0000}"/>
    <cellStyle name="SAPBEXItemHeader 9 2 3" xfId="6990" xr:uid="{00000000-0005-0000-0000-0000E21E0000}"/>
    <cellStyle name="SAPBEXItemHeader 9 2 4" xfId="9284" xr:uid="{00000000-0005-0000-0000-0000E31E0000}"/>
    <cellStyle name="SAPBEXItemHeader 9 3" xfId="4024" xr:uid="{00000000-0005-0000-0000-0000E41E0000}"/>
    <cellStyle name="SAPBEXItemHeader 9 4" xfId="6528" xr:uid="{00000000-0005-0000-0000-0000E51E0000}"/>
    <cellStyle name="SAPBEXItemHeader 9 5" xfId="8857" xr:uid="{00000000-0005-0000-0000-0000E61E0000}"/>
    <cellStyle name="SAPBEXresData" xfId="1172" xr:uid="{00000000-0005-0000-0000-0000E71E0000}"/>
    <cellStyle name="SAPBEXresData 10" xfId="1173" xr:uid="{00000000-0005-0000-0000-0000E81E0000}"/>
    <cellStyle name="SAPBEXresData 10 2" xfId="2287" xr:uid="{00000000-0005-0000-0000-0000E91E0000}"/>
    <cellStyle name="SAPBEXresData 10 2 2" xfId="5115" xr:uid="{00000000-0005-0000-0000-0000EA1E0000}"/>
    <cellStyle name="SAPBEXresData 10 2 3" xfId="7586" xr:uid="{00000000-0005-0000-0000-0000EB1E0000}"/>
    <cellStyle name="SAPBEXresData 10 2 4" xfId="9879" xr:uid="{00000000-0005-0000-0000-0000EC1E0000}"/>
    <cellStyle name="SAPBEXresData 10 3" xfId="4026" xr:uid="{00000000-0005-0000-0000-0000ED1E0000}"/>
    <cellStyle name="SAPBEXresData 10 4" xfId="6530" xr:uid="{00000000-0005-0000-0000-0000EE1E0000}"/>
    <cellStyle name="SAPBEXresData 10 5" xfId="8859" xr:uid="{00000000-0005-0000-0000-0000EF1E0000}"/>
    <cellStyle name="SAPBEXresData 11" xfId="1174" xr:uid="{00000000-0005-0000-0000-0000F01E0000}"/>
    <cellStyle name="SAPBEXresData 11 2" xfId="2293" xr:uid="{00000000-0005-0000-0000-0000F11E0000}"/>
    <cellStyle name="SAPBEXresData 11 2 2" xfId="5121" xr:uid="{00000000-0005-0000-0000-0000F21E0000}"/>
    <cellStyle name="SAPBEXresData 11 2 3" xfId="7592" xr:uid="{00000000-0005-0000-0000-0000F31E0000}"/>
    <cellStyle name="SAPBEXresData 11 2 4" xfId="9885" xr:uid="{00000000-0005-0000-0000-0000F41E0000}"/>
    <cellStyle name="SAPBEXresData 11 3" xfId="4027" xr:uid="{00000000-0005-0000-0000-0000F51E0000}"/>
    <cellStyle name="SAPBEXresData 11 4" xfId="6531" xr:uid="{00000000-0005-0000-0000-0000F61E0000}"/>
    <cellStyle name="SAPBEXresData 11 5" xfId="8860" xr:uid="{00000000-0005-0000-0000-0000F71E0000}"/>
    <cellStyle name="SAPBEXresData 12" xfId="1531" xr:uid="{00000000-0005-0000-0000-0000F81E0000}"/>
    <cellStyle name="SAPBEXresData 13" xfId="1646" xr:uid="{00000000-0005-0000-0000-0000F91E0000}"/>
    <cellStyle name="SAPBEXresData 13 2" xfId="4475" xr:uid="{00000000-0005-0000-0000-0000FA1E0000}"/>
    <cellStyle name="SAPBEXresData 13 3" xfId="6948" xr:uid="{00000000-0005-0000-0000-0000FB1E0000}"/>
    <cellStyle name="SAPBEXresData 13 4" xfId="9243" xr:uid="{00000000-0005-0000-0000-0000FC1E0000}"/>
    <cellStyle name="SAPBEXresData 14" xfId="4025" xr:uid="{00000000-0005-0000-0000-0000FD1E0000}"/>
    <cellStyle name="SAPBEXresData 15" xfId="6529" xr:uid="{00000000-0005-0000-0000-0000FE1E0000}"/>
    <cellStyle name="SAPBEXresData 16" xfId="8858" xr:uid="{00000000-0005-0000-0000-0000FF1E0000}"/>
    <cellStyle name="SAPBEXresData 2" xfId="1175" xr:uid="{00000000-0005-0000-0000-0000001F0000}"/>
    <cellStyle name="SAPBEXresData 2 10" xfId="1176" xr:uid="{00000000-0005-0000-0000-0000011F0000}"/>
    <cellStyle name="SAPBEXresData 2 10 2" xfId="1697" xr:uid="{00000000-0005-0000-0000-0000021F0000}"/>
    <cellStyle name="SAPBEXresData 2 10 2 2" xfId="4526" xr:uid="{00000000-0005-0000-0000-0000031F0000}"/>
    <cellStyle name="SAPBEXresData 2 10 2 3" xfId="6999" xr:uid="{00000000-0005-0000-0000-0000041F0000}"/>
    <cellStyle name="SAPBEXresData 2 10 2 4" xfId="9293" xr:uid="{00000000-0005-0000-0000-0000051F0000}"/>
    <cellStyle name="SAPBEXresData 2 10 3" xfId="4029" xr:uid="{00000000-0005-0000-0000-0000061F0000}"/>
    <cellStyle name="SAPBEXresData 2 10 4" xfId="6533" xr:uid="{00000000-0005-0000-0000-0000071F0000}"/>
    <cellStyle name="SAPBEXresData 2 10 5" xfId="8862" xr:uid="{00000000-0005-0000-0000-0000081F0000}"/>
    <cellStyle name="SAPBEXresData 2 11" xfId="2619" xr:uid="{00000000-0005-0000-0000-0000091F0000}"/>
    <cellStyle name="SAPBEXresData 2 11 2" xfId="5445" xr:uid="{00000000-0005-0000-0000-00000A1F0000}"/>
    <cellStyle name="SAPBEXresData 2 11 3" xfId="7915" xr:uid="{00000000-0005-0000-0000-00000B1F0000}"/>
    <cellStyle name="SAPBEXresData 2 11 4" xfId="10208" xr:uid="{00000000-0005-0000-0000-00000C1F0000}"/>
    <cellStyle name="SAPBEXresData 2 12" xfId="4028" xr:uid="{00000000-0005-0000-0000-00000D1F0000}"/>
    <cellStyle name="SAPBEXresData 2 13" xfId="6532" xr:uid="{00000000-0005-0000-0000-00000E1F0000}"/>
    <cellStyle name="SAPBEXresData 2 14" xfId="8861" xr:uid="{00000000-0005-0000-0000-00000F1F0000}"/>
    <cellStyle name="SAPBEXresData 2 2" xfId="1177" xr:uid="{00000000-0005-0000-0000-0000101F0000}"/>
    <cellStyle name="SAPBEXresData 2 2 2" xfId="2185" xr:uid="{00000000-0005-0000-0000-0000111F0000}"/>
    <cellStyle name="SAPBEXresData 2 2 2 2" xfId="5013" xr:uid="{00000000-0005-0000-0000-0000121F0000}"/>
    <cellStyle name="SAPBEXresData 2 2 2 3" xfId="7484" xr:uid="{00000000-0005-0000-0000-0000131F0000}"/>
    <cellStyle name="SAPBEXresData 2 2 2 4" xfId="9777" xr:uid="{00000000-0005-0000-0000-0000141F0000}"/>
    <cellStyle name="SAPBEXresData 2 2 3" xfId="4030" xr:uid="{00000000-0005-0000-0000-0000151F0000}"/>
    <cellStyle name="SAPBEXresData 2 2 4" xfId="6534" xr:uid="{00000000-0005-0000-0000-0000161F0000}"/>
    <cellStyle name="SAPBEXresData 2 2 5" xfId="8863" xr:uid="{00000000-0005-0000-0000-0000171F0000}"/>
    <cellStyle name="SAPBEXresData 2 3" xfId="1178" xr:uid="{00000000-0005-0000-0000-0000181F0000}"/>
    <cellStyle name="SAPBEXresData 2 3 2" xfId="1776" xr:uid="{00000000-0005-0000-0000-0000191F0000}"/>
    <cellStyle name="SAPBEXresData 2 3 2 2" xfId="4604" xr:uid="{00000000-0005-0000-0000-00001A1F0000}"/>
    <cellStyle name="SAPBEXresData 2 3 2 3" xfId="7077" xr:uid="{00000000-0005-0000-0000-00001B1F0000}"/>
    <cellStyle name="SAPBEXresData 2 3 2 4" xfId="9371" xr:uid="{00000000-0005-0000-0000-00001C1F0000}"/>
    <cellStyle name="SAPBEXresData 2 3 3" xfId="4031" xr:uid="{00000000-0005-0000-0000-00001D1F0000}"/>
    <cellStyle name="SAPBEXresData 2 3 4" xfId="6535" xr:uid="{00000000-0005-0000-0000-00001E1F0000}"/>
    <cellStyle name="SAPBEXresData 2 3 5" xfId="8864" xr:uid="{00000000-0005-0000-0000-00001F1F0000}"/>
    <cellStyle name="SAPBEXresData 2 4" xfId="1179" xr:uid="{00000000-0005-0000-0000-0000201F0000}"/>
    <cellStyle name="SAPBEXresData 2 4 2" xfId="2607" xr:uid="{00000000-0005-0000-0000-0000211F0000}"/>
    <cellStyle name="SAPBEXresData 2 4 2 2" xfId="5433" xr:uid="{00000000-0005-0000-0000-0000221F0000}"/>
    <cellStyle name="SAPBEXresData 2 4 2 3" xfId="7903" xr:uid="{00000000-0005-0000-0000-0000231F0000}"/>
    <cellStyle name="SAPBEXresData 2 4 2 4" xfId="10196" xr:uid="{00000000-0005-0000-0000-0000241F0000}"/>
    <cellStyle name="SAPBEXresData 2 4 3" xfId="4032" xr:uid="{00000000-0005-0000-0000-0000251F0000}"/>
    <cellStyle name="SAPBEXresData 2 4 4" xfId="6536" xr:uid="{00000000-0005-0000-0000-0000261F0000}"/>
    <cellStyle name="SAPBEXresData 2 4 5" xfId="8865" xr:uid="{00000000-0005-0000-0000-0000271F0000}"/>
    <cellStyle name="SAPBEXresData 2 5" xfId="1180" xr:uid="{00000000-0005-0000-0000-0000281F0000}"/>
    <cellStyle name="SAPBEXresData 2 5 2" xfId="1654" xr:uid="{00000000-0005-0000-0000-0000291F0000}"/>
    <cellStyle name="SAPBEXresData 2 5 2 2" xfId="4483" xr:uid="{00000000-0005-0000-0000-00002A1F0000}"/>
    <cellStyle name="SAPBEXresData 2 5 2 3" xfId="6956" xr:uid="{00000000-0005-0000-0000-00002B1F0000}"/>
    <cellStyle name="SAPBEXresData 2 5 2 4" xfId="9250" xr:uid="{00000000-0005-0000-0000-00002C1F0000}"/>
    <cellStyle name="SAPBEXresData 2 5 3" xfId="4033" xr:uid="{00000000-0005-0000-0000-00002D1F0000}"/>
    <cellStyle name="SAPBEXresData 2 5 4" xfId="6537" xr:uid="{00000000-0005-0000-0000-00002E1F0000}"/>
    <cellStyle name="SAPBEXresData 2 5 5" xfId="8866" xr:uid="{00000000-0005-0000-0000-00002F1F0000}"/>
    <cellStyle name="SAPBEXresData 2 6" xfId="1181" xr:uid="{00000000-0005-0000-0000-0000301F0000}"/>
    <cellStyle name="SAPBEXresData 2 6 2" xfId="2323" xr:uid="{00000000-0005-0000-0000-0000311F0000}"/>
    <cellStyle name="SAPBEXresData 2 6 2 2" xfId="5151" xr:uid="{00000000-0005-0000-0000-0000321F0000}"/>
    <cellStyle name="SAPBEXresData 2 6 2 3" xfId="7622" xr:uid="{00000000-0005-0000-0000-0000331F0000}"/>
    <cellStyle name="SAPBEXresData 2 6 2 4" xfId="9915" xr:uid="{00000000-0005-0000-0000-0000341F0000}"/>
    <cellStyle name="SAPBEXresData 2 6 3" xfId="4034" xr:uid="{00000000-0005-0000-0000-0000351F0000}"/>
    <cellStyle name="SAPBEXresData 2 6 4" xfId="6538" xr:uid="{00000000-0005-0000-0000-0000361F0000}"/>
    <cellStyle name="SAPBEXresData 2 6 5" xfId="8867" xr:uid="{00000000-0005-0000-0000-0000371F0000}"/>
    <cellStyle name="SAPBEXresData 2 7" xfId="1182" xr:uid="{00000000-0005-0000-0000-0000381F0000}"/>
    <cellStyle name="SAPBEXresData 2 7 2" xfId="1912" xr:uid="{00000000-0005-0000-0000-0000391F0000}"/>
    <cellStyle name="SAPBEXresData 2 7 2 2" xfId="4740" xr:uid="{00000000-0005-0000-0000-00003A1F0000}"/>
    <cellStyle name="SAPBEXresData 2 7 2 3" xfId="7211" xr:uid="{00000000-0005-0000-0000-00003B1F0000}"/>
    <cellStyle name="SAPBEXresData 2 7 2 4" xfId="9504" xr:uid="{00000000-0005-0000-0000-00003C1F0000}"/>
    <cellStyle name="SAPBEXresData 2 7 3" xfId="4035" xr:uid="{00000000-0005-0000-0000-00003D1F0000}"/>
    <cellStyle name="SAPBEXresData 2 7 4" xfId="6539" xr:uid="{00000000-0005-0000-0000-00003E1F0000}"/>
    <cellStyle name="SAPBEXresData 2 7 5" xfId="8868" xr:uid="{00000000-0005-0000-0000-00003F1F0000}"/>
    <cellStyle name="SAPBEXresData 2 8" xfId="1183" xr:uid="{00000000-0005-0000-0000-0000401F0000}"/>
    <cellStyle name="SAPBEXresData 2 8 2" xfId="2546" xr:uid="{00000000-0005-0000-0000-0000411F0000}"/>
    <cellStyle name="SAPBEXresData 2 8 2 2" xfId="5373" xr:uid="{00000000-0005-0000-0000-0000421F0000}"/>
    <cellStyle name="SAPBEXresData 2 8 2 3" xfId="7843" xr:uid="{00000000-0005-0000-0000-0000431F0000}"/>
    <cellStyle name="SAPBEXresData 2 8 2 4" xfId="10136" xr:uid="{00000000-0005-0000-0000-0000441F0000}"/>
    <cellStyle name="SAPBEXresData 2 8 3" xfId="4036" xr:uid="{00000000-0005-0000-0000-0000451F0000}"/>
    <cellStyle name="SAPBEXresData 2 8 4" xfId="6540" xr:uid="{00000000-0005-0000-0000-0000461F0000}"/>
    <cellStyle name="SAPBEXresData 2 8 5" xfId="8869" xr:uid="{00000000-0005-0000-0000-0000471F0000}"/>
    <cellStyle name="SAPBEXresData 2 9" xfId="1184" xr:uid="{00000000-0005-0000-0000-0000481F0000}"/>
    <cellStyle name="SAPBEXresData 2 9 2" xfId="2575" xr:uid="{00000000-0005-0000-0000-0000491F0000}"/>
    <cellStyle name="SAPBEXresData 2 9 2 2" xfId="5402" xr:uid="{00000000-0005-0000-0000-00004A1F0000}"/>
    <cellStyle name="SAPBEXresData 2 9 2 3" xfId="7872" xr:uid="{00000000-0005-0000-0000-00004B1F0000}"/>
    <cellStyle name="SAPBEXresData 2 9 2 4" xfId="10165" xr:uid="{00000000-0005-0000-0000-00004C1F0000}"/>
    <cellStyle name="SAPBEXresData 2 9 3" xfId="4037" xr:uid="{00000000-0005-0000-0000-00004D1F0000}"/>
    <cellStyle name="SAPBEXresData 2 9 4" xfId="6541" xr:uid="{00000000-0005-0000-0000-00004E1F0000}"/>
    <cellStyle name="SAPBEXresData 2 9 5" xfId="8870" xr:uid="{00000000-0005-0000-0000-00004F1F0000}"/>
    <cellStyle name="SAPBEXresData 3" xfId="1185" xr:uid="{00000000-0005-0000-0000-0000501F0000}"/>
    <cellStyle name="SAPBEXresData 3 2" xfId="1687" xr:uid="{00000000-0005-0000-0000-0000511F0000}"/>
    <cellStyle name="SAPBEXresData 3 2 2" xfId="4516" xr:uid="{00000000-0005-0000-0000-0000521F0000}"/>
    <cellStyle name="SAPBEXresData 3 2 3" xfId="6989" xr:uid="{00000000-0005-0000-0000-0000531F0000}"/>
    <cellStyle name="SAPBEXresData 3 2 4" xfId="9283" xr:uid="{00000000-0005-0000-0000-0000541F0000}"/>
    <cellStyle name="SAPBEXresData 3 3" xfId="4038" xr:uid="{00000000-0005-0000-0000-0000551F0000}"/>
    <cellStyle name="SAPBEXresData 3 4" xfId="6542" xr:uid="{00000000-0005-0000-0000-0000561F0000}"/>
    <cellStyle name="SAPBEXresData 3 5" xfId="8871" xr:uid="{00000000-0005-0000-0000-0000571F0000}"/>
    <cellStyle name="SAPBEXresData 4" xfId="1186" xr:uid="{00000000-0005-0000-0000-0000581F0000}"/>
    <cellStyle name="SAPBEXresData 4 2" xfId="2294" xr:uid="{00000000-0005-0000-0000-0000591F0000}"/>
    <cellStyle name="SAPBEXresData 4 2 2" xfId="5122" xr:uid="{00000000-0005-0000-0000-00005A1F0000}"/>
    <cellStyle name="SAPBEXresData 4 2 3" xfId="7593" xr:uid="{00000000-0005-0000-0000-00005B1F0000}"/>
    <cellStyle name="SAPBEXresData 4 2 4" xfId="9886" xr:uid="{00000000-0005-0000-0000-00005C1F0000}"/>
    <cellStyle name="SAPBEXresData 4 3" xfId="4039" xr:uid="{00000000-0005-0000-0000-00005D1F0000}"/>
    <cellStyle name="SAPBEXresData 4 4" xfId="6543" xr:uid="{00000000-0005-0000-0000-00005E1F0000}"/>
    <cellStyle name="SAPBEXresData 4 5" xfId="8872" xr:uid="{00000000-0005-0000-0000-00005F1F0000}"/>
    <cellStyle name="SAPBEXresData 5" xfId="1187" xr:uid="{00000000-0005-0000-0000-0000601F0000}"/>
    <cellStyle name="SAPBEXresData 5 2" xfId="1932" xr:uid="{00000000-0005-0000-0000-0000611F0000}"/>
    <cellStyle name="SAPBEXresData 5 2 2" xfId="4760" xr:uid="{00000000-0005-0000-0000-0000621F0000}"/>
    <cellStyle name="SAPBEXresData 5 2 3" xfId="7231" xr:uid="{00000000-0005-0000-0000-0000631F0000}"/>
    <cellStyle name="SAPBEXresData 5 2 4" xfId="9524" xr:uid="{00000000-0005-0000-0000-0000641F0000}"/>
    <cellStyle name="SAPBEXresData 5 3" xfId="4040" xr:uid="{00000000-0005-0000-0000-0000651F0000}"/>
    <cellStyle name="SAPBEXresData 5 4" xfId="6544" xr:uid="{00000000-0005-0000-0000-0000661F0000}"/>
    <cellStyle name="SAPBEXresData 5 5" xfId="8873" xr:uid="{00000000-0005-0000-0000-0000671F0000}"/>
    <cellStyle name="SAPBEXresData 6" xfId="1188" xr:uid="{00000000-0005-0000-0000-0000681F0000}"/>
    <cellStyle name="SAPBEXresData 6 2" xfId="1772" xr:uid="{00000000-0005-0000-0000-0000691F0000}"/>
    <cellStyle name="SAPBEXresData 6 2 2" xfId="4600" xr:uid="{00000000-0005-0000-0000-00006A1F0000}"/>
    <cellStyle name="SAPBEXresData 6 2 3" xfId="7073" xr:uid="{00000000-0005-0000-0000-00006B1F0000}"/>
    <cellStyle name="SAPBEXresData 6 2 4" xfId="9367" xr:uid="{00000000-0005-0000-0000-00006C1F0000}"/>
    <cellStyle name="SAPBEXresData 6 3" xfId="4041" xr:uid="{00000000-0005-0000-0000-00006D1F0000}"/>
    <cellStyle name="SAPBEXresData 6 4" xfId="6545" xr:uid="{00000000-0005-0000-0000-00006E1F0000}"/>
    <cellStyle name="SAPBEXresData 6 5" xfId="8874" xr:uid="{00000000-0005-0000-0000-00006F1F0000}"/>
    <cellStyle name="SAPBEXresData 7" xfId="1189" xr:uid="{00000000-0005-0000-0000-0000701F0000}"/>
    <cellStyle name="SAPBEXresData 7 2" xfId="1751" xr:uid="{00000000-0005-0000-0000-0000711F0000}"/>
    <cellStyle name="SAPBEXresData 7 2 2" xfId="4579" xr:uid="{00000000-0005-0000-0000-0000721F0000}"/>
    <cellStyle name="SAPBEXresData 7 2 3" xfId="7052" xr:uid="{00000000-0005-0000-0000-0000731F0000}"/>
    <cellStyle name="SAPBEXresData 7 2 4" xfId="9346" xr:uid="{00000000-0005-0000-0000-0000741F0000}"/>
    <cellStyle name="SAPBEXresData 7 3" xfId="4042" xr:uid="{00000000-0005-0000-0000-0000751F0000}"/>
    <cellStyle name="SAPBEXresData 7 4" xfId="6546" xr:uid="{00000000-0005-0000-0000-0000761F0000}"/>
    <cellStyle name="SAPBEXresData 7 5" xfId="8875" xr:uid="{00000000-0005-0000-0000-0000771F0000}"/>
    <cellStyle name="SAPBEXresData 8" xfId="1190" xr:uid="{00000000-0005-0000-0000-0000781F0000}"/>
    <cellStyle name="SAPBEXresData 8 2" xfId="2441" xr:uid="{00000000-0005-0000-0000-0000791F0000}"/>
    <cellStyle name="SAPBEXresData 8 2 2" xfId="5268" xr:uid="{00000000-0005-0000-0000-00007A1F0000}"/>
    <cellStyle name="SAPBEXresData 8 2 3" xfId="7739" xr:uid="{00000000-0005-0000-0000-00007B1F0000}"/>
    <cellStyle name="SAPBEXresData 8 2 4" xfId="10032" xr:uid="{00000000-0005-0000-0000-00007C1F0000}"/>
    <cellStyle name="SAPBEXresData 8 3" xfId="4043" xr:uid="{00000000-0005-0000-0000-00007D1F0000}"/>
    <cellStyle name="SAPBEXresData 8 4" xfId="6547" xr:uid="{00000000-0005-0000-0000-00007E1F0000}"/>
    <cellStyle name="SAPBEXresData 8 5" xfId="8876" xr:uid="{00000000-0005-0000-0000-00007F1F0000}"/>
    <cellStyle name="SAPBEXresData 9" xfId="1191" xr:uid="{00000000-0005-0000-0000-0000801F0000}"/>
    <cellStyle name="SAPBEXresData 9 2" xfId="2614" xr:uid="{00000000-0005-0000-0000-0000811F0000}"/>
    <cellStyle name="SAPBEXresData 9 2 2" xfId="5440" xr:uid="{00000000-0005-0000-0000-0000821F0000}"/>
    <cellStyle name="SAPBEXresData 9 2 3" xfId="7910" xr:uid="{00000000-0005-0000-0000-0000831F0000}"/>
    <cellStyle name="SAPBEXresData 9 2 4" xfId="10203" xr:uid="{00000000-0005-0000-0000-0000841F0000}"/>
    <cellStyle name="SAPBEXresData 9 3" xfId="4044" xr:uid="{00000000-0005-0000-0000-0000851F0000}"/>
    <cellStyle name="SAPBEXresData 9 4" xfId="6548" xr:uid="{00000000-0005-0000-0000-0000861F0000}"/>
    <cellStyle name="SAPBEXresData 9 5" xfId="8877" xr:uid="{00000000-0005-0000-0000-0000871F0000}"/>
    <cellStyle name="SAPBEXresDataEmph" xfId="1192" xr:uid="{00000000-0005-0000-0000-0000881F0000}"/>
    <cellStyle name="SAPBEXresDataEmph 10" xfId="1893" xr:uid="{00000000-0005-0000-0000-0000891F0000}"/>
    <cellStyle name="SAPBEXresDataEmph 10 2" xfId="4721" xr:uid="{00000000-0005-0000-0000-00008A1F0000}"/>
    <cellStyle name="SAPBEXresDataEmph 10 3" xfId="7193" xr:uid="{00000000-0005-0000-0000-00008B1F0000}"/>
    <cellStyle name="SAPBEXresDataEmph 10 4" xfId="9486" xr:uid="{00000000-0005-0000-0000-00008C1F0000}"/>
    <cellStyle name="SAPBEXresDataEmph 11" xfId="4045" xr:uid="{00000000-0005-0000-0000-00008D1F0000}"/>
    <cellStyle name="SAPBEXresDataEmph 12" xfId="6549" xr:uid="{00000000-0005-0000-0000-00008E1F0000}"/>
    <cellStyle name="SAPBEXresDataEmph 13" xfId="8878" xr:uid="{00000000-0005-0000-0000-00008F1F0000}"/>
    <cellStyle name="SAPBEXresDataEmph 2" xfId="1193" xr:uid="{00000000-0005-0000-0000-0000901F0000}"/>
    <cellStyle name="SAPBEXresDataEmph 2 10" xfId="6550" xr:uid="{00000000-0005-0000-0000-0000911F0000}"/>
    <cellStyle name="SAPBEXresDataEmph 2 11" xfId="8879" xr:uid="{00000000-0005-0000-0000-0000921F0000}"/>
    <cellStyle name="SAPBEXresDataEmph 2 2" xfId="1194" xr:uid="{00000000-0005-0000-0000-0000931F0000}"/>
    <cellStyle name="SAPBEXresDataEmph 2 2 2" xfId="2556" xr:uid="{00000000-0005-0000-0000-0000941F0000}"/>
    <cellStyle name="SAPBEXresDataEmph 2 2 2 2" xfId="5383" xr:uid="{00000000-0005-0000-0000-0000951F0000}"/>
    <cellStyle name="SAPBEXresDataEmph 2 2 2 3" xfId="7853" xr:uid="{00000000-0005-0000-0000-0000961F0000}"/>
    <cellStyle name="SAPBEXresDataEmph 2 2 2 4" xfId="10146" xr:uid="{00000000-0005-0000-0000-0000971F0000}"/>
    <cellStyle name="SAPBEXresDataEmph 2 2 3" xfId="4047" xr:uid="{00000000-0005-0000-0000-0000981F0000}"/>
    <cellStyle name="SAPBEXresDataEmph 2 2 4" xfId="6551" xr:uid="{00000000-0005-0000-0000-0000991F0000}"/>
    <cellStyle name="SAPBEXresDataEmph 2 2 5" xfId="8880" xr:uid="{00000000-0005-0000-0000-00009A1F0000}"/>
    <cellStyle name="SAPBEXresDataEmph 2 3" xfId="1195" xr:uid="{00000000-0005-0000-0000-00009B1F0000}"/>
    <cellStyle name="SAPBEXresDataEmph 2 3 2" xfId="1659" xr:uid="{00000000-0005-0000-0000-00009C1F0000}"/>
    <cellStyle name="SAPBEXresDataEmph 2 3 2 2" xfId="4488" xr:uid="{00000000-0005-0000-0000-00009D1F0000}"/>
    <cellStyle name="SAPBEXresDataEmph 2 3 2 3" xfId="6961" xr:uid="{00000000-0005-0000-0000-00009E1F0000}"/>
    <cellStyle name="SAPBEXresDataEmph 2 3 2 4" xfId="9255" xr:uid="{00000000-0005-0000-0000-00009F1F0000}"/>
    <cellStyle name="SAPBEXresDataEmph 2 3 3" xfId="4048" xr:uid="{00000000-0005-0000-0000-0000A01F0000}"/>
    <cellStyle name="SAPBEXresDataEmph 2 3 4" xfId="6552" xr:uid="{00000000-0005-0000-0000-0000A11F0000}"/>
    <cellStyle name="SAPBEXresDataEmph 2 3 5" xfId="8881" xr:uid="{00000000-0005-0000-0000-0000A21F0000}"/>
    <cellStyle name="SAPBEXresDataEmph 2 4" xfId="1196" xr:uid="{00000000-0005-0000-0000-0000A31F0000}"/>
    <cellStyle name="SAPBEXresDataEmph 2 4 2" xfId="2605" xr:uid="{00000000-0005-0000-0000-0000A41F0000}"/>
    <cellStyle name="SAPBEXresDataEmph 2 4 2 2" xfId="5431" xr:uid="{00000000-0005-0000-0000-0000A51F0000}"/>
    <cellStyle name="SAPBEXresDataEmph 2 4 2 3" xfId="7901" xr:uid="{00000000-0005-0000-0000-0000A61F0000}"/>
    <cellStyle name="SAPBEXresDataEmph 2 4 2 4" xfId="10194" xr:uid="{00000000-0005-0000-0000-0000A71F0000}"/>
    <cellStyle name="SAPBEXresDataEmph 2 4 3" xfId="4049" xr:uid="{00000000-0005-0000-0000-0000A81F0000}"/>
    <cellStyle name="SAPBEXresDataEmph 2 4 4" xfId="6553" xr:uid="{00000000-0005-0000-0000-0000A91F0000}"/>
    <cellStyle name="SAPBEXresDataEmph 2 4 5" xfId="8882" xr:uid="{00000000-0005-0000-0000-0000AA1F0000}"/>
    <cellStyle name="SAPBEXresDataEmph 2 5" xfId="1197" xr:uid="{00000000-0005-0000-0000-0000AB1F0000}"/>
    <cellStyle name="SAPBEXresDataEmph 2 5 2" xfId="2548" xr:uid="{00000000-0005-0000-0000-0000AC1F0000}"/>
    <cellStyle name="SAPBEXresDataEmph 2 5 2 2" xfId="5375" xr:uid="{00000000-0005-0000-0000-0000AD1F0000}"/>
    <cellStyle name="SAPBEXresDataEmph 2 5 2 3" xfId="7845" xr:uid="{00000000-0005-0000-0000-0000AE1F0000}"/>
    <cellStyle name="SAPBEXresDataEmph 2 5 2 4" xfId="10138" xr:uid="{00000000-0005-0000-0000-0000AF1F0000}"/>
    <cellStyle name="SAPBEXresDataEmph 2 5 3" xfId="4050" xr:uid="{00000000-0005-0000-0000-0000B01F0000}"/>
    <cellStyle name="SAPBEXresDataEmph 2 5 4" xfId="6554" xr:uid="{00000000-0005-0000-0000-0000B11F0000}"/>
    <cellStyle name="SAPBEXresDataEmph 2 5 5" xfId="8883" xr:uid="{00000000-0005-0000-0000-0000B21F0000}"/>
    <cellStyle name="SAPBEXresDataEmph 2 6" xfId="1198" xr:uid="{00000000-0005-0000-0000-0000B31F0000}"/>
    <cellStyle name="SAPBEXresDataEmph 2 6 2" xfId="2595" xr:uid="{00000000-0005-0000-0000-0000B41F0000}"/>
    <cellStyle name="SAPBEXresDataEmph 2 6 2 2" xfId="5421" xr:uid="{00000000-0005-0000-0000-0000B51F0000}"/>
    <cellStyle name="SAPBEXresDataEmph 2 6 2 3" xfId="7891" xr:uid="{00000000-0005-0000-0000-0000B61F0000}"/>
    <cellStyle name="SAPBEXresDataEmph 2 6 2 4" xfId="10184" xr:uid="{00000000-0005-0000-0000-0000B71F0000}"/>
    <cellStyle name="SAPBEXresDataEmph 2 6 3" xfId="4051" xr:uid="{00000000-0005-0000-0000-0000B81F0000}"/>
    <cellStyle name="SAPBEXresDataEmph 2 6 4" xfId="6555" xr:uid="{00000000-0005-0000-0000-0000B91F0000}"/>
    <cellStyle name="SAPBEXresDataEmph 2 6 5" xfId="8884" xr:uid="{00000000-0005-0000-0000-0000BA1F0000}"/>
    <cellStyle name="SAPBEXresDataEmph 2 7" xfId="1199" xr:uid="{00000000-0005-0000-0000-0000BB1F0000}"/>
    <cellStyle name="SAPBEXresDataEmph 2 7 2" xfId="2296" xr:uid="{00000000-0005-0000-0000-0000BC1F0000}"/>
    <cellStyle name="SAPBEXresDataEmph 2 7 2 2" xfId="5124" xr:uid="{00000000-0005-0000-0000-0000BD1F0000}"/>
    <cellStyle name="SAPBEXresDataEmph 2 7 2 3" xfId="7595" xr:uid="{00000000-0005-0000-0000-0000BE1F0000}"/>
    <cellStyle name="SAPBEXresDataEmph 2 7 2 4" xfId="9888" xr:uid="{00000000-0005-0000-0000-0000BF1F0000}"/>
    <cellStyle name="SAPBEXresDataEmph 2 7 3" xfId="4052" xr:uid="{00000000-0005-0000-0000-0000C01F0000}"/>
    <cellStyle name="SAPBEXresDataEmph 2 7 4" xfId="6556" xr:uid="{00000000-0005-0000-0000-0000C11F0000}"/>
    <cellStyle name="SAPBEXresDataEmph 2 7 5" xfId="8885" xr:uid="{00000000-0005-0000-0000-0000C21F0000}"/>
    <cellStyle name="SAPBEXresDataEmph 2 8" xfId="2461" xr:uid="{00000000-0005-0000-0000-0000C31F0000}"/>
    <cellStyle name="SAPBEXresDataEmph 2 8 2" xfId="5288" xr:uid="{00000000-0005-0000-0000-0000C41F0000}"/>
    <cellStyle name="SAPBEXresDataEmph 2 8 3" xfId="7759" xr:uid="{00000000-0005-0000-0000-0000C51F0000}"/>
    <cellStyle name="SAPBEXresDataEmph 2 8 4" xfId="10052" xr:uid="{00000000-0005-0000-0000-0000C61F0000}"/>
    <cellStyle name="SAPBEXresDataEmph 2 9" xfId="4046" xr:uid="{00000000-0005-0000-0000-0000C71F0000}"/>
    <cellStyle name="SAPBEXresDataEmph 3" xfId="1200" xr:uid="{00000000-0005-0000-0000-0000C81F0000}"/>
    <cellStyle name="SAPBEXresDataEmph 3 2" xfId="1577" xr:uid="{00000000-0005-0000-0000-0000C91F0000}"/>
    <cellStyle name="SAPBEXresDataEmph 3 2 2" xfId="4406" xr:uid="{00000000-0005-0000-0000-0000CA1F0000}"/>
    <cellStyle name="SAPBEXresDataEmph 3 2 3" xfId="6880" xr:uid="{00000000-0005-0000-0000-0000CB1F0000}"/>
    <cellStyle name="SAPBEXresDataEmph 3 2 4" xfId="9182" xr:uid="{00000000-0005-0000-0000-0000CC1F0000}"/>
    <cellStyle name="SAPBEXresDataEmph 3 3" xfId="4053" xr:uid="{00000000-0005-0000-0000-0000CD1F0000}"/>
    <cellStyle name="SAPBEXresDataEmph 3 4" xfId="6557" xr:uid="{00000000-0005-0000-0000-0000CE1F0000}"/>
    <cellStyle name="SAPBEXresDataEmph 3 5" xfId="8886" xr:uid="{00000000-0005-0000-0000-0000CF1F0000}"/>
    <cellStyle name="SAPBEXresDataEmph 4" xfId="1201" xr:uid="{00000000-0005-0000-0000-0000D01F0000}"/>
    <cellStyle name="SAPBEXresDataEmph 4 2" xfId="1868" xr:uid="{00000000-0005-0000-0000-0000D11F0000}"/>
    <cellStyle name="SAPBEXresDataEmph 4 2 2" xfId="4696" xr:uid="{00000000-0005-0000-0000-0000D21F0000}"/>
    <cellStyle name="SAPBEXresDataEmph 4 2 3" xfId="7168" xr:uid="{00000000-0005-0000-0000-0000D31F0000}"/>
    <cellStyle name="SAPBEXresDataEmph 4 2 4" xfId="9461" xr:uid="{00000000-0005-0000-0000-0000D41F0000}"/>
    <cellStyle name="SAPBEXresDataEmph 4 3" xfId="4054" xr:uid="{00000000-0005-0000-0000-0000D51F0000}"/>
    <cellStyle name="SAPBEXresDataEmph 4 4" xfId="6558" xr:uid="{00000000-0005-0000-0000-0000D61F0000}"/>
    <cellStyle name="SAPBEXresDataEmph 4 5" xfId="8887" xr:uid="{00000000-0005-0000-0000-0000D71F0000}"/>
    <cellStyle name="SAPBEXresDataEmph 5" xfId="1202" xr:uid="{00000000-0005-0000-0000-0000D81F0000}"/>
    <cellStyle name="SAPBEXresDataEmph 5 2" xfId="2302" xr:uid="{00000000-0005-0000-0000-0000D91F0000}"/>
    <cellStyle name="SAPBEXresDataEmph 5 2 2" xfId="5130" xr:uid="{00000000-0005-0000-0000-0000DA1F0000}"/>
    <cellStyle name="SAPBEXresDataEmph 5 2 3" xfId="7601" xr:uid="{00000000-0005-0000-0000-0000DB1F0000}"/>
    <cellStyle name="SAPBEXresDataEmph 5 2 4" xfId="9894" xr:uid="{00000000-0005-0000-0000-0000DC1F0000}"/>
    <cellStyle name="SAPBEXresDataEmph 5 3" xfId="4055" xr:uid="{00000000-0005-0000-0000-0000DD1F0000}"/>
    <cellStyle name="SAPBEXresDataEmph 5 4" xfId="6559" xr:uid="{00000000-0005-0000-0000-0000DE1F0000}"/>
    <cellStyle name="SAPBEXresDataEmph 5 5" xfId="8888" xr:uid="{00000000-0005-0000-0000-0000DF1F0000}"/>
    <cellStyle name="SAPBEXresDataEmph 6" xfId="1203" xr:uid="{00000000-0005-0000-0000-0000E01F0000}"/>
    <cellStyle name="SAPBEXresDataEmph 6 2" xfId="1615" xr:uid="{00000000-0005-0000-0000-0000E11F0000}"/>
    <cellStyle name="SAPBEXresDataEmph 6 2 2" xfId="4444" xr:uid="{00000000-0005-0000-0000-0000E21F0000}"/>
    <cellStyle name="SAPBEXresDataEmph 6 2 3" xfId="6917" xr:uid="{00000000-0005-0000-0000-0000E31F0000}"/>
    <cellStyle name="SAPBEXresDataEmph 6 2 4" xfId="9217" xr:uid="{00000000-0005-0000-0000-0000E41F0000}"/>
    <cellStyle name="SAPBEXresDataEmph 6 3" xfId="4056" xr:uid="{00000000-0005-0000-0000-0000E51F0000}"/>
    <cellStyle name="SAPBEXresDataEmph 6 4" xfId="6560" xr:uid="{00000000-0005-0000-0000-0000E61F0000}"/>
    <cellStyle name="SAPBEXresDataEmph 6 5" xfId="8889" xr:uid="{00000000-0005-0000-0000-0000E71F0000}"/>
    <cellStyle name="SAPBEXresDataEmph 7" xfId="1204" xr:uid="{00000000-0005-0000-0000-0000E81F0000}"/>
    <cellStyle name="SAPBEXresDataEmph 7 2" xfId="2479" xr:uid="{00000000-0005-0000-0000-0000E91F0000}"/>
    <cellStyle name="SAPBEXresDataEmph 7 2 2" xfId="5306" xr:uid="{00000000-0005-0000-0000-0000EA1F0000}"/>
    <cellStyle name="SAPBEXresDataEmph 7 2 3" xfId="7776" xr:uid="{00000000-0005-0000-0000-0000EB1F0000}"/>
    <cellStyle name="SAPBEXresDataEmph 7 2 4" xfId="10069" xr:uid="{00000000-0005-0000-0000-0000EC1F0000}"/>
    <cellStyle name="SAPBEXresDataEmph 7 3" xfId="4057" xr:uid="{00000000-0005-0000-0000-0000ED1F0000}"/>
    <cellStyle name="SAPBEXresDataEmph 7 4" xfId="6561" xr:uid="{00000000-0005-0000-0000-0000EE1F0000}"/>
    <cellStyle name="SAPBEXresDataEmph 7 5" xfId="8890" xr:uid="{00000000-0005-0000-0000-0000EF1F0000}"/>
    <cellStyle name="SAPBEXresDataEmph 8" xfId="1205" xr:uid="{00000000-0005-0000-0000-0000F01F0000}"/>
    <cellStyle name="SAPBEXresDataEmph 8 2" xfId="1602" xr:uid="{00000000-0005-0000-0000-0000F11F0000}"/>
    <cellStyle name="SAPBEXresDataEmph 8 2 2" xfId="4431" xr:uid="{00000000-0005-0000-0000-0000F21F0000}"/>
    <cellStyle name="SAPBEXresDataEmph 8 2 3" xfId="6904" xr:uid="{00000000-0005-0000-0000-0000F31F0000}"/>
    <cellStyle name="SAPBEXresDataEmph 8 2 4" xfId="9205" xr:uid="{00000000-0005-0000-0000-0000F41F0000}"/>
    <cellStyle name="SAPBEXresDataEmph 8 3" xfId="4058" xr:uid="{00000000-0005-0000-0000-0000F51F0000}"/>
    <cellStyle name="SAPBEXresDataEmph 8 4" xfId="6562" xr:uid="{00000000-0005-0000-0000-0000F61F0000}"/>
    <cellStyle name="SAPBEXresDataEmph 8 5" xfId="8891" xr:uid="{00000000-0005-0000-0000-0000F71F0000}"/>
    <cellStyle name="SAPBEXresDataEmph 9" xfId="1532" xr:uid="{00000000-0005-0000-0000-0000F81F0000}"/>
    <cellStyle name="SAPBEXresItem" xfId="1206" xr:uid="{00000000-0005-0000-0000-0000F91F0000}"/>
    <cellStyle name="SAPBEXresItem 10" xfId="1207" xr:uid="{00000000-0005-0000-0000-0000FA1F0000}"/>
    <cellStyle name="SAPBEXresItem 10 2" xfId="1952" xr:uid="{00000000-0005-0000-0000-0000FB1F0000}"/>
    <cellStyle name="SAPBEXresItem 10 2 2" xfId="4780" xr:uid="{00000000-0005-0000-0000-0000FC1F0000}"/>
    <cellStyle name="SAPBEXresItem 10 2 3" xfId="7251" xr:uid="{00000000-0005-0000-0000-0000FD1F0000}"/>
    <cellStyle name="SAPBEXresItem 10 2 4" xfId="9544" xr:uid="{00000000-0005-0000-0000-0000FE1F0000}"/>
    <cellStyle name="SAPBEXresItem 10 3" xfId="4060" xr:uid="{00000000-0005-0000-0000-0000FF1F0000}"/>
    <cellStyle name="SAPBEXresItem 10 4" xfId="6564" xr:uid="{00000000-0005-0000-0000-000000200000}"/>
    <cellStyle name="SAPBEXresItem 10 5" xfId="8893" xr:uid="{00000000-0005-0000-0000-000001200000}"/>
    <cellStyle name="SAPBEXresItem 11" xfId="1208" xr:uid="{00000000-0005-0000-0000-000002200000}"/>
    <cellStyle name="SAPBEXresItem 11 2" xfId="2476" xr:uid="{00000000-0005-0000-0000-000003200000}"/>
    <cellStyle name="SAPBEXresItem 11 2 2" xfId="5303" xr:uid="{00000000-0005-0000-0000-000004200000}"/>
    <cellStyle name="SAPBEXresItem 11 2 3" xfId="7773" xr:uid="{00000000-0005-0000-0000-000005200000}"/>
    <cellStyle name="SAPBEXresItem 11 2 4" xfId="10066" xr:uid="{00000000-0005-0000-0000-000006200000}"/>
    <cellStyle name="SAPBEXresItem 11 3" xfId="4061" xr:uid="{00000000-0005-0000-0000-000007200000}"/>
    <cellStyle name="SAPBEXresItem 11 4" xfId="6565" xr:uid="{00000000-0005-0000-0000-000008200000}"/>
    <cellStyle name="SAPBEXresItem 11 5" xfId="8894" xr:uid="{00000000-0005-0000-0000-000009200000}"/>
    <cellStyle name="SAPBEXresItem 12" xfId="1533" xr:uid="{00000000-0005-0000-0000-00000A200000}"/>
    <cellStyle name="SAPBEXresItem 13" xfId="1759" xr:uid="{00000000-0005-0000-0000-00000B200000}"/>
    <cellStyle name="SAPBEXresItem 13 2" xfId="4587" xr:uid="{00000000-0005-0000-0000-00000C200000}"/>
    <cellStyle name="SAPBEXresItem 13 3" xfId="7060" xr:uid="{00000000-0005-0000-0000-00000D200000}"/>
    <cellStyle name="SAPBEXresItem 13 4" xfId="9354" xr:uid="{00000000-0005-0000-0000-00000E200000}"/>
    <cellStyle name="SAPBEXresItem 14" xfId="4059" xr:uid="{00000000-0005-0000-0000-00000F200000}"/>
    <cellStyle name="SAPBEXresItem 15" xfId="6563" xr:uid="{00000000-0005-0000-0000-000010200000}"/>
    <cellStyle name="SAPBEXresItem 16" xfId="8892" xr:uid="{00000000-0005-0000-0000-000011200000}"/>
    <cellStyle name="SAPBEXresItem 2" xfId="1209" xr:uid="{00000000-0005-0000-0000-000012200000}"/>
    <cellStyle name="SAPBEXresItem 2 10" xfId="1210" xr:uid="{00000000-0005-0000-0000-000013200000}"/>
    <cellStyle name="SAPBEXresItem 2 10 2" xfId="2329" xr:uid="{00000000-0005-0000-0000-000014200000}"/>
    <cellStyle name="SAPBEXresItem 2 10 2 2" xfId="5157" xr:uid="{00000000-0005-0000-0000-000015200000}"/>
    <cellStyle name="SAPBEXresItem 2 10 2 3" xfId="7628" xr:uid="{00000000-0005-0000-0000-000016200000}"/>
    <cellStyle name="SAPBEXresItem 2 10 2 4" xfId="9921" xr:uid="{00000000-0005-0000-0000-000017200000}"/>
    <cellStyle name="SAPBEXresItem 2 10 3" xfId="4063" xr:uid="{00000000-0005-0000-0000-000018200000}"/>
    <cellStyle name="SAPBEXresItem 2 10 4" xfId="6567" xr:uid="{00000000-0005-0000-0000-000019200000}"/>
    <cellStyle name="SAPBEXresItem 2 10 5" xfId="8896" xr:uid="{00000000-0005-0000-0000-00001A200000}"/>
    <cellStyle name="SAPBEXresItem 2 11" xfId="2601" xr:uid="{00000000-0005-0000-0000-00001B200000}"/>
    <cellStyle name="SAPBEXresItem 2 11 2" xfId="5427" xr:uid="{00000000-0005-0000-0000-00001C200000}"/>
    <cellStyle name="SAPBEXresItem 2 11 3" xfId="7897" xr:uid="{00000000-0005-0000-0000-00001D200000}"/>
    <cellStyle name="SAPBEXresItem 2 11 4" xfId="10190" xr:uid="{00000000-0005-0000-0000-00001E200000}"/>
    <cellStyle name="SAPBEXresItem 2 12" xfId="4062" xr:uid="{00000000-0005-0000-0000-00001F200000}"/>
    <cellStyle name="SAPBEXresItem 2 13" xfId="6566" xr:uid="{00000000-0005-0000-0000-000020200000}"/>
    <cellStyle name="SAPBEXresItem 2 14" xfId="8895" xr:uid="{00000000-0005-0000-0000-000021200000}"/>
    <cellStyle name="SAPBEXresItem 2 2" xfId="1211" xr:uid="{00000000-0005-0000-0000-000022200000}"/>
    <cellStyle name="SAPBEXresItem 2 2 2" xfId="2186" xr:uid="{00000000-0005-0000-0000-000023200000}"/>
    <cellStyle name="SAPBEXresItem 2 2 2 2" xfId="5014" xr:uid="{00000000-0005-0000-0000-000024200000}"/>
    <cellStyle name="SAPBEXresItem 2 2 2 3" xfId="7485" xr:uid="{00000000-0005-0000-0000-000025200000}"/>
    <cellStyle name="SAPBEXresItem 2 2 2 4" xfId="9778" xr:uid="{00000000-0005-0000-0000-000026200000}"/>
    <cellStyle name="SAPBEXresItem 2 2 3" xfId="4064" xr:uid="{00000000-0005-0000-0000-000027200000}"/>
    <cellStyle name="SAPBEXresItem 2 2 4" xfId="6568" xr:uid="{00000000-0005-0000-0000-000028200000}"/>
    <cellStyle name="SAPBEXresItem 2 2 5" xfId="8897" xr:uid="{00000000-0005-0000-0000-000029200000}"/>
    <cellStyle name="SAPBEXresItem 2 3" xfId="1212" xr:uid="{00000000-0005-0000-0000-00002A200000}"/>
    <cellStyle name="SAPBEXresItem 2 3 2" xfId="1796" xr:uid="{00000000-0005-0000-0000-00002B200000}"/>
    <cellStyle name="SAPBEXresItem 2 3 2 2" xfId="4624" xr:uid="{00000000-0005-0000-0000-00002C200000}"/>
    <cellStyle name="SAPBEXresItem 2 3 2 3" xfId="7097" xr:uid="{00000000-0005-0000-0000-00002D200000}"/>
    <cellStyle name="SAPBEXresItem 2 3 2 4" xfId="9391" xr:uid="{00000000-0005-0000-0000-00002E200000}"/>
    <cellStyle name="SAPBEXresItem 2 3 3" xfId="4065" xr:uid="{00000000-0005-0000-0000-00002F200000}"/>
    <cellStyle name="SAPBEXresItem 2 3 4" xfId="6569" xr:uid="{00000000-0005-0000-0000-000030200000}"/>
    <cellStyle name="SAPBEXresItem 2 3 5" xfId="8898" xr:uid="{00000000-0005-0000-0000-000031200000}"/>
    <cellStyle name="SAPBEXresItem 2 4" xfId="1213" xr:uid="{00000000-0005-0000-0000-000032200000}"/>
    <cellStyle name="SAPBEXresItem 2 4 2" xfId="2187" xr:uid="{00000000-0005-0000-0000-000033200000}"/>
    <cellStyle name="SAPBEXresItem 2 4 2 2" xfId="5015" xr:uid="{00000000-0005-0000-0000-000034200000}"/>
    <cellStyle name="SAPBEXresItem 2 4 2 3" xfId="7486" xr:uid="{00000000-0005-0000-0000-000035200000}"/>
    <cellStyle name="SAPBEXresItem 2 4 2 4" xfId="9779" xr:uid="{00000000-0005-0000-0000-000036200000}"/>
    <cellStyle name="SAPBEXresItem 2 4 3" xfId="4066" xr:uid="{00000000-0005-0000-0000-000037200000}"/>
    <cellStyle name="SAPBEXresItem 2 4 4" xfId="6570" xr:uid="{00000000-0005-0000-0000-000038200000}"/>
    <cellStyle name="SAPBEXresItem 2 4 5" xfId="8899" xr:uid="{00000000-0005-0000-0000-000039200000}"/>
    <cellStyle name="SAPBEXresItem 2 5" xfId="1214" xr:uid="{00000000-0005-0000-0000-00003A200000}"/>
    <cellStyle name="SAPBEXresItem 2 5 2" xfId="2188" xr:uid="{00000000-0005-0000-0000-00003B200000}"/>
    <cellStyle name="SAPBEXresItem 2 5 2 2" xfId="5016" xr:uid="{00000000-0005-0000-0000-00003C200000}"/>
    <cellStyle name="SAPBEXresItem 2 5 2 3" xfId="7487" xr:uid="{00000000-0005-0000-0000-00003D200000}"/>
    <cellStyle name="SAPBEXresItem 2 5 2 4" xfId="9780" xr:uid="{00000000-0005-0000-0000-00003E200000}"/>
    <cellStyle name="SAPBEXresItem 2 5 3" xfId="4067" xr:uid="{00000000-0005-0000-0000-00003F200000}"/>
    <cellStyle name="SAPBEXresItem 2 5 4" xfId="6571" xr:uid="{00000000-0005-0000-0000-000040200000}"/>
    <cellStyle name="SAPBEXresItem 2 5 5" xfId="8900" xr:uid="{00000000-0005-0000-0000-000041200000}"/>
    <cellStyle name="SAPBEXresItem 2 6" xfId="1215" xr:uid="{00000000-0005-0000-0000-000042200000}"/>
    <cellStyle name="SAPBEXresItem 2 6 2" xfId="2189" xr:uid="{00000000-0005-0000-0000-000043200000}"/>
    <cellStyle name="SAPBEXresItem 2 6 2 2" xfId="5017" xr:uid="{00000000-0005-0000-0000-000044200000}"/>
    <cellStyle name="SAPBEXresItem 2 6 2 3" xfId="7488" xr:uid="{00000000-0005-0000-0000-000045200000}"/>
    <cellStyle name="SAPBEXresItem 2 6 2 4" xfId="9781" xr:uid="{00000000-0005-0000-0000-000046200000}"/>
    <cellStyle name="SAPBEXresItem 2 6 3" xfId="4068" xr:uid="{00000000-0005-0000-0000-000047200000}"/>
    <cellStyle name="SAPBEXresItem 2 6 4" xfId="6572" xr:uid="{00000000-0005-0000-0000-000048200000}"/>
    <cellStyle name="SAPBEXresItem 2 6 5" xfId="8901" xr:uid="{00000000-0005-0000-0000-000049200000}"/>
    <cellStyle name="SAPBEXresItem 2 7" xfId="1216" xr:uid="{00000000-0005-0000-0000-00004A200000}"/>
    <cellStyle name="SAPBEXresItem 2 7 2" xfId="2395" xr:uid="{00000000-0005-0000-0000-00004B200000}"/>
    <cellStyle name="SAPBEXresItem 2 7 2 2" xfId="5222" xr:uid="{00000000-0005-0000-0000-00004C200000}"/>
    <cellStyle name="SAPBEXresItem 2 7 2 3" xfId="7693" xr:uid="{00000000-0005-0000-0000-00004D200000}"/>
    <cellStyle name="SAPBEXresItem 2 7 2 4" xfId="9986" xr:uid="{00000000-0005-0000-0000-00004E200000}"/>
    <cellStyle name="SAPBEXresItem 2 7 3" xfId="4069" xr:uid="{00000000-0005-0000-0000-00004F200000}"/>
    <cellStyle name="SAPBEXresItem 2 7 4" xfId="6573" xr:uid="{00000000-0005-0000-0000-000050200000}"/>
    <cellStyle name="SAPBEXresItem 2 7 5" xfId="8902" xr:uid="{00000000-0005-0000-0000-000051200000}"/>
    <cellStyle name="SAPBEXresItem 2 8" xfId="1217" xr:uid="{00000000-0005-0000-0000-000052200000}"/>
    <cellStyle name="SAPBEXresItem 2 8 2" xfId="2660" xr:uid="{00000000-0005-0000-0000-000053200000}"/>
    <cellStyle name="SAPBEXresItem 2 8 2 2" xfId="5485" xr:uid="{00000000-0005-0000-0000-000054200000}"/>
    <cellStyle name="SAPBEXresItem 2 8 2 3" xfId="7953" xr:uid="{00000000-0005-0000-0000-000055200000}"/>
    <cellStyle name="SAPBEXresItem 2 8 2 4" xfId="10241" xr:uid="{00000000-0005-0000-0000-000056200000}"/>
    <cellStyle name="SAPBEXresItem 2 8 3" xfId="4070" xr:uid="{00000000-0005-0000-0000-000057200000}"/>
    <cellStyle name="SAPBEXresItem 2 8 4" xfId="6574" xr:uid="{00000000-0005-0000-0000-000058200000}"/>
    <cellStyle name="SAPBEXresItem 2 8 5" xfId="8903" xr:uid="{00000000-0005-0000-0000-000059200000}"/>
    <cellStyle name="SAPBEXresItem 2 9" xfId="1218" xr:uid="{00000000-0005-0000-0000-00005A200000}"/>
    <cellStyle name="SAPBEXresItem 2 9 2" xfId="2190" xr:uid="{00000000-0005-0000-0000-00005B200000}"/>
    <cellStyle name="SAPBEXresItem 2 9 2 2" xfId="5018" xr:uid="{00000000-0005-0000-0000-00005C200000}"/>
    <cellStyle name="SAPBEXresItem 2 9 2 3" xfId="7489" xr:uid="{00000000-0005-0000-0000-00005D200000}"/>
    <cellStyle name="SAPBEXresItem 2 9 2 4" xfId="9782" xr:uid="{00000000-0005-0000-0000-00005E200000}"/>
    <cellStyle name="SAPBEXresItem 2 9 3" xfId="4071" xr:uid="{00000000-0005-0000-0000-00005F200000}"/>
    <cellStyle name="SAPBEXresItem 2 9 4" xfId="6575" xr:uid="{00000000-0005-0000-0000-000060200000}"/>
    <cellStyle name="SAPBEXresItem 2 9 5" xfId="8904" xr:uid="{00000000-0005-0000-0000-000061200000}"/>
    <cellStyle name="SAPBEXresItem 3" xfId="1219" xr:uid="{00000000-0005-0000-0000-000062200000}"/>
    <cellStyle name="SAPBEXresItem 3 2" xfId="2220" xr:uid="{00000000-0005-0000-0000-000063200000}"/>
    <cellStyle name="SAPBEXresItem 3 2 2" xfId="5048" xr:uid="{00000000-0005-0000-0000-000064200000}"/>
    <cellStyle name="SAPBEXresItem 3 2 3" xfId="7519" xr:uid="{00000000-0005-0000-0000-000065200000}"/>
    <cellStyle name="SAPBEXresItem 3 2 4" xfId="9812" xr:uid="{00000000-0005-0000-0000-000066200000}"/>
    <cellStyle name="SAPBEXresItem 3 3" xfId="4072" xr:uid="{00000000-0005-0000-0000-000067200000}"/>
    <cellStyle name="SAPBEXresItem 3 4" xfId="6576" xr:uid="{00000000-0005-0000-0000-000068200000}"/>
    <cellStyle name="SAPBEXresItem 3 5" xfId="8905" xr:uid="{00000000-0005-0000-0000-000069200000}"/>
    <cellStyle name="SAPBEXresItem 4" xfId="1220" xr:uid="{00000000-0005-0000-0000-00006A200000}"/>
    <cellStyle name="SAPBEXresItem 4 2" xfId="2416" xr:uid="{00000000-0005-0000-0000-00006B200000}"/>
    <cellStyle name="SAPBEXresItem 4 2 2" xfId="5243" xr:uid="{00000000-0005-0000-0000-00006C200000}"/>
    <cellStyle name="SAPBEXresItem 4 2 3" xfId="7714" xr:uid="{00000000-0005-0000-0000-00006D200000}"/>
    <cellStyle name="SAPBEXresItem 4 2 4" xfId="10007" xr:uid="{00000000-0005-0000-0000-00006E200000}"/>
    <cellStyle name="SAPBEXresItem 4 3" xfId="4073" xr:uid="{00000000-0005-0000-0000-00006F200000}"/>
    <cellStyle name="SAPBEXresItem 4 4" xfId="6577" xr:uid="{00000000-0005-0000-0000-000070200000}"/>
    <cellStyle name="SAPBEXresItem 4 5" xfId="8906" xr:uid="{00000000-0005-0000-0000-000071200000}"/>
    <cellStyle name="SAPBEXresItem 5" xfId="1221" xr:uid="{00000000-0005-0000-0000-000072200000}"/>
    <cellStyle name="SAPBEXresItem 5 2" xfId="2457" xr:uid="{00000000-0005-0000-0000-000073200000}"/>
    <cellStyle name="SAPBEXresItem 5 2 2" xfId="5284" xr:uid="{00000000-0005-0000-0000-000074200000}"/>
    <cellStyle name="SAPBEXresItem 5 2 3" xfId="7755" xr:uid="{00000000-0005-0000-0000-000075200000}"/>
    <cellStyle name="SAPBEXresItem 5 2 4" xfId="10048" xr:uid="{00000000-0005-0000-0000-000076200000}"/>
    <cellStyle name="SAPBEXresItem 5 3" xfId="4074" xr:uid="{00000000-0005-0000-0000-000077200000}"/>
    <cellStyle name="SAPBEXresItem 5 4" xfId="6578" xr:uid="{00000000-0005-0000-0000-000078200000}"/>
    <cellStyle name="SAPBEXresItem 5 5" xfId="8907" xr:uid="{00000000-0005-0000-0000-000079200000}"/>
    <cellStyle name="SAPBEXresItem 6" xfId="1222" xr:uid="{00000000-0005-0000-0000-00007A200000}"/>
    <cellStyle name="SAPBEXresItem 6 2" xfId="2446" xr:uid="{00000000-0005-0000-0000-00007B200000}"/>
    <cellStyle name="SAPBEXresItem 6 2 2" xfId="5273" xr:uid="{00000000-0005-0000-0000-00007C200000}"/>
    <cellStyle name="SAPBEXresItem 6 2 3" xfId="7744" xr:uid="{00000000-0005-0000-0000-00007D200000}"/>
    <cellStyle name="SAPBEXresItem 6 2 4" xfId="10037" xr:uid="{00000000-0005-0000-0000-00007E200000}"/>
    <cellStyle name="SAPBEXresItem 6 3" xfId="4075" xr:uid="{00000000-0005-0000-0000-00007F200000}"/>
    <cellStyle name="SAPBEXresItem 6 4" xfId="6579" xr:uid="{00000000-0005-0000-0000-000080200000}"/>
    <cellStyle name="SAPBEXresItem 6 5" xfId="8908" xr:uid="{00000000-0005-0000-0000-000081200000}"/>
    <cellStyle name="SAPBEXresItem 7" xfId="1223" xr:uid="{00000000-0005-0000-0000-000082200000}"/>
    <cellStyle name="SAPBEXresItem 7 2" xfId="2501" xr:uid="{00000000-0005-0000-0000-000083200000}"/>
    <cellStyle name="SAPBEXresItem 7 2 2" xfId="5328" xr:uid="{00000000-0005-0000-0000-000084200000}"/>
    <cellStyle name="SAPBEXresItem 7 2 3" xfId="7798" xr:uid="{00000000-0005-0000-0000-000085200000}"/>
    <cellStyle name="SAPBEXresItem 7 2 4" xfId="10091" xr:uid="{00000000-0005-0000-0000-000086200000}"/>
    <cellStyle name="SAPBEXresItem 7 3" xfId="4076" xr:uid="{00000000-0005-0000-0000-000087200000}"/>
    <cellStyle name="SAPBEXresItem 7 4" xfId="6580" xr:uid="{00000000-0005-0000-0000-000088200000}"/>
    <cellStyle name="SAPBEXresItem 7 5" xfId="8909" xr:uid="{00000000-0005-0000-0000-000089200000}"/>
    <cellStyle name="SAPBEXresItem 8" xfId="1224" xr:uid="{00000000-0005-0000-0000-00008A200000}"/>
    <cellStyle name="SAPBEXresItem 8 2" xfId="1674" xr:uid="{00000000-0005-0000-0000-00008B200000}"/>
    <cellStyle name="SAPBEXresItem 8 2 2" xfId="4503" xr:uid="{00000000-0005-0000-0000-00008C200000}"/>
    <cellStyle name="SAPBEXresItem 8 2 3" xfId="6976" xr:uid="{00000000-0005-0000-0000-00008D200000}"/>
    <cellStyle name="SAPBEXresItem 8 2 4" xfId="9270" xr:uid="{00000000-0005-0000-0000-00008E200000}"/>
    <cellStyle name="SAPBEXresItem 8 3" xfId="4077" xr:uid="{00000000-0005-0000-0000-00008F200000}"/>
    <cellStyle name="SAPBEXresItem 8 4" xfId="6581" xr:uid="{00000000-0005-0000-0000-000090200000}"/>
    <cellStyle name="SAPBEXresItem 8 5" xfId="8910" xr:uid="{00000000-0005-0000-0000-000091200000}"/>
    <cellStyle name="SAPBEXresItem 9" xfId="1225" xr:uid="{00000000-0005-0000-0000-000092200000}"/>
    <cellStyle name="SAPBEXresItem 9 2" xfId="2676" xr:uid="{00000000-0005-0000-0000-000093200000}"/>
    <cellStyle name="SAPBEXresItem 9 2 2" xfId="5501" xr:uid="{00000000-0005-0000-0000-000094200000}"/>
    <cellStyle name="SAPBEXresItem 9 2 3" xfId="7966" xr:uid="{00000000-0005-0000-0000-000095200000}"/>
    <cellStyle name="SAPBEXresItem 9 2 4" xfId="10246" xr:uid="{00000000-0005-0000-0000-000096200000}"/>
    <cellStyle name="SAPBEXresItem 9 3" xfId="4078" xr:uid="{00000000-0005-0000-0000-000097200000}"/>
    <cellStyle name="SAPBEXresItem 9 4" xfId="6582" xr:uid="{00000000-0005-0000-0000-000098200000}"/>
    <cellStyle name="SAPBEXresItem 9 5" xfId="8911" xr:uid="{00000000-0005-0000-0000-000099200000}"/>
    <cellStyle name="SAPBEXresItemX" xfId="1226" xr:uid="{00000000-0005-0000-0000-00009A200000}"/>
    <cellStyle name="SAPBEXresItemX 10" xfId="1227" xr:uid="{00000000-0005-0000-0000-00009B200000}"/>
    <cellStyle name="SAPBEXresItemX 10 2" xfId="2300" xr:uid="{00000000-0005-0000-0000-00009C200000}"/>
    <cellStyle name="SAPBEXresItemX 10 2 2" xfId="5128" xr:uid="{00000000-0005-0000-0000-00009D200000}"/>
    <cellStyle name="SAPBEXresItemX 10 2 3" xfId="7599" xr:uid="{00000000-0005-0000-0000-00009E200000}"/>
    <cellStyle name="SAPBEXresItemX 10 2 4" xfId="9892" xr:uid="{00000000-0005-0000-0000-00009F200000}"/>
    <cellStyle name="SAPBEXresItemX 10 3" xfId="4080" xr:uid="{00000000-0005-0000-0000-0000A0200000}"/>
    <cellStyle name="SAPBEXresItemX 10 4" xfId="6584" xr:uid="{00000000-0005-0000-0000-0000A1200000}"/>
    <cellStyle name="SAPBEXresItemX 10 5" xfId="8913" xr:uid="{00000000-0005-0000-0000-0000A2200000}"/>
    <cellStyle name="SAPBEXresItemX 11" xfId="1228" xr:uid="{00000000-0005-0000-0000-0000A3200000}"/>
    <cellStyle name="SAPBEXresItemX 11 2" xfId="1894" xr:uid="{00000000-0005-0000-0000-0000A4200000}"/>
    <cellStyle name="SAPBEXresItemX 11 2 2" xfId="4722" xr:uid="{00000000-0005-0000-0000-0000A5200000}"/>
    <cellStyle name="SAPBEXresItemX 11 2 3" xfId="7194" xr:uid="{00000000-0005-0000-0000-0000A6200000}"/>
    <cellStyle name="SAPBEXresItemX 11 2 4" xfId="9487" xr:uid="{00000000-0005-0000-0000-0000A7200000}"/>
    <cellStyle name="SAPBEXresItemX 11 3" xfId="4081" xr:uid="{00000000-0005-0000-0000-0000A8200000}"/>
    <cellStyle name="SAPBEXresItemX 11 4" xfId="6585" xr:uid="{00000000-0005-0000-0000-0000A9200000}"/>
    <cellStyle name="SAPBEXresItemX 11 5" xfId="8914" xr:uid="{00000000-0005-0000-0000-0000AA200000}"/>
    <cellStyle name="SAPBEXresItemX 12" xfId="1534" xr:uid="{00000000-0005-0000-0000-0000AB200000}"/>
    <cellStyle name="SAPBEXresItemX 13" xfId="2652" xr:uid="{00000000-0005-0000-0000-0000AC200000}"/>
    <cellStyle name="SAPBEXresItemX 13 2" xfId="5477" xr:uid="{00000000-0005-0000-0000-0000AD200000}"/>
    <cellStyle name="SAPBEXresItemX 13 3" xfId="7945" xr:uid="{00000000-0005-0000-0000-0000AE200000}"/>
    <cellStyle name="SAPBEXresItemX 13 4" xfId="10234" xr:uid="{00000000-0005-0000-0000-0000AF200000}"/>
    <cellStyle name="SAPBEXresItemX 14" xfId="4079" xr:uid="{00000000-0005-0000-0000-0000B0200000}"/>
    <cellStyle name="SAPBEXresItemX 15" xfId="6583" xr:uid="{00000000-0005-0000-0000-0000B1200000}"/>
    <cellStyle name="SAPBEXresItemX 16" xfId="8912" xr:uid="{00000000-0005-0000-0000-0000B2200000}"/>
    <cellStyle name="SAPBEXresItemX 2" xfId="1229" xr:uid="{00000000-0005-0000-0000-0000B3200000}"/>
    <cellStyle name="SAPBEXresItemX 2 10" xfId="1230" xr:uid="{00000000-0005-0000-0000-0000B4200000}"/>
    <cellStyle name="SAPBEXresItemX 2 10 2" xfId="2447" xr:uid="{00000000-0005-0000-0000-0000B5200000}"/>
    <cellStyle name="SAPBEXresItemX 2 10 2 2" xfId="5274" xr:uid="{00000000-0005-0000-0000-0000B6200000}"/>
    <cellStyle name="SAPBEXresItemX 2 10 2 3" xfId="7745" xr:uid="{00000000-0005-0000-0000-0000B7200000}"/>
    <cellStyle name="SAPBEXresItemX 2 10 2 4" xfId="10038" xr:uid="{00000000-0005-0000-0000-0000B8200000}"/>
    <cellStyle name="SAPBEXresItemX 2 10 3" xfId="4083" xr:uid="{00000000-0005-0000-0000-0000B9200000}"/>
    <cellStyle name="SAPBEXresItemX 2 10 4" xfId="6587" xr:uid="{00000000-0005-0000-0000-0000BA200000}"/>
    <cellStyle name="SAPBEXresItemX 2 10 5" xfId="8916" xr:uid="{00000000-0005-0000-0000-0000BB200000}"/>
    <cellStyle name="SAPBEXresItemX 2 11" xfId="2628" xr:uid="{00000000-0005-0000-0000-0000BC200000}"/>
    <cellStyle name="SAPBEXresItemX 2 11 2" xfId="5454" xr:uid="{00000000-0005-0000-0000-0000BD200000}"/>
    <cellStyle name="SAPBEXresItemX 2 11 3" xfId="7923" xr:uid="{00000000-0005-0000-0000-0000BE200000}"/>
    <cellStyle name="SAPBEXresItemX 2 11 4" xfId="10215" xr:uid="{00000000-0005-0000-0000-0000BF200000}"/>
    <cellStyle name="SAPBEXresItemX 2 12" xfId="4082" xr:uid="{00000000-0005-0000-0000-0000C0200000}"/>
    <cellStyle name="SAPBEXresItemX 2 13" xfId="6586" xr:uid="{00000000-0005-0000-0000-0000C1200000}"/>
    <cellStyle name="SAPBEXresItemX 2 14" xfId="8915" xr:uid="{00000000-0005-0000-0000-0000C2200000}"/>
    <cellStyle name="SAPBEXresItemX 2 2" xfId="1231" xr:uid="{00000000-0005-0000-0000-0000C3200000}"/>
    <cellStyle name="SAPBEXresItemX 2 2 2" xfId="2448" xr:uid="{00000000-0005-0000-0000-0000C4200000}"/>
    <cellStyle name="SAPBEXresItemX 2 2 2 2" xfId="5275" xr:uid="{00000000-0005-0000-0000-0000C5200000}"/>
    <cellStyle name="SAPBEXresItemX 2 2 2 3" xfId="7746" xr:uid="{00000000-0005-0000-0000-0000C6200000}"/>
    <cellStyle name="SAPBEXresItemX 2 2 2 4" xfId="10039" xr:uid="{00000000-0005-0000-0000-0000C7200000}"/>
    <cellStyle name="SAPBEXresItemX 2 2 3" xfId="4084" xr:uid="{00000000-0005-0000-0000-0000C8200000}"/>
    <cellStyle name="SAPBEXresItemX 2 2 4" xfId="6588" xr:uid="{00000000-0005-0000-0000-0000C9200000}"/>
    <cellStyle name="SAPBEXresItemX 2 2 5" xfId="8917" xr:uid="{00000000-0005-0000-0000-0000CA200000}"/>
    <cellStyle name="SAPBEXresItemX 2 3" xfId="1232" xr:uid="{00000000-0005-0000-0000-0000CB200000}"/>
    <cellStyle name="SAPBEXresItemX 2 3 2" xfId="2522" xr:uid="{00000000-0005-0000-0000-0000CC200000}"/>
    <cellStyle name="SAPBEXresItemX 2 3 2 2" xfId="5349" xr:uid="{00000000-0005-0000-0000-0000CD200000}"/>
    <cellStyle name="SAPBEXresItemX 2 3 2 3" xfId="7819" xr:uid="{00000000-0005-0000-0000-0000CE200000}"/>
    <cellStyle name="SAPBEXresItemX 2 3 2 4" xfId="10112" xr:uid="{00000000-0005-0000-0000-0000CF200000}"/>
    <cellStyle name="SAPBEXresItemX 2 3 3" xfId="4085" xr:uid="{00000000-0005-0000-0000-0000D0200000}"/>
    <cellStyle name="SAPBEXresItemX 2 3 4" xfId="6589" xr:uid="{00000000-0005-0000-0000-0000D1200000}"/>
    <cellStyle name="SAPBEXresItemX 2 3 5" xfId="8918" xr:uid="{00000000-0005-0000-0000-0000D2200000}"/>
    <cellStyle name="SAPBEXresItemX 2 4" xfId="1233" xr:uid="{00000000-0005-0000-0000-0000D3200000}"/>
    <cellStyle name="SAPBEXresItemX 2 4 2" xfId="1897" xr:uid="{00000000-0005-0000-0000-0000D4200000}"/>
    <cellStyle name="SAPBEXresItemX 2 4 2 2" xfId="4725" xr:uid="{00000000-0005-0000-0000-0000D5200000}"/>
    <cellStyle name="SAPBEXresItemX 2 4 2 3" xfId="7197" xr:uid="{00000000-0005-0000-0000-0000D6200000}"/>
    <cellStyle name="SAPBEXresItemX 2 4 2 4" xfId="9490" xr:uid="{00000000-0005-0000-0000-0000D7200000}"/>
    <cellStyle name="SAPBEXresItemX 2 4 3" xfId="4086" xr:uid="{00000000-0005-0000-0000-0000D8200000}"/>
    <cellStyle name="SAPBEXresItemX 2 4 4" xfId="6590" xr:uid="{00000000-0005-0000-0000-0000D9200000}"/>
    <cellStyle name="SAPBEXresItemX 2 4 5" xfId="8919" xr:uid="{00000000-0005-0000-0000-0000DA200000}"/>
    <cellStyle name="SAPBEXresItemX 2 5" xfId="1234" xr:uid="{00000000-0005-0000-0000-0000DB200000}"/>
    <cellStyle name="SAPBEXresItemX 2 5 2" xfId="1648" xr:uid="{00000000-0005-0000-0000-0000DC200000}"/>
    <cellStyle name="SAPBEXresItemX 2 5 2 2" xfId="4477" xr:uid="{00000000-0005-0000-0000-0000DD200000}"/>
    <cellStyle name="SAPBEXresItemX 2 5 2 3" xfId="6950" xr:uid="{00000000-0005-0000-0000-0000DE200000}"/>
    <cellStyle name="SAPBEXresItemX 2 5 2 4" xfId="9245" xr:uid="{00000000-0005-0000-0000-0000DF200000}"/>
    <cellStyle name="SAPBEXresItemX 2 5 3" xfId="4087" xr:uid="{00000000-0005-0000-0000-0000E0200000}"/>
    <cellStyle name="SAPBEXresItemX 2 5 4" xfId="6591" xr:uid="{00000000-0005-0000-0000-0000E1200000}"/>
    <cellStyle name="SAPBEXresItemX 2 5 5" xfId="8920" xr:uid="{00000000-0005-0000-0000-0000E2200000}"/>
    <cellStyle name="SAPBEXresItemX 2 6" xfId="1235" xr:uid="{00000000-0005-0000-0000-0000E3200000}"/>
    <cellStyle name="SAPBEXresItemX 2 6 2" xfId="1673" xr:uid="{00000000-0005-0000-0000-0000E4200000}"/>
    <cellStyle name="SAPBEXresItemX 2 6 2 2" xfId="4502" xr:uid="{00000000-0005-0000-0000-0000E5200000}"/>
    <cellStyle name="SAPBEXresItemX 2 6 2 3" xfId="6975" xr:uid="{00000000-0005-0000-0000-0000E6200000}"/>
    <cellStyle name="SAPBEXresItemX 2 6 2 4" xfId="9269" xr:uid="{00000000-0005-0000-0000-0000E7200000}"/>
    <cellStyle name="SAPBEXresItemX 2 6 3" xfId="4088" xr:uid="{00000000-0005-0000-0000-0000E8200000}"/>
    <cellStyle name="SAPBEXresItemX 2 6 4" xfId="6592" xr:uid="{00000000-0005-0000-0000-0000E9200000}"/>
    <cellStyle name="SAPBEXresItemX 2 6 5" xfId="8921" xr:uid="{00000000-0005-0000-0000-0000EA200000}"/>
    <cellStyle name="SAPBEXresItemX 2 7" xfId="1236" xr:uid="{00000000-0005-0000-0000-0000EB200000}"/>
    <cellStyle name="SAPBEXresItemX 2 7 2" xfId="2537" xr:uid="{00000000-0005-0000-0000-0000EC200000}"/>
    <cellStyle name="SAPBEXresItemX 2 7 2 2" xfId="5364" xr:uid="{00000000-0005-0000-0000-0000ED200000}"/>
    <cellStyle name="SAPBEXresItemX 2 7 2 3" xfId="7834" xr:uid="{00000000-0005-0000-0000-0000EE200000}"/>
    <cellStyle name="SAPBEXresItemX 2 7 2 4" xfId="10127" xr:uid="{00000000-0005-0000-0000-0000EF200000}"/>
    <cellStyle name="SAPBEXresItemX 2 7 3" xfId="4089" xr:uid="{00000000-0005-0000-0000-0000F0200000}"/>
    <cellStyle name="SAPBEXresItemX 2 7 4" xfId="6593" xr:uid="{00000000-0005-0000-0000-0000F1200000}"/>
    <cellStyle name="SAPBEXresItemX 2 7 5" xfId="8922" xr:uid="{00000000-0005-0000-0000-0000F2200000}"/>
    <cellStyle name="SAPBEXresItemX 2 8" xfId="1237" xr:uid="{00000000-0005-0000-0000-0000F3200000}"/>
    <cellStyle name="SAPBEXresItemX 2 8 2" xfId="2616" xr:uid="{00000000-0005-0000-0000-0000F4200000}"/>
    <cellStyle name="SAPBEXresItemX 2 8 2 2" xfId="5442" xr:uid="{00000000-0005-0000-0000-0000F5200000}"/>
    <cellStyle name="SAPBEXresItemX 2 8 2 3" xfId="7912" xr:uid="{00000000-0005-0000-0000-0000F6200000}"/>
    <cellStyle name="SAPBEXresItemX 2 8 2 4" xfId="10205" xr:uid="{00000000-0005-0000-0000-0000F7200000}"/>
    <cellStyle name="SAPBEXresItemX 2 8 3" xfId="4090" xr:uid="{00000000-0005-0000-0000-0000F8200000}"/>
    <cellStyle name="SAPBEXresItemX 2 8 4" xfId="6594" xr:uid="{00000000-0005-0000-0000-0000F9200000}"/>
    <cellStyle name="SAPBEXresItemX 2 8 5" xfId="8923" xr:uid="{00000000-0005-0000-0000-0000FA200000}"/>
    <cellStyle name="SAPBEXresItemX 2 9" xfId="1238" xr:uid="{00000000-0005-0000-0000-0000FB200000}"/>
    <cellStyle name="SAPBEXresItemX 2 9 2" xfId="2313" xr:uid="{00000000-0005-0000-0000-0000FC200000}"/>
    <cellStyle name="SAPBEXresItemX 2 9 2 2" xfId="5141" xr:uid="{00000000-0005-0000-0000-0000FD200000}"/>
    <cellStyle name="SAPBEXresItemX 2 9 2 3" xfId="7612" xr:uid="{00000000-0005-0000-0000-0000FE200000}"/>
    <cellStyle name="SAPBEXresItemX 2 9 2 4" xfId="9905" xr:uid="{00000000-0005-0000-0000-0000FF200000}"/>
    <cellStyle name="SAPBEXresItemX 2 9 3" xfId="4091" xr:uid="{00000000-0005-0000-0000-000000210000}"/>
    <cellStyle name="SAPBEXresItemX 2 9 4" xfId="6595" xr:uid="{00000000-0005-0000-0000-000001210000}"/>
    <cellStyle name="SAPBEXresItemX 2 9 5" xfId="8924" xr:uid="{00000000-0005-0000-0000-000002210000}"/>
    <cellStyle name="SAPBEXresItemX 3" xfId="1239" xr:uid="{00000000-0005-0000-0000-000003210000}"/>
    <cellStyle name="SAPBEXresItemX 3 2" xfId="1640" xr:uid="{00000000-0005-0000-0000-000004210000}"/>
    <cellStyle name="SAPBEXresItemX 3 2 2" xfId="4469" xr:uid="{00000000-0005-0000-0000-000005210000}"/>
    <cellStyle name="SAPBEXresItemX 3 2 3" xfId="6942" xr:uid="{00000000-0005-0000-0000-000006210000}"/>
    <cellStyle name="SAPBEXresItemX 3 2 4" xfId="9238" xr:uid="{00000000-0005-0000-0000-000007210000}"/>
    <cellStyle name="SAPBEXresItemX 3 3" xfId="4092" xr:uid="{00000000-0005-0000-0000-000008210000}"/>
    <cellStyle name="SAPBEXresItemX 3 4" xfId="6596" xr:uid="{00000000-0005-0000-0000-000009210000}"/>
    <cellStyle name="SAPBEXresItemX 3 5" xfId="8925" xr:uid="{00000000-0005-0000-0000-00000A210000}"/>
    <cellStyle name="SAPBEXresItemX 4" xfId="1240" xr:uid="{00000000-0005-0000-0000-00000B210000}"/>
    <cellStyle name="SAPBEXresItemX 4 2" xfId="2570" xr:uid="{00000000-0005-0000-0000-00000C210000}"/>
    <cellStyle name="SAPBEXresItemX 4 2 2" xfId="5397" xr:uid="{00000000-0005-0000-0000-00000D210000}"/>
    <cellStyle name="SAPBEXresItemX 4 2 3" xfId="7867" xr:uid="{00000000-0005-0000-0000-00000E210000}"/>
    <cellStyle name="SAPBEXresItemX 4 2 4" xfId="10160" xr:uid="{00000000-0005-0000-0000-00000F210000}"/>
    <cellStyle name="SAPBEXresItemX 4 3" xfId="4093" xr:uid="{00000000-0005-0000-0000-000010210000}"/>
    <cellStyle name="SAPBEXresItemX 4 4" xfId="6597" xr:uid="{00000000-0005-0000-0000-000011210000}"/>
    <cellStyle name="SAPBEXresItemX 4 5" xfId="8926" xr:uid="{00000000-0005-0000-0000-000012210000}"/>
    <cellStyle name="SAPBEXresItemX 5" xfId="1241" xr:uid="{00000000-0005-0000-0000-000013210000}"/>
    <cellStyle name="SAPBEXresItemX 5 2" xfId="1866" xr:uid="{00000000-0005-0000-0000-000014210000}"/>
    <cellStyle name="SAPBEXresItemX 5 2 2" xfId="4694" xr:uid="{00000000-0005-0000-0000-000015210000}"/>
    <cellStyle name="SAPBEXresItemX 5 2 3" xfId="7166" xr:uid="{00000000-0005-0000-0000-000016210000}"/>
    <cellStyle name="SAPBEXresItemX 5 2 4" xfId="9459" xr:uid="{00000000-0005-0000-0000-000017210000}"/>
    <cellStyle name="SAPBEXresItemX 5 3" xfId="4094" xr:uid="{00000000-0005-0000-0000-000018210000}"/>
    <cellStyle name="SAPBEXresItemX 5 4" xfId="6598" xr:uid="{00000000-0005-0000-0000-000019210000}"/>
    <cellStyle name="SAPBEXresItemX 5 5" xfId="8927" xr:uid="{00000000-0005-0000-0000-00001A210000}"/>
    <cellStyle name="SAPBEXresItemX 6" xfId="1242" xr:uid="{00000000-0005-0000-0000-00001B210000}"/>
    <cellStyle name="SAPBEXresItemX 6 2" xfId="2315" xr:uid="{00000000-0005-0000-0000-00001C210000}"/>
    <cellStyle name="SAPBEXresItemX 6 2 2" xfId="5143" xr:uid="{00000000-0005-0000-0000-00001D210000}"/>
    <cellStyle name="SAPBEXresItemX 6 2 3" xfId="7614" xr:uid="{00000000-0005-0000-0000-00001E210000}"/>
    <cellStyle name="SAPBEXresItemX 6 2 4" xfId="9907" xr:uid="{00000000-0005-0000-0000-00001F210000}"/>
    <cellStyle name="SAPBEXresItemX 6 3" xfId="4095" xr:uid="{00000000-0005-0000-0000-000020210000}"/>
    <cellStyle name="SAPBEXresItemX 6 4" xfId="6599" xr:uid="{00000000-0005-0000-0000-000021210000}"/>
    <cellStyle name="SAPBEXresItemX 6 5" xfId="8928" xr:uid="{00000000-0005-0000-0000-000022210000}"/>
    <cellStyle name="SAPBEXresItemX 7" xfId="1243" xr:uid="{00000000-0005-0000-0000-000023210000}"/>
    <cellStyle name="SAPBEXresItemX 7 2" xfId="1867" xr:uid="{00000000-0005-0000-0000-000024210000}"/>
    <cellStyle name="SAPBEXresItemX 7 2 2" xfId="4695" xr:uid="{00000000-0005-0000-0000-000025210000}"/>
    <cellStyle name="SAPBEXresItemX 7 2 3" xfId="7167" xr:uid="{00000000-0005-0000-0000-000026210000}"/>
    <cellStyle name="SAPBEXresItemX 7 2 4" xfId="9460" xr:uid="{00000000-0005-0000-0000-000027210000}"/>
    <cellStyle name="SAPBEXresItemX 7 3" xfId="4096" xr:uid="{00000000-0005-0000-0000-000028210000}"/>
    <cellStyle name="SAPBEXresItemX 7 4" xfId="6600" xr:uid="{00000000-0005-0000-0000-000029210000}"/>
    <cellStyle name="SAPBEXresItemX 7 5" xfId="8929" xr:uid="{00000000-0005-0000-0000-00002A210000}"/>
    <cellStyle name="SAPBEXresItemX 8" xfId="1244" xr:uid="{00000000-0005-0000-0000-00002B210000}"/>
    <cellStyle name="SAPBEXresItemX 8 2" xfId="2301" xr:uid="{00000000-0005-0000-0000-00002C210000}"/>
    <cellStyle name="SAPBEXresItemX 8 2 2" xfId="5129" xr:uid="{00000000-0005-0000-0000-00002D210000}"/>
    <cellStyle name="SAPBEXresItemX 8 2 3" xfId="7600" xr:uid="{00000000-0005-0000-0000-00002E210000}"/>
    <cellStyle name="SAPBEXresItemX 8 2 4" xfId="9893" xr:uid="{00000000-0005-0000-0000-00002F210000}"/>
    <cellStyle name="SAPBEXresItemX 8 3" xfId="4097" xr:uid="{00000000-0005-0000-0000-000030210000}"/>
    <cellStyle name="SAPBEXresItemX 8 4" xfId="6601" xr:uid="{00000000-0005-0000-0000-000031210000}"/>
    <cellStyle name="SAPBEXresItemX 8 5" xfId="8930" xr:uid="{00000000-0005-0000-0000-000032210000}"/>
    <cellStyle name="SAPBEXresItemX 9" xfId="1245" xr:uid="{00000000-0005-0000-0000-000033210000}"/>
    <cellStyle name="SAPBEXresItemX 9 2" xfId="1750" xr:uid="{00000000-0005-0000-0000-000034210000}"/>
    <cellStyle name="SAPBEXresItemX 9 2 2" xfId="4578" xr:uid="{00000000-0005-0000-0000-000035210000}"/>
    <cellStyle name="SAPBEXresItemX 9 2 3" xfId="7051" xr:uid="{00000000-0005-0000-0000-000036210000}"/>
    <cellStyle name="SAPBEXresItemX 9 2 4" xfId="9345" xr:uid="{00000000-0005-0000-0000-000037210000}"/>
    <cellStyle name="SAPBEXresItemX 9 3" xfId="4098" xr:uid="{00000000-0005-0000-0000-000038210000}"/>
    <cellStyle name="SAPBEXresItemX 9 4" xfId="6602" xr:uid="{00000000-0005-0000-0000-000039210000}"/>
    <cellStyle name="SAPBEXresItemX 9 5" xfId="8931" xr:uid="{00000000-0005-0000-0000-00003A210000}"/>
    <cellStyle name="SAPBEXstdData" xfId="1246" xr:uid="{00000000-0005-0000-0000-00003B210000}"/>
    <cellStyle name="SAPBEXstdData 10" xfId="1247" xr:uid="{00000000-0005-0000-0000-00003C210000}"/>
    <cellStyle name="SAPBEXstdData 10 2" xfId="2596" xr:uid="{00000000-0005-0000-0000-00003D210000}"/>
    <cellStyle name="SAPBEXstdData 10 2 2" xfId="5422" xr:uid="{00000000-0005-0000-0000-00003E210000}"/>
    <cellStyle name="SAPBEXstdData 10 2 3" xfId="7892" xr:uid="{00000000-0005-0000-0000-00003F210000}"/>
    <cellStyle name="SAPBEXstdData 10 2 4" xfId="10185" xr:uid="{00000000-0005-0000-0000-000040210000}"/>
    <cellStyle name="SAPBEXstdData 10 3" xfId="4100" xr:uid="{00000000-0005-0000-0000-000041210000}"/>
    <cellStyle name="SAPBEXstdData 10 4" xfId="6604" xr:uid="{00000000-0005-0000-0000-000042210000}"/>
    <cellStyle name="SAPBEXstdData 10 5" xfId="8933" xr:uid="{00000000-0005-0000-0000-000043210000}"/>
    <cellStyle name="SAPBEXstdData 11" xfId="1248" xr:uid="{00000000-0005-0000-0000-000044210000}"/>
    <cellStyle name="SAPBEXstdData 11 2" xfId="2715" xr:uid="{00000000-0005-0000-0000-000045210000}"/>
    <cellStyle name="SAPBEXstdData 11 2 2" xfId="5540" xr:uid="{00000000-0005-0000-0000-000046210000}"/>
    <cellStyle name="SAPBEXstdData 11 2 3" xfId="8005" xr:uid="{00000000-0005-0000-0000-000047210000}"/>
    <cellStyle name="SAPBEXstdData 11 2 4" xfId="10285" xr:uid="{00000000-0005-0000-0000-000048210000}"/>
    <cellStyle name="SAPBEXstdData 11 3" xfId="4101" xr:uid="{00000000-0005-0000-0000-000049210000}"/>
    <cellStyle name="SAPBEXstdData 11 4" xfId="6605" xr:uid="{00000000-0005-0000-0000-00004A210000}"/>
    <cellStyle name="SAPBEXstdData 11 5" xfId="8934" xr:uid="{00000000-0005-0000-0000-00004B210000}"/>
    <cellStyle name="SAPBEXstdData 12" xfId="1249" xr:uid="{00000000-0005-0000-0000-00004C210000}"/>
    <cellStyle name="SAPBEXstdData 12 2" xfId="2250" xr:uid="{00000000-0005-0000-0000-00004D210000}"/>
    <cellStyle name="SAPBEXstdData 12 2 2" xfId="5078" xr:uid="{00000000-0005-0000-0000-00004E210000}"/>
    <cellStyle name="SAPBEXstdData 12 2 3" xfId="7549" xr:uid="{00000000-0005-0000-0000-00004F210000}"/>
    <cellStyle name="SAPBEXstdData 12 2 4" xfId="9842" xr:uid="{00000000-0005-0000-0000-000050210000}"/>
    <cellStyle name="SAPBEXstdData 12 3" xfId="4102" xr:uid="{00000000-0005-0000-0000-000051210000}"/>
    <cellStyle name="SAPBEXstdData 12 4" xfId="6606" xr:uid="{00000000-0005-0000-0000-000052210000}"/>
    <cellStyle name="SAPBEXstdData 12 5" xfId="8935" xr:uid="{00000000-0005-0000-0000-000053210000}"/>
    <cellStyle name="SAPBEXstdData 13" xfId="2380" xr:uid="{00000000-0005-0000-0000-000054210000}"/>
    <cellStyle name="SAPBEXstdData 13 2" xfId="5207" xr:uid="{00000000-0005-0000-0000-000055210000}"/>
    <cellStyle name="SAPBEXstdData 13 3" xfId="7678" xr:uid="{00000000-0005-0000-0000-000056210000}"/>
    <cellStyle name="SAPBEXstdData 13 4" xfId="9971" xr:uid="{00000000-0005-0000-0000-000057210000}"/>
    <cellStyle name="SAPBEXstdData 14" xfId="4099" xr:uid="{00000000-0005-0000-0000-000058210000}"/>
    <cellStyle name="SAPBEXstdData 15" xfId="6603" xr:uid="{00000000-0005-0000-0000-000059210000}"/>
    <cellStyle name="SAPBEXstdData 16" xfId="8932" xr:uid="{00000000-0005-0000-0000-00005A210000}"/>
    <cellStyle name="SAPBEXstdData 2" xfId="1250" xr:uid="{00000000-0005-0000-0000-00005B210000}"/>
    <cellStyle name="SAPBEXstdData 2 10" xfId="1251" xr:uid="{00000000-0005-0000-0000-00005C210000}"/>
    <cellStyle name="SAPBEXstdData 2 10 2" xfId="2434" xr:uid="{00000000-0005-0000-0000-00005D210000}"/>
    <cellStyle name="SAPBEXstdData 2 10 2 2" xfId="5261" xr:uid="{00000000-0005-0000-0000-00005E210000}"/>
    <cellStyle name="SAPBEXstdData 2 10 2 3" xfId="7732" xr:uid="{00000000-0005-0000-0000-00005F210000}"/>
    <cellStyle name="SAPBEXstdData 2 10 2 4" xfId="10025" xr:uid="{00000000-0005-0000-0000-000060210000}"/>
    <cellStyle name="SAPBEXstdData 2 10 3" xfId="4104" xr:uid="{00000000-0005-0000-0000-000061210000}"/>
    <cellStyle name="SAPBEXstdData 2 10 4" xfId="6608" xr:uid="{00000000-0005-0000-0000-000062210000}"/>
    <cellStyle name="SAPBEXstdData 2 10 5" xfId="8937" xr:uid="{00000000-0005-0000-0000-000063210000}"/>
    <cellStyle name="SAPBEXstdData 2 11" xfId="1252" xr:uid="{00000000-0005-0000-0000-000064210000}"/>
    <cellStyle name="SAPBEXstdData 2 11 2" xfId="2469" xr:uid="{00000000-0005-0000-0000-000065210000}"/>
    <cellStyle name="SAPBEXstdData 2 11 2 2" xfId="5296" xr:uid="{00000000-0005-0000-0000-000066210000}"/>
    <cellStyle name="SAPBEXstdData 2 11 2 3" xfId="7766" xr:uid="{00000000-0005-0000-0000-000067210000}"/>
    <cellStyle name="SAPBEXstdData 2 11 2 4" xfId="10059" xr:uid="{00000000-0005-0000-0000-000068210000}"/>
    <cellStyle name="SAPBEXstdData 2 11 3" xfId="4105" xr:uid="{00000000-0005-0000-0000-000069210000}"/>
    <cellStyle name="SAPBEXstdData 2 11 4" xfId="6609" xr:uid="{00000000-0005-0000-0000-00006A210000}"/>
    <cellStyle name="SAPBEXstdData 2 11 5" xfId="8938" xr:uid="{00000000-0005-0000-0000-00006B210000}"/>
    <cellStyle name="SAPBEXstdData 2 12" xfId="1535" xr:uid="{00000000-0005-0000-0000-00006C210000}"/>
    <cellStyle name="SAPBEXstdData 2 13" xfId="1923" xr:uid="{00000000-0005-0000-0000-00006D210000}"/>
    <cellStyle name="SAPBEXstdData 2 13 2" xfId="4751" xr:uid="{00000000-0005-0000-0000-00006E210000}"/>
    <cellStyle name="SAPBEXstdData 2 13 3" xfId="7222" xr:uid="{00000000-0005-0000-0000-00006F210000}"/>
    <cellStyle name="SAPBEXstdData 2 13 4" xfId="9515" xr:uid="{00000000-0005-0000-0000-000070210000}"/>
    <cellStyle name="SAPBEXstdData 2 14" xfId="4103" xr:uid="{00000000-0005-0000-0000-000071210000}"/>
    <cellStyle name="SAPBEXstdData 2 15" xfId="6607" xr:uid="{00000000-0005-0000-0000-000072210000}"/>
    <cellStyle name="SAPBEXstdData 2 16" xfId="8936" xr:uid="{00000000-0005-0000-0000-000073210000}"/>
    <cellStyle name="SAPBEXstdData 2 2" xfId="1253" xr:uid="{00000000-0005-0000-0000-000074210000}"/>
    <cellStyle name="SAPBEXstdData 2 2 10" xfId="1254" xr:uid="{00000000-0005-0000-0000-000075210000}"/>
    <cellStyle name="SAPBEXstdData 2 2 10 2" xfId="2263" xr:uid="{00000000-0005-0000-0000-000076210000}"/>
    <cellStyle name="SAPBEXstdData 2 2 10 2 2" xfId="5091" xr:uid="{00000000-0005-0000-0000-000077210000}"/>
    <cellStyle name="SAPBEXstdData 2 2 10 2 3" xfId="7562" xr:uid="{00000000-0005-0000-0000-000078210000}"/>
    <cellStyle name="SAPBEXstdData 2 2 10 2 4" xfId="9855" xr:uid="{00000000-0005-0000-0000-000079210000}"/>
    <cellStyle name="SAPBEXstdData 2 2 10 3" xfId="4107" xr:uid="{00000000-0005-0000-0000-00007A210000}"/>
    <cellStyle name="SAPBEXstdData 2 2 10 4" xfId="6611" xr:uid="{00000000-0005-0000-0000-00007B210000}"/>
    <cellStyle name="SAPBEXstdData 2 2 10 5" xfId="8940" xr:uid="{00000000-0005-0000-0000-00007C210000}"/>
    <cellStyle name="SAPBEXstdData 2 2 11" xfId="2485" xr:uid="{00000000-0005-0000-0000-00007D210000}"/>
    <cellStyle name="SAPBEXstdData 2 2 11 2" xfId="5312" xr:uid="{00000000-0005-0000-0000-00007E210000}"/>
    <cellStyle name="SAPBEXstdData 2 2 11 3" xfId="7782" xr:uid="{00000000-0005-0000-0000-00007F210000}"/>
    <cellStyle name="SAPBEXstdData 2 2 11 4" xfId="10075" xr:uid="{00000000-0005-0000-0000-000080210000}"/>
    <cellStyle name="SAPBEXstdData 2 2 12" xfId="4106" xr:uid="{00000000-0005-0000-0000-000081210000}"/>
    <cellStyle name="SAPBEXstdData 2 2 13" xfId="6610" xr:uid="{00000000-0005-0000-0000-000082210000}"/>
    <cellStyle name="SAPBEXstdData 2 2 14" xfId="8939" xr:uid="{00000000-0005-0000-0000-000083210000}"/>
    <cellStyle name="SAPBEXstdData 2 2 2" xfId="1255" xr:uid="{00000000-0005-0000-0000-000084210000}"/>
    <cellStyle name="SAPBEXstdData 2 2 2 2" xfId="2262" xr:uid="{00000000-0005-0000-0000-000085210000}"/>
    <cellStyle name="SAPBEXstdData 2 2 2 2 2" xfId="5090" xr:uid="{00000000-0005-0000-0000-000086210000}"/>
    <cellStyle name="SAPBEXstdData 2 2 2 2 3" xfId="7561" xr:uid="{00000000-0005-0000-0000-000087210000}"/>
    <cellStyle name="SAPBEXstdData 2 2 2 2 4" xfId="9854" xr:uid="{00000000-0005-0000-0000-000088210000}"/>
    <cellStyle name="SAPBEXstdData 2 2 2 3" xfId="4108" xr:uid="{00000000-0005-0000-0000-000089210000}"/>
    <cellStyle name="SAPBEXstdData 2 2 2 4" xfId="6612" xr:uid="{00000000-0005-0000-0000-00008A210000}"/>
    <cellStyle name="SAPBEXstdData 2 2 2 5" xfId="8941" xr:uid="{00000000-0005-0000-0000-00008B210000}"/>
    <cellStyle name="SAPBEXstdData 2 2 3" xfId="1256" xr:uid="{00000000-0005-0000-0000-00008C210000}"/>
    <cellStyle name="SAPBEXstdData 2 2 3 2" xfId="2456" xr:uid="{00000000-0005-0000-0000-00008D210000}"/>
    <cellStyle name="SAPBEXstdData 2 2 3 2 2" xfId="5283" xr:uid="{00000000-0005-0000-0000-00008E210000}"/>
    <cellStyle name="SAPBEXstdData 2 2 3 2 3" xfId="7754" xr:uid="{00000000-0005-0000-0000-00008F210000}"/>
    <cellStyle name="SAPBEXstdData 2 2 3 2 4" xfId="10047" xr:uid="{00000000-0005-0000-0000-000090210000}"/>
    <cellStyle name="SAPBEXstdData 2 2 3 3" xfId="4109" xr:uid="{00000000-0005-0000-0000-000091210000}"/>
    <cellStyle name="SAPBEXstdData 2 2 3 4" xfId="6613" xr:uid="{00000000-0005-0000-0000-000092210000}"/>
    <cellStyle name="SAPBEXstdData 2 2 3 5" xfId="8942" xr:uid="{00000000-0005-0000-0000-000093210000}"/>
    <cellStyle name="SAPBEXstdData 2 2 4" xfId="1257" xr:uid="{00000000-0005-0000-0000-000094210000}"/>
    <cellStyle name="SAPBEXstdData 2 2 4 2" xfId="2381" xr:uid="{00000000-0005-0000-0000-000095210000}"/>
    <cellStyle name="SAPBEXstdData 2 2 4 2 2" xfId="5208" xr:uid="{00000000-0005-0000-0000-000096210000}"/>
    <cellStyle name="SAPBEXstdData 2 2 4 2 3" xfId="7679" xr:uid="{00000000-0005-0000-0000-000097210000}"/>
    <cellStyle name="SAPBEXstdData 2 2 4 2 4" xfId="9972" xr:uid="{00000000-0005-0000-0000-000098210000}"/>
    <cellStyle name="SAPBEXstdData 2 2 4 3" xfId="4110" xr:uid="{00000000-0005-0000-0000-000099210000}"/>
    <cellStyle name="SAPBEXstdData 2 2 4 4" xfId="6614" xr:uid="{00000000-0005-0000-0000-00009A210000}"/>
    <cellStyle name="SAPBEXstdData 2 2 4 5" xfId="8943" xr:uid="{00000000-0005-0000-0000-00009B210000}"/>
    <cellStyle name="SAPBEXstdData 2 2 5" xfId="1258" xr:uid="{00000000-0005-0000-0000-00009C210000}"/>
    <cellStyle name="SAPBEXstdData 2 2 5 2" xfId="2454" xr:uid="{00000000-0005-0000-0000-00009D210000}"/>
    <cellStyle name="SAPBEXstdData 2 2 5 2 2" xfId="5281" xr:uid="{00000000-0005-0000-0000-00009E210000}"/>
    <cellStyle name="SAPBEXstdData 2 2 5 2 3" xfId="7752" xr:uid="{00000000-0005-0000-0000-00009F210000}"/>
    <cellStyle name="SAPBEXstdData 2 2 5 2 4" xfId="10045" xr:uid="{00000000-0005-0000-0000-0000A0210000}"/>
    <cellStyle name="SAPBEXstdData 2 2 5 3" xfId="4111" xr:uid="{00000000-0005-0000-0000-0000A1210000}"/>
    <cellStyle name="SAPBEXstdData 2 2 5 4" xfId="6615" xr:uid="{00000000-0005-0000-0000-0000A2210000}"/>
    <cellStyle name="SAPBEXstdData 2 2 5 5" xfId="8944" xr:uid="{00000000-0005-0000-0000-0000A3210000}"/>
    <cellStyle name="SAPBEXstdData 2 2 6" xfId="1259" xr:uid="{00000000-0005-0000-0000-0000A4210000}"/>
    <cellStyle name="SAPBEXstdData 2 2 6 2" xfId="2314" xr:uid="{00000000-0005-0000-0000-0000A5210000}"/>
    <cellStyle name="SAPBEXstdData 2 2 6 2 2" xfId="5142" xr:uid="{00000000-0005-0000-0000-0000A6210000}"/>
    <cellStyle name="SAPBEXstdData 2 2 6 2 3" xfId="7613" xr:uid="{00000000-0005-0000-0000-0000A7210000}"/>
    <cellStyle name="SAPBEXstdData 2 2 6 2 4" xfId="9906" xr:uid="{00000000-0005-0000-0000-0000A8210000}"/>
    <cellStyle name="SAPBEXstdData 2 2 6 3" xfId="4112" xr:uid="{00000000-0005-0000-0000-0000A9210000}"/>
    <cellStyle name="SAPBEXstdData 2 2 6 4" xfId="6616" xr:uid="{00000000-0005-0000-0000-0000AA210000}"/>
    <cellStyle name="SAPBEXstdData 2 2 6 5" xfId="8945" xr:uid="{00000000-0005-0000-0000-0000AB210000}"/>
    <cellStyle name="SAPBEXstdData 2 2 7" xfId="1260" xr:uid="{00000000-0005-0000-0000-0000AC210000}"/>
    <cellStyle name="SAPBEXstdData 2 2 7 2" xfId="2352" xr:uid="{00000000-0005-0000-0000-0000AD210000}"/>
    <cellStyle name="SAPBEXstdData 2 2 7 2 2" xfId="5180" xr:uid="{00000000-0005-0000-0000-0000AE210000}"/>
    <cellStyle name="SAPBEXstdData 2 2 7 2 3" xfId="7651" xr:uid="{00000000-0005-0000-0000-0000AF210000}"/>
    <cellStyle name="SAPBEXstdData 2 2 7 2 4" xfId="9944" xr:uid="{00000000-0005-0000-0000-0000B0210000}"/>
    <cellStyle name="SAPBEXstdData 2 2 7 3" xfId="4113" xr:uid="{00000000-0005-0000-0000-0000B1210000}"/>
    <cellStyle name="SAPBEXstdData 2 2 7 4" xfId="6617" xr:uid="{00000000-0005-0000-0000-0000B2210000}"/>
    <cellStyle name="SAPBEXstdData 2 2 7 5" xfId="8946" xr:uid="{00000000-0005-0000-0000-0000B3210000}"/>
    <cellStyle name="SAPBEXstdData 2 2 8" xfId="1261" xr:uid="{00000000-0005-0000-0000-0000B4210000}"/>
    <cellStyle name="SAPBEXstdData 2 2 8 2" xfId="2383" xr:uid="{00000000-0005-0000-0000-0000B5210000}"/>
    <cellStyle name="SAPBEXstdData 2 2 8 2 2" xfId="5210" xr:uid="{00000000-0005-0000-0000-0000B6210000}"/>
    <cellStyle name="SAPBEXstdData 2 2 8 2 3" xfId="7681" xr:uid="{00000000-0005-0000-0000-0000B7210000}"/>
    <cellStyle name="SAPBEXstdData 2 2 8 2 4" xfId="9974" xr:uid="{00000000-0005-0000-0000-0000B8210000}"/>
    <cellStyle name="SAPBEXstdData 2 2 8 3" xfId="4114" xr:uid="{00000000-0005-0000-0000-0000B9210000}"/>
    <cellStyle name="SAPBEXstdData 2 2 8 4" xfId="6618" xr:uid="{00000000-0005-0000-0000-0000BA210000}"/>
    <cellStyle name="SAPBEXstdData 2 2 8 5" xfId="8947" xr:uid="{00000000-0005-0000-0000-0000BB210000}"/>
    <cellStyle name="SAPBEXstdData 2 2 9" xfId="1262" xr:uid="{00000000-0005-0000-0000-0000BC210000}"/>
    <cellStyle name="SAPBEXstdData 2 2 9 2" xfId="1906" xr:uid="{00000000-0005-0000-0000-0000BD210000}"/>
    <cellStyle name="SAPBEXstdData 2 2 9 2 2" xfId="4734" xr:uid="{00000000-0005-0000-0000-0000BE210000}"/>
    <cellStyle name="SAPBEXstdData 2 2 9 2 3" xfId="7206" xr:uid="{00000000-0005-0000-0000-0000BF210000}"/>
    <cellStyle name="SAPBEXstdData 2 2 9 2 4" xfId="9499" xr:uid="{00000000-0005-0000-0000-0000C0210000}"/>
    <cellStyle name="SAPBEXstdData 2 2 9 3" xfId="4115" xr:uid="{00000000-0005-0000-0000-0000C1210000}"/>
    <cellStyle name="SAPBEXstdData 2 2 9 4" xfId="6619" xr:uid="{00000000-0005-0000-0000-0000C2210000}"/>
    <cellStyle name="SAPBEXstdData 2 2 9 5" xfId="8948" xr:uid="{00000000-0005-0000-0000-0000C3210000}"/>
    <cellStyle name="SAPBEXstdData 2 3" xfId="1263" xr:uid="{00000000-0005-0000-0000-0000C4210000}"/>
    <cellStyle name="SAPBEXstdData 2 3 2" xfId="2599" xr:uid="{00000000-0005-0000-0000-0000C5210000}"/>
    <cellStyle name="SAPBEXstdData 2 3 2 2" xfId="5425" xr:uid="{00000000-0005-0000-0000-0000C6210000}"/>
    <cellStyle name="SAPBEXstdData 2 3 2 3" xfId="7895" xr:uid="{00000000-0005-0000-0000-0000C7210000}"/>
    <cellStyle name="SAPBEXstdData 2 3 2 4" xfId="10188" xr:uid="{00000000-0005-0000-0000-0000C8210000}"/>
    <cellStyle name="SAPBEXstdData 2 3 3" xfId="4116" xr:uid="{00000000-0005-0000-0000-0000C9210000}"/>
    <cellStyle name="SAPBEXstdData 2 3 4" xfId="6620" xr:uid="{00000000-0005-0000-0000-0000CA210000}"/>
    <cellStyle name="SAPBEXstdData 2 3 5" xfId="8949" xr:uid="{00000000-0005-0000-0000-0000CB210000}"/>
    <cellStyle name="SAPBEXstdData 2 4" xfId="1264" xr:uid="{00000000-0005-0000-0000-0000CC210000}"/>
    <cellStyle name="SAPBEXstdData 2 4 2" xfId="2498" xr:uid="{00000000-0005-0000-0000-0000CD210000}"/>
    <cellStyle name="SAPBEXstdData 2 4 2 2" xfId="5325" xr:uid="{00000000-0005-0000-0000-0000CE210000}"/>
    <cellStyle name="SAPBEXstdData 2 4 2 3" xfId="7795" xr:uid="{00000000-0005-0000-0000-0000CF210000}"/>
    <cellStyle name="SAPBEXstdData 2 4 2 4" xfId="10088" xr:uid="{00000000-0005-0000-0000-0000D0210000}"/>
    <cellStyle name="SAPBEXstdData 2 4 3" xfId="4117" xr:uid="{00000000-0005-0000-0000-0000D1210000}"/>
    <cellStyle name="SAPBEXstdData 2 4 4" xfId="6621" xr:uid="{00000000-0005-0000-0000-0000D2210000}"/>
    <cellStyle name="SAPBEXstdData 2 4 5" xfId="8950" xr:uid="{00000000-0005-0000-0000-0000D3210000}"/>
    <cellStyle name="SAPBEXstdData 2 5" xfId="1265" xr:uid="{00000000-0005-0000-0000-0000D4210000}"/>
    <cellStyle name="SAPBEXstdData 2 5 2" xfId="2695" xr:uid="{00000000-0005-0000-0000-0000D5210000}"/>
    <cellStyle name="SAPBEXstdData 2 5 2 2" xfId="5520" xr:uid="{00000000-0005-0000-0000-0000D6210000}"/>
    <cellStyle name="SAPBEXstdData 2 5 2 3" xfId="7985" xr:uid="{00000000-0005-0000-0000-0000D7210000}"/>
    <cellStyle name="SAPBEXstdData 2 5 2 4" xfId="10265" xr:uid="{00000000-0005-0000-0000-0000D8210000}"/>
    <cellStyle name="SAPBEXstdData 2 5 3" xfId="4118" xr:uid="{00000000-0005-0000-0000-0000D9210000}"/>
    <cellStyle name="SAPBEXstdData 2 5 4" xfId="6622" xr:uid="{00000000-0005-0000-0000-0000DA210000}"/>
    <cellStyle name="SAPBEXstdData 2 5 5" xfId="8951" xr:uid="{00000000-0005-0000-0000-0000DB210000}"/>
    <cellStyle name="SAPBEXstdData 2 6" xfId="1266" xr:uid="{00000000-0005-0000-0000-0000DC210000}"/>
    <cellStyle name="SAPBEXstdData 2 6 2" xfId="2426" xr:uid="{00000000-0005-0000-0000-0000DD210000}"/>
    <cellStyle name="SAPBEXstdData 2 6 2 2" xfId="5253" xr:uid="{00000000-0005-0000-0000-0000DE210000}"/>
    <cellStyle name="SAPBEXstdData 2 6 2 3" xfId="7724" xr:uid="{00000000-0005-0000-0000-0000DF210000}"/>
    <cellStyle name="SAPBEXstdData 2 6 2 4" xfId="10017" xr:uid="{00000000-0005-0000-0000-0000E0210000}"/>
    <cellStyle name="SAPBEXstdData 2 6 3" xfId="4119" xr:uid="{00000000-0005-0000-0000-0000E1210000}"/>
    <cellStyle name="SAPBEXstdData 2 6 4" xfId="6623" xr:uid="{00000000-0005-0000-0000-0000E2210000}"/>
    <cellStyle name="SAPBEXstdData 2 6 5" xfId="8952" xr:uid="{00000000-0005-0000-0000-0000E3210000}"/>
    <cellStyle name="SAPBEXstdData 2 7" xfId="1267" xr:uid="{00000000-0005-0000-0000-0000E4210000}"/>
    <cellStyle name="SAPBEXstdData 2 7 2" xfId="2470" xr:uid="{00000000-0005-0000-0000-0000E5210000}"/>
    <cellStyle name="SAPBEXstdData 2 7 2 2" xfId="5297" xr:uid="{00000000-0005-0000-0000-0000E6210000}"/>
    <cellStyle name="SAPBEXstdData 2 7 2 3" xfId="7767" xr:uid="{00000000-0005-0000-0000-0000E7210000}"/>
    <cellStyle name="SAPBEXstdData 2 7 2 4" xfId="10060" xr:uid="{00000000-0005-0000-0000-0000E8210000}"/>
    <cellStyle name="SAPBEXstdData 2 7 3" xfId="4120" xr:uid="{00000000-0005-0000-0000-0000E9210000}"/>
    <cellStyle name="SAPBEXstdData 2 7 4" xfId="6624" xr:uid="{00000000-0005-0000-0000-0000EA210000}"/>
    <cellStyle name="SAPBEXstdData 2 7 5" xfId="8953" xr:uid="{00000000-0005-0000-0000-0000EB210000}"/>
    <cellStyle name="SAPBEXstdData 2 8" xfId="1268" xr:uid="{00000000-0005-0000-0000-0000EC210000}"/>
    <cellStyle name="SAPBEXstdData 2 8 2" xfId="2661" xr:uid="{00000000-0005-0000-0000-0000ED210000}"/>
    <cellStyle name="SAPBEXstdData 2 8 2 2" xfId="5486" xr:uid="{00000000-0005-0000-0000-0000EE210000}"/>
    <cellStyle name="SAPBEXstdData 2 8 2 3" xfId="7954" xr:uid="{00000000-0005-0000-0000-0000EF210000}"/>
    <cellStyle name="SAPBEXstdData 2 8 2 4" xfId="10242" xr:uid="{00000000-0005-0000-0000-0000F0210000}"/>
    <cellStyle name="SAPBEXstdData 2 8 3" xfId="4121" xr:uid="{00000000-0005-0000-0000-0000F1210000}"/>
    <cellStyle name="SAPBEXstdData 2 8 4" xfId="6625" xr:uid="{00000000-0005-0000-0000-0000F2210000}"/>
    <cellStyle name="SAPBEXstdData 2 8 5" xfId="8954" xr:uid="{00000000-0005-0000-0000-0000F3210000}"/>
    <cellStyle name="SAPBEXstdData 2 9" xfId="1269" xr:uid="{00000000-0005-0000-0000-0000F4210000}"/>
    <cellStyle name="SAPBEXstdData 2 9 2" xfId="2191" xr:uid="{00000000-0005-0000-0000-0000F5210000}"/>
    <cellStyle name="SAPBEXstdData 2 9 2 2" xfId="5019" xr:uid="{00000000-0005-0000-0000-0000F6210000}"/>
    <cellStyle name="SAPBEXstdData 2 9 2 3" xfId="7490" xr:uid="{00000000-0005-0000-0000-0000F7210000}"/>
    <cellStyle name="SAPBEXstdData 2 9 2 4" xfId="9783" xr:uid="{00000000-0005-0000-0000-0000F8210000}"/>
    <cellStyle name="SAPBEXstdData 2 9 3" xfId="4122" xr:uid="{00000000-0005-0000-0000-0000F9210000}"/>
    <cellStyle name="SAPBEXstdData 2 9 4" xfId="6626" xr:uid="{00000000-0005-0000-0000-0000FA210000}"/>
    <cellStyle name="SAPBEXstdData 2 9 5" xfId="8955" xr:uid="{00000000-0005-0000-0000-0000FB210000}"/>
    <cellStyle name="SAPBEXstdData 3" xfId="1270" xr:uid="{00000000-0005-0000-0000-0000FC210000}"/>
    <cellStyle name="SAPBEXstdData 3 10" xfId="1271" xr:uid="{00000000-0005-0000-0000-0000FD210000}"/>
    <cellStyle name="SAPBEXstdData 3 10 2" xfId="2408" xr:uid="{00000000-0005-0000-0000-0000FE210000}"/>
    <cellStyle name="SAPBEXstdData 3 10 2 2" xfId="5235" xr:uid="{00000000-0005-0000-0000-0000FF210000}"/>
    <cellStyle name="SAPBEXstdData 3 10 2 3" xfId="7706" xr:uid="{00000000-0005-0000-0000-000000220000}"/>
    <cellStyle name="SAPBEXstdData 3 10 2 4" xfId="9999" xr:uid="{00000000-0005-0000-0000-000001220000}"/>
    <cellStyle name="SAPBEXstdData 3 10 3" xfId="4124" xr:uid="{00000000-0005-0000-0000-000002220000}"/>
    <cellStyle name="SAPBEXstdData 3 10 4" xfId="6628" xr:uid="{00000000-0005-0000-0000-000003220000}"/>
    <cellStyle name="SAPBEXstdData 3 10 5" xfId="8957" xr:uid="{00000000-0005-0000-0000-000004220000}"/>
    <cellStyle name="SAPBEXstdData 3 11" xfId="2192" xr:uid="{00000000-0005-0000-0000-000005220000}"/>
    <cellStyle name="SAPBEXstdData 3 11 2" xfId="5020" xr:uid="{00000000-0005-0000-0000-000006220000}"/>
    <cellStyle name="SAPBEXstdData 3 11 3" xfId="7491" xr:uid="{00000000-0005-0000-0000-000007220000}"/>
    <cellStyle name="SAPBEXstdData 3 11 4" xfId="9784" xr:uid="{00000000-0005-0000-0000-000008220000}"/>
    <cellStyle name="SAPBEXstdData 3 12" xfId="4123" xr:uid="{00000000-0005-0000-0000-000009220000}"/>
    <cellStyle name="SAPBEXstdData 3 13" xfId="6627" xr:uid="{00000000-0005-0000-0000-00000A220000}"/>
    <cellStyle name="SAPBEXstdData 3 14" xfId="8956" xr:uid="{00000000-0005-0000-0000-00000B220000}"/>
    <cellStyle name="SAPBEXstdData 3 2" xfId="1272" xr:uid="{00000000-0005-0000-0000-00000C220000}"/>
    <cellStyle name="SAPBEXstdData 3 2 2" xfId="1639" xr:uid="{00000000-0005-0000-0000-00000D220000}"/>
    <cellStyle name="SAPBEXstdData 3 2 2 2" xfId="4468" xr:uid="{00000000-0005-0000-0000-00000E220000}"/>
    <cellStyle name="SAPBEXstdData 3 2 2 3" xfId="6941" xr:uid="{00000000-0005-0000-0000-00000F220000}"/>
    <cellStyle name="SAPBEXstdData 3 2 2 4" xfId="9237" xr:uid="{00000000-0005-0000-0000-000010220000}"/>
    <cellStyle name="SAPBEXstdData 3 2 3" xfId="4125" xr:uid="{00000000-0005-0000-0000-000011220000}"/>
    <cellStyle name="SAPBEXstdData 3 2 4" xfId="6629" xr:uid="{00000000-0005-0000-0000-000012220000}"/>
    <cellStyle name="SAPBEXstdData 3 2 5" xfId="8958" xr:uid="{00000000-0005-0000-0000-000013220000}"/>
    <cellStyle name="SAPBEXstdData 3 3" xfId="1273" xr:uid="{00000000-0005-0000-0000-000014220000}"/>
    <cellStyle name="SAPBEXstdData 3 3 2" xfId="1798" xr:uid="{00000000-0005-0000-0000-000015220000}"/>
    <cellStyle name="SAPBEXstdData 3 3 2 2" xfId="4626" xr:uid="{00000000-0005-0000-0000-000016220000}"/>
    <cellStyle name="SAPBEXstdData 3 3 2 3" xfId="7099" xr:uid="{00000000-0005-0000-0000-000017220000}"/>
    <cellStyle name="SAPBEXstdData 3 3 2 4" xfId="9393" xr:uid="{00000000-0005-0000-0000-000018220000}"/>
    <cellStyle name="SAPBEXstdData 3 3 3" xfId="4126" xr:uid="{00000000-0005-0000-0000-000019220000}"/>
    <cellStyle name="SAPBEXstdData 3 3 4" xfId="6630" xr:uid="{00000000-0005-0000-0000-00001A220000}"/>
    <cellStyle name="SAPBEXstdData 3 3 5" xfId="8959" xr:uid="{00000000-0005-0000-0000-00001B220000}"/>
    <cellStyle name="SAPBEXstdData 3 4" xfId="1274" xr:uid="{00000000-0005-0000-0000-00001C220000}"/>
    <cellStyle name="SAPBEXstdData 3 4 2" xfId="1922" xr:uid="{00000000-0005-0000-0000-00001D220000}"/>
    <cellStyle name="SAPBEXstdData 3 4 2 2" xfId="4750" xr:uid="{00000000-0005-0000-0000-00001E220000}"/>
    <cellStyle name="SAPBEXstdData 3 4 2 3" xfId="7221" xr:uid="{00000000-0005-0000-0000-00001F220000}"/>
    <cellStyle name="SAPBEXstdData 3 4 2 4" xfId="9514" xr:uid="{00000000-0005-0000-0000-000020220000}"/>
    <cellStyle name="SAPBEXstdData 3 4 3" xfId="4127" xr:uid="{00000000-0005-0000-0000-000021220000}"/>
    <cellStyle name="SAPBEXstdData 3 4 4" xfId="6631" xr:uid="{00000000-0005-0000-0000-000022220000}"/>
    <cellStyle name="SAPBEXstdData 3 4 5" xfId="8960" xr:uid="{00000000-0005-0000-0000-000023220000}"/>
    <cellStyle name="SAPBEXstdData 3 5" xfId="1275" xr:uid="{00000000-0005-0000-0000-000024220000}"/>
    <cellStyle name="SAPBEXstdData 3 5 2" xfId="2221" xr:uid="{00000000-0005-0000-0000-000025220000}"/>
    <cellStyle name="SAPBEXstdData 3 5 2 2" xfId="5049" xr:uid="{00000000-0005-0000-0000-000026220000}"/>
    <cellStyle name="SAPBEXstdData 3 5 2 3" xfId="7520" xr:uid="{00000000-0005-0000-0000-000027220000}"/>
    <cellStyle name="SAPBEXstdData 3 5 2 4" xfId="9813" xr:uid="{00000000-0005-0000-0000-000028220000}"/>
    <cellStyle name="SAPBEXstdData 3 5 3" xfId="4128" xr:uid="{00000000-0005-0000-0000-000029220000}"/>
    <cellStyle name="SAPBEXstdData 3 5 4" xfId="6632" xr:uid="{00000000-0005-0000-0000-00002A220000}"/>
    <cellStyle name="SAPBEXstdData 3 5 5" xfId="8961" xr:uid="{00000000-0005-0000-0000-00002B220000}"/>
    <cellStyle name="SAPBEXstdData 3 6" xfId="1276" xr:uid="{00000000-0005-0000-0000-00002C220000}"/>
    <cellStyle name="SAPBEXstdData 3 6 2" xfId="2502" xr:uid="{00000000-0005-0000-0000-00002D220000}"/>
    <cellStyle name="SAPBEXstdData 3 6 2 2" xfId="5329" xr:uid="{00000000-0005-0000-0000-00002E220000}"/>
    <cellStyle name="SAPBEXstdData 3 6 2 3" xfId="7799" xr:uid="{00000000-0005-0000-0000-00002F220000}"/>
    <cellStyle name="SAPBEXstdData 3 6 2 4" xfId="10092" xr:uid="{00000000-0005-0000-0000-000030220000}"/>
    <cellStyle name="SAPBEXstdData 3 6 3" xfId="4129" xr:uid="{00000000-0005-0000-0000-000031220000}"/>
    <cellStyle name="SAPBEXstdData 3 6 4" xfId="6633" xr:uid="{00000000-0005-0000-0000-000032220000}"/>
    <cellStyle name="SAPBEXstdData 3 6 5" xfId="8962" xr:uid="{00000000-0005-0000-0000-000033220000}"/>
    <cellStyle name="SAPBEXstdData 3 7" xfId="1277" xr:uid="{00000000-0005-0000-0000-000034220000}"/>
    <cellStyle name="SAPBEXstdData 3 7 2" xfId="1572" xr:uid="{00000000-0005-0000-0000-000035220000}"/>
    <cellStyle name="SAPBEXstdData 3 7 2 2" xfId="4401" xr:uid="{00000000-0005-0000-0000-000036220000}"/>
    <cellStyle name="SAPBEXstdData 3 7 2 3" xfId="6875" xr:uid="{00000000-0005-0000-0000-000037220000}"/>
    <cellStyle name="SAPBEXstdData 3 7 2 4" xfId="9177" xr:uid="{00000000-0005-0000-0000-000038220000}"/>
    <cellStyle name="SAPBEXstdData 3 7 3" xfId="4130" xr:uid="{00000000-0005-0000-0000-000039220000}"/>
    <cellStyle name="SAPBEXstdData 3 7 4" xfId="6634" xr:uid="{00000000-0005-0000-0000-00003A220000}"/>
    <cellStyle name="SAPBEXstdData 3 7 5" xfId="8963" xr:uid="{00000000-0005-0000-0000-00003B220000}"/>
    <cellStyle name="SAPBEXstdData 3 8" xfId="1278" xr:uid="{00000000-0005-0000-0000-00003C220000}"/>
    <cellStyle name="SAPBEXstdData 3 8 2" xfId="1800" xr:uid="{00000000-0005-0000-0000-00003D220000}"/>
    <cellStyle name="SAPBEXstdData 3 8 2 2" xfId="4628" xr:uid="{00000000-0005-0000-0000-00003E220000}"/>
    <cellStyle name="SAPBEXstdData 3 8 2 3" xfId="7101" xr:uid="{00000000-0005-0000-0000-00003F220000}"/>
    <cellStyle name="SAPBEXstdData 3 8 2 4" xfId="9395" xr:uid="{00000000-0005-0000-0000-000040220000}"/>
    <cellStyle name="SAPBEXstdData 3 8 3" xfId="4131" xr:uid="{00000000-0005-0000-0000-000041220000}"/>
    <cellStyle name="SAPBEXstdData 3 8 4" xfId="6635" xr:uid="{00000000-0005-0000-0000-000042220000}"/>
    <cellStyle name="SAPBEXstdData 3 8 5" xfId="8964" xr:uid="{00000000-0005-0000-0000-000043220000}"/>
    <cellStyle name="SAPBEXstdData 3 9" xfId="1279" xr:uid="{00000000-0005-0000-0000-000044220000}"/>
    <cellStyle name="SAPBEXstdData 3 9 2" xfId="2473" xr:uid="{00000000-0005-0000-0000-000045220000}"/>
    <cellStyle name="SAPBEXstdData 3 9 2 2" xfId="5300" xr:uid="{00000000-0005-0000-0000-000046220000}"/>
    <cellStyle name="SAPBEXstdData 3 9 2 3" xfId="7770" xr:uid="{00000000-0005-0000-0000-000047220000}"/>
    <cellStyle name="SAPBEXstdData 3 9 2 4" xfId="10063" xr:uid="{00000000-0005-0000-0000-000048220000}"/>
    <cellStyle name="SAPBEXstdData 3 9 3" xfId="4132" xr:uid="{00000000-0005-0000-0000-000049220000}"/>
    <cellStyle name="SAPBEXstdData 3 9 4" xfId="6636" xr:uid="{00000000-0005-0000-0000-00004A220000}"/>
    <cellStyle name="SAPBEXstdData 3 9 5" xfId="8965" xr:uid="{00000000-0005-0000-0000-00004B220000}"/>
    <cellStyle name="SAPBEXstdData 4" xfId="1280" xr:uid="{00000000-0005-0000-0000-00004C220000}"/>
    <cellStyle name="SAPBEXstdData 4 2" xfId="1725" xr:uid="{00000000-0005-0000-0000-00004D220000}"/>
    <cellStyle name="SAPBEXstdData 4 2 2" xfId="4553" xr:uid="{00000000-0005-0000-0000-00004E220000}"/>
    <cellStyle name="SAPBEXstdData 4 2 3" xfId="7026" xr:uid="{00000000-0005-0000-0000-00004F220000}"/>
    <cellStyle name="SAPBEXstdData 4 2 4" xfId="9320" xr:uid="{00000000-0005-0000-0000-000050220000}"/>
    <cellStyle name="SAPBEXstdData 4 3" xfId="4133" xr:uid="{00000000-0005-0000-0000-000051220000}"/>
    <cellStyle name="SAPBEXstdData 4 4" xfId="6637" xr:uid="{00000000-0005-0000-0000-000052220000}"/>
    <cellStyle name="SAPBEXstdData 4 5" xfId="8966" xr:uid="{00000000-0005-0000-0000-000053220000}"/>
    <cellStyle name="SAPBEXstdData 5" xfId="1281" xr:uid="{00000000-0005-0000-0000-000054220000}"/>
    <cellStyle name="SAPBEXstdData 5 2" xfId="2626" xr:uid="{00000000-0005-0000-0000-000055220000}"/>
    <cellStyle name="SAPBEXstdData 5 2 2" xfId="5452" xr:uid="{00000000-0005-0000-0000-000056220000}"/>
    <cellStyle name="SAPBEXstdData 5 2 3" xfId="7921" xr:uid="{00000000-0005-0000-0000-000057220000}"/>
    <cellStyle name="SAPBEXstdData 5 2 4" xfId="10213" xr:uid="{00000000-0005-0000-0000-000058220000}"/>
    <cellStyle name="SAPBEXstdData 5 3" xfId="4134" xr:uid="{00000000-0005-0000-0000-000059220000}"/>
    <cellStyle name="SAPBEXstdData 5 4" xfId="6638" xr:uid="{00000000-0005-0000-0000-00005A220000}"/>
    <cellStyle name="SAPBEXstdData 5 5" xfId="8967" xr:uid="{00000000-0005-0000-0000-00005B220000}"/>
    <cellStyle name="SAPBEXstdData 6" xfId="1282" xr:uid="{00000000-0005-0000-0000-00005C220000}"/>
    <cellStyle name="SAPBEXstdData 6 2" xfId="2257" xr:uid="{00000000-0005-0000-0000-00005D220000}"/>
    <cellStyle name="SAPBEXstdData 6 2 2" xfId="5085" xr:uid="{00000000-0005-0000-0000-00005E220000}"/>
    <cellStyle name="SAPBEXstdData 6 2 3" xfId="7556" xr:uid="{00000000-0005-0000-0000-00005F220000}"/>
    <cellStyle name="SAPBEXstdData 6 2 4" xfId="9849" xr:uid="{00000000-0005-0000-0000-000060220000}"/>
    <cellStyle name="SAPBEXstdData 6 3" xfId="4135" xr:uid="{00000000-0005-0000-0000-000061220000}"/>
    <cellStyle name="SAPBEXstdData 6 4" xfId="6639" xr:uid="{00000000-0005-0000-0000-000062220000}"/>
    <cellStyle name="SAPBEXstdData 6 5" xfId="8968" xr:uid="{00000000-0005-0000-0000-000063220000}"/>
    <cellStyle name="SAPBEXstdData 7" xfId="1283" xr:uid="{00000000-0005-0000-0000-000064220000}"/>
    <cellStyle name="SAPBEXstdData 7 2" xfId="1642" xr:uid="{00000000-0005-0000-0000-000065220000}"/>
    <cellStyle name="SAPBEXstdData 7 2 2" xfId="4471" xr:uid="{00000000-0005-0000-0000-000066220000}"/>
    <cellStyle name="SAPBEXstdData 7 2 3" xfId="6944" xr:uid="{00000000-0005-0000-0000-000067220000}"/>
    <cellStyle name="SAPBEXstdData 7 2 4" xfId="9239" xr:uid="{00000000-0005-0000-0000-000068220000}"/>
    <cellStyle name="SAPBEXstdData 7 3" xfId="4136" xr:uid="{00000000-0005-0000-0000-000069220000}"/>
    <cellStyle name="SAPBEXstdData 7 4" xfId="6640" xr:uid="{00000000-0005-0000-0000-00006A220000}"/>
    <cellStyle name="SAPBEXstdData 7 5" xfId="8969" xr:uid="{00000000-0005-0000-0000-00006B220000}"/>
    <cellStyle name="SAPBEXstdData 8" xfId="1284" xr:uid="{00000000-0005-0000-0000-00006C220000}"/>
    <cellStyle name="SAPBEXstdData 8 2" xfId="1724" xr:uid="{00000000-0005-0000-0000-00006D220000}"/>
    <cellStyle name="SAPBEXstdData 8 2 2" xfId="4552" xr:uid="{00000000-0005-0000-0000-00006E220000}"/>
    <cellStyle name="SAPBEXstdData 8 2 3" xfId="7025" xr:uid="{00000000-0005-0000-0000-00006F220000}"/>
    <cellStyle name="SAPBEXstdData 8 2 4" xfId="9319" xr:uid="{00000000-0005-0000-0000-000070220000}"/>
    <cellStyle name="SAPBEXstdData 8 3" xfId="4137" xr:uid="{00000000-0005-0000-0000-000071220000}"/>
    <cellStyle name="SAPBEXstdData 8 4" xfId="6641" xr:uid="{00000000-0005-0000-0000-000072220000}"/>
    <cellStyle name="SAPBEXstdData 8 5" xfId="8970" xr:uid="{00000000-0005-0000-0000-000073220000}"/>
    <cellStyle name="SAPBEXstdData 9" xfId="1285" xr:uid="{00000000-0005-0000-0000-000074220000}"/>
    <cellStyle name="SAPBEXstdData 9 2" xfId="1626" xr:uid="{00000000-0005-0000-0000-000075220000}"/>
    <cellStyle name="SAPBEXstdData 9 2 2" xfId="4455" xr:uid="{00000000-0005-0000-0000-000076220000}"/>
    <cellStyle name="SAPBEXstdData 9 2 3" xfId="6928" xr:uid="{00000000-0005-0000-0000-000077220000}"/>
    <cellStyle name="SAPBEXstdData 9 2 4" xfId="9224" xr:uid="{00000000-0005-0000-0000-000078220000}"/>
    <cellStyle name="SAPBEXstdData 9 3" xfId="4138" xr:uid="{00000000-0005-0000-0000-000079220000}"/>
    <cellStyle name="SAPBEXstdData 9 4" xfId="6642" xr:uid="{00000000-0005-0000-0000-00007A220000}"/>
    <cellStyle name="SAPBEXstdData 9 5" xfId="8971" xr:uid="{00000000-0005-0000-0000-00007B220000}"/>
    <cellStyle name="SAPBEXstdDataEmph" xfId="1286" xr:uid="{00000000-0005-0000-0000-00007C220000}"/>
    <cellStyle name="SAPBEXstdDataEmph 10" xfId="1287" xr:uid="{00000000-0005-0000-0000-00007D220000}"/>
    <cellStyle name="SAPBEXstdDataEmph 10 2" xfId="1925" xr:uid="{00000000-0005-0000-0000-00007E220000}"/>
    <cellStyle name="SAPBEXstdDataEmph 10 2 2" xfId="4753" xr:uid="{00000000-0005-0000-0000-00007F220000}"/>
    <cellStyle name="SAPBEXstdDataEmph 10 2 3" xfId="7224" xr:uid="{00000000-0005-0000-0000-000080220000}"/>
    <cellStyle name="SAPBEXstdDataEmph 10 2 4" xfId="9517" xr:uid="{00000000-0005-0000-0000-000081220000}"/>
    <cellStyle name="SAPBEXstdDataEmph 10 3" xfId="4140" xr:uid="{00000000-0005-0000-0000-000082220000}"/>
    <cellStyle name="SAPBEXstdDataEmph 10 4" xfId="6644" xr:uid="{00000000-0005-0000-0000-000083220000}"/>
    <cellStyle name="SAPBEXstdDataEmph 10 5" xfId="8973" xr:uid="{00000000-0005-0000-0000-000084220000}"/>
    <cellStyle name="SAPBEXstdDataEmph 11" xfId="1288" xr:uid="{00000000-0005-0000-0000-000085220000}"/>
    <cellStyle name="SAPBEXstdDataEmph 11 2" xfId="1695" xr:uid="{00000000-0005-0000-0000-000086220000}"/>
    <cellStyle name="SAPBEXstdDataEmph 11 2 2" xfId="4524" xr:uid="{00000000-0005-0000-0000-000087220000}"/>
    <cellStyle name="SAPBEXstdDataEmph 11 2 3" xfId="6997" xr:uid="{00000000-0005-0000-0000-000088220000}"/>
    <cellStyle name="SAPBEXstdDataEmph 11 2 4" xfId="9291" xr:uid="{00000000-0005-0000-0000-000089220000}"/>
    <cellStyle name="SAPBEXstdDataEmph 11 3" xfId="4141" xr:uid="{00000000-0005-0000-0000-00008A220000}"/>
    <cellStyle name="SAPBEXstdDataEmph 11 4" xfId="6645" xr:uid="{00000000-0005-0000-0000-00008B220000}"/>
    <cellStyle name="SAPBEXstdDataEmph 11 5" xfId="8974" xr:uid="{00000000-0005-0000-0000-00008C220000}"/>
    <cellStyle name="SAPBEXstdDataEmph 12" xfId="1536" xr:uid="{00000000-0005-0000-0000-00008D220000}"/>
    <cellStyle name="SAPBEXstdDataEmph 13" xfId="1569" xr:uid="{00000000-0005-0000-0000-00008E220000}"/>
    <cellStyle name="SAPBEXstdDataEmph 13 2" xfId="4398" xr:uid="{00000000-0005-0000-0000-00008F220000}"/>
    <cellStyle name="SAPBEXstdDataEmph 13 3" xfId="6872" xr:uid="{00000000-0005-0000-0000-000090220000}"/>
    <cellStyle name="SAPBEXstdDataEmph 13 4" xfId="9174" xr:uid="{00000000-0005-0000-0000-000091220000}"/>
    <cellStyle name="SAPBEXstdDataEmph 14" xfId="4139" xr:uid="{00000000-0005-0000-0000-000092220000}"/>
    <cellStyle name="SAPBEXstdDataEmph 15" xfId="6643" xr:uid="{00000000-0005-0000-0000-000093220000}"/>
    <cellStyle name="SAPBEXstdDataEmph 16" xfId="8972" xr:uid="{00000000-0005-0000-0000-000094220000}"/>
    <cellStyle name="SAPBEXstdDataEmph 2" xfId="1289" xr:uid="{00000000-0005-0000-0000-000095220000}"/>
    <cellStyle name="SAPBEXstdDataEmph 2 10" xfId="1290" xr:uid="{00000000-0005-0000-0000-000096220000}"/>
    <cellStyle name="SAPBEXstdDataEmph 2 10 2" xfId="1842" xr:uid="{00000000-0005-0000-0000-000097220000}"/>
    <cellStyle name="SAPBEXstdDataEmph 2 10 2 2" xfId="4670" xr:uid="{00000000-0005-0000-0000-000098220000}"/>
    <cellStyle name="SAPBEXstdDataEmph 2 10 2 3" xfId="7142" xr:uid="{00000000-0005-0000-0000-000099220000}"/>
    <cellStyle name="SAPBEXstdDataEmph 2 10 2 4" xfId="9435" xr:uid="{00000000-0005-0000-0000-00009A220000}"/>
    <cellStyle name="SAPBEXstdDataEmph 2 10 3" xfId="4143" xr:uid="{00000000-0005-0000-0000-00009B220000}"/>
    <cellStyle name="SAPBEXstdDataEmph 2 10 4" xfId="6647" xr:uid="{00000000-0005-0000-0000-00009C220000}"/>
    <cellStyle name="SAPBEXstdDataEmph 2 10 5" xfId="8976" xr:uid="{00000000-0005-0000-0000-00009D220000}"/>
    <cellStyle name="SAPBEXstdDataEmph 2 11" xfId="2258" xr:uid="{00000000-0005-0000-0000-00009E220000}"/>
    <cellStyle name="SAPBEXstdDataEmph 2 11 2" xfId="5086" xr:uid="{00000000-0005-0000-0000-00009F220000}"/>
    <cellStyle name="SAPBEXstdDataEmph 2 11 3" xfId="7557" xr:uid="{00000000-0005-0000-0000-0000A0220000}"/>
    <cellStyle name="SAPBEXstdDataEmph 2 11 4" xfId="9850" xr:uid="{00000000-0005-0000-0000-0000A1220000}"/>
    <cellStyle name="SAPBEXstdDataEmph 2 12" xfId="4142" xr:uid="{00000000-0005-0000-0000-0000A2220000}"/>
    <cellStyle name="SAPBEXstdDataEmph 2 13" xfId="6646" xr:uid="{00000000-0005-0000-0000-0000A3220000}"/>
    <cellStyle name="SAPBEXstdDataEmph 2 14" xfId="8975" xr:uid="{00000000-0005-0000-0000-0000A4220000}"/>
    <cellStyle name="SAPBEXstdDataEmph 2 2" xfId="1291" xr:uid="{00000000-0005-0000-0000-0000A5220000}"/>
    <cellStyle name="SAPBEXstdDataEmph 2 2 2" xfId="1564" xr:uid="{00000000-0005-0000-0000-0000A6220000}"/>
    <cellStyle name="SAPBEXstdDataEmph 2 2 2 2" xfId="4393" xr:uid="{00000000-0005-0000-0000-0000A7220000}"/>
    <cellStyle name="SAPBEXstdDataEmph 2 2 2 3" xfId="6867" xr:uid="{00000000-0005-0000-0000-0000A8220000}"/>
    <cellStyle name="SAPBEXstdDataEmph 2 2 2 4" xfId="9169" xr:uid="{00000000-0005-0000-0000-0000A9220000}"/>
    <cellStyle name="SAPBEXstdDataEmph 2 2 3" xfId="4144" xr:uid="{00000000-0005-0000-0000-0000AA220000}"/>
    <cellStyle name="SAPBEXstdDataEmph 2 2 4" xfId="6648" xr:uid="{00000000-0005-0000-0000-0000AB220000}"/>
    <cellStyle name="SAPBEXstdDataEmph 2 2 5" xfId="8977" xr:uid="{00000000-0005-0000-0000-0000AC220000}"/>
    <cellStyle name="SAPBEXstdDataEmph 2 3" xfId="1292" xr:uid="{00000000-0005-0000-0000-0000AD220000}"/>
    <cellStyle name="SAPBEXstdDataEmph 2 3 2" xfId="2273" xr:uid="{00000000-0005-0000-0000-0000AE220000}"/>
    <cellStyle name="SAPBEXstdDataEmph 2 3 2 2" xfId="5101" xr:uid="{00000000-0005-0000-0000-0000AF220000}"/>
    <cellStyle name="SAPBEXstdDataEmph 2 3 2 3" xfId="7572" xr:uid="{00000000-0005-0000-0000-0000B0220000}"/>
    <cellStyle name="SAPBEXstdDataEmph 2 3 2 4" xfId="9865" xr:uid="{00000000-0005-0000-0000-0000B1220000}"/>
    <cellStyle name="SAPBEXstdDataEmph 2 3 3" xfId="4145" xr:uid="{00000000-0005-0000-0000-0000B2220000}"/>
    <cellStyle name="SAPBEXstdDataEmph 2 3 4" xfId="6649" xr:uid="{00000000-0005-0000-0000-0000B3220000}"/>
    <cellStyle name="SAPBEXstdDataEmph 2 3 5" xfId="8978" xr:uid="{00000000-0005-0000-0000-0000B4220000}"/>
    <cellStyle name="SAPBEXstdDataEmph 2 4" xfId="1293" xr:uid="{00000000-0005-0000-0000-0000B5220000}"/>
    <cellStyle name="SAPBEXstdDataEmph 2 4 2" xfId="2681" xr:uid="{00000000-0005-0000-0000-0000B6220000}"/>
    <cellStyle name="SAPBEXstdDataEmph 2 4 2 2" xfId="5506" xr:uid="{00000000-0005-0000-0000-0000B7220000}"/>
    <cellStyle name="SAPBEXstdDataEmph 2 4 2 3" xfId="7971" xr:uid="{00000000-0005-0000-0000-0000B8220000}"/>
    <cellStyle name="SAPBEXstdDataEmph 2 4 2 4" xfId="10251" xr:uid="{00000000-0005-0000-0000-0000B9220000}"/>
    <cellStyle name="SAPBEXstdDataEmph 2 4 3" xfId="4146" xr:uid="{00000000-0005-0000-0000-0000BA220000}"/>
    <cellStyle name="SAPBEXstdDataEmph 2 4 4" xfId="6650" xr:uid="{00000000-0005-0000-0000-0000BB220000}"/>
    <cellStyle name="SAPBEXstdDataEmph 2 4 5" xfId="8979" xr:uid="{00000000-0005-0000-0000-0000BC220000}"/>
    <cellStyle name="SAPBEXstdDataEmph 2 5" xfId="1294" xr:uid="{00000000-0005-0000-0000-0000BD220000}"/>
    <cellStyle name="SAPBEXstdDataEmph 2 5 2" xfId="1676" xr:uid="{00000000-0005-0000-0000-0000BE220000}"/>
    <cellStyle name="SAPBEXstdDataEmph 2 5 2 2" xfId="4505" xr:uid="{00000000-0005-0000-0000-0000BF220000}"/>
    <cellStyle name="SAPBEXstdDataEmph 2 5 2 3" xfId="6978" xr:uid="{00000000-0005-0000-0000-0000C0220000}"/>
    <cellStyle name="SAPBEXstdDataEmph 2 5 2 4" xfId="9272" xr:uid="{00000000-0005-0000-0000-0000C1220000}"/>
    <cellStyle name="SAPBEXstdDataEmph 2 5 3" xfId="4147" xr:uid="{00000000-0005-0000-0000-0000C2220000}"/>
    <cellStyle name="SAPBEXstdDataEmph 2 5 4" xfId="6651" xr:uid="{00000000-0005-0000-0000-0000C3220000}"/>
    <cellStyle name="SAPBEXstdDataEmph 2 5 5" xfId="8980" xr:uid="{00000000-0005-0000-0000-0000C4220000}"/>
    <cellStyle name="SAPBEXstdDataEmph 2 6" xfId="1295" xr:uid="{00000000-0005-0000-0000-0000C5220000}"/>
    <cellStyle name="SAPBEXstdDataEmph 2 6 2" xfId="2503" xr:uid="{00000000-0005-0000-0000-0000C6220000}"/>
    <cellStyle name="SAPBEXstdDataEmph 2 6 2 2" xfId="5330" xr:uid="{00000000-0005-0000-0000-0000C7220000}"/>
    <cellStyle name="SAPBEXstdDataEmph 2 6 2 3" xfId="7800" xr:uid="{00000000-0005-0000-0000-0000C8220000}"/>
    <cellStyle name="SAPBEXstdDataEmph 2 6 2 4" xfId="10093" xr:uid="{00000000-0005-0000-0000-0000C9220000}"/>
    <cellStyle name="SAPBEXstdDataEmph 2 6 3" xfId="4148" xr:uid="{00000000-0005-0000-0000-0000CA220000}"/>
    <cellStyle name="SAPBEXstdDataEmph 2 6 4" xfId="6652" xr:uid="{00000000-0005-0000-0000-0000CB220000}"/>
    <cellStyle name="SAPBEXstdDataEmph 2 6 5" xfId="8981" xr:uid="{00000000-0005-0000-0000-0000CC220000}"/>
    <cellStyle name="SAPBEXstdDataEmph 2 7" xfId="1296" xr:uid="{00000000-0005-0000-0000-0000CD220000}"/>
    <cellStyle name="SAPBEXstdDataEmph 2 7 2" xfId="2404" xr:uid="{00000000-0005-0000-0000-0000CE220000}"/>
    <cellStyle name="SAPBEXstdDataEmph 2 7 2 2" xfId="5231" xr:uid="{00000000-0005-0000-0000-0000CF220000}"/>
    <cellStyle name="SAPBEXstdDataEmph 2 7 2 3" xfId="7702" xr:uid="{00000000-0005-0000-0000-0000D0220000}"/>
    <cellStyle name="SAPBEXstdDataEmph 2 7 2 4" xfId="9995" xr:uid="{00000000-0005-0000-0000-0000D1220000}"/>
    <cellStyle name="SAPBEXstdDataEmph 2 7 3" xfId="4149" xr:uid="{00000000-0005-0000-0000-0000D2220000}"/>
    <cellStyle name="SAPBEXstdDataEmph 2 7 4" xfId="6653" xr:uid="{00000000-0005-0000-0000-0000D3220000}"/>
    <cellStyle name="SAPBEXstdDataEmph 2 7 5" xfId="8982" xr:uid="{00000000-0005-0000-0000-0000D4220000}"/>
    <cellStyle name="SAPBEXstdDataEmph 2 8" xfId="1297" xr:uid="{00000000-0005-0000-0000-0000D5220000}"/>
    <cellStyle name="SAPBEXstdDataEmph 2 8 2" xfId="2429" xr:uid="{00000000-0005-0000-0000-0000D6220000}"/>
    <cellStyle name="SAPBEXstdDataEmph 2 8 2 2" xfId="5256" xr:uid="{00000000-0005-0000-0000-0000D7220000}"/>
    <cellStyle name="SAPBEXstdDataEmph 2 8 2 3" xfId="7727" xr:uid="{00000000-0005-0000-0000-0000D8220000}"/>
    <cellStyle name="SAPBEXstdDataEmph 2 8 2 4" xfId="10020" xr:uid="{00000000-0005-0000-0000-0000D9220000}"/>
    <cellStyle name="SAPBEXstdDataEmph 2 8 3" xfId="4150" xr:uid="{00000000-0005-0000-0000-0000DA220000}"/>
    <cellStyle name="SAPBEXstdDataEmph 2 8 4" xfId="6654" xr:uid="{00000000-0005-0000-0000-0000DB220000}"/>
    <cellStyle name="SAPBEXstdDataEmph 2 8 5" xfId="8983" xr:uid="{00000000-0005-0000-0000-0000DC220000}"/>
    <cellStyle name="SAPBEXstdDataEmph 2 9" xfId="1298" xr:uid="{00000000-0005-0000-0000-0000DD220000}"/>
    <cellStyle name="SAPBEXstdDataEmph 2 9 2" xfId="2290" xr:uid="{00000000-0005-0000-0000-0000DE220000}"/>
    <cellStyle name="SAPBEXstdDataEmph 2 9 2 2" xfId="5118" xr:uid="{00000000-0005-0000-0000-0000DF220000}"/>
    <cellStyle name="SAPBEXstdDataEmph 2 9 2 3" xfId="7589" xr:uid="{00000000-0005-0000-0000-0000E0220000}"/>
    <cellStyle name="SAPBEXstdDataEmph 2 9 2 4" xfId="9882" xr:uid="{00000000-0005-0000-0000-0000E1220000}"/>
    <cellStyle name="SAPBEXstdDataEmph 2 9 3" xfId="4151" xr:uid="{00000000-0005-0000-0000-0000E2220000}"/>
    <cellStyle name="SAPBEXstdDataEmph 2 9 4" xfId="6655" xr:uid="{00000000-0005-0000-0000-0000E3220000}"/>
    <cellStyle name="SAPBEXstdDataEmph 2 9 5" xfId="8984" xr:uid="{00000000-0005-0000-0000-0000E4220000}"/>
    <cellStyle name="SAPBEXstdDataEmph 3" xfId="1299" xr:uid="{00000000-0005-0000-0000-0000E5220000}"/>
    <cellStyle name="SAPBEXstdDataEmph 3 2" xfId="1726" xr:uid="{00000000-0005-0000-0000-0000E6220000}"/>
    <cellStyle name="SAPBEXstdDataEmph 3 2 2" xfId="4554" xr:uid="{00000000-0005-0000-0000-0000E7220000}"/>
    <cellStyle name="SAPBEXstdDataEmph 3 2 3" xfId="7027" xr:uid="{00000000-0005-0000-0000-0000E8220000}"/>
    <cellStyle name="SAPBEXstdDataEmph 3 2 4" xfId="9321" xr:uid="{00000000-0005-0000-0000-0000E9220000}"/>
    <cellStyle name="SAPBEXstdDataEmph 3 3" xfId="4152" xr:uid="{00000000-0005-0000-0000-0000EA220000}"/>
    <cellStyle name="SAPBEXstdDataEmph 3 4" xfId="6656" xr:uid="{00000000-0005-0000-0000-0000EB220000}"/>
    <cellStyle name="SAPBEXstdDataEmph 3 5" xfId="8985" xr:uid="{00000000-0005-0000-0000-0000EC220000}"/>
    <cellStyle name="SAPBEXstdDataEmph 4" xfId="1300" xr:uid="{00000000-0005-0000-0000-0000ED220000}"/>
    <cellStyle name="SAPBEXstdDataEmph 4 2" xfId="1805" xr:uid="{00000000-0005-0000-0000-0000EE220000}"/>
    <cellStyle name="SAPBEXstdDataEmph 4 2 2" xfId="4633" xr:uid="{00000000-0005-0000-0000-0000EF220000}"/>
    <cellStyle name="SAPBEXstdDataEmph 4 2 3" xfId="7106" xr:uid="{00000000-0005-0000-0000-0000F0220000}"/>
    <cellStyle name="SAPBEXstdDataEmph 4 2 4" xfId="9399" xr:uid="{00000000-0005-0000-0000-0000F1220000}"/>
    <cellStyle name="SAPBEXstdDataEmph 4 3" xfId="4153" xr:uid="{00000000-0005-0000-0000-0000F2220000}"/>
    <cellStyle name="SAPBEXstdDataEmph 4 4" xfId="6657" xr:uid="{00000000-0005-0000-0000-0000F3220000}"/>
    <cellStyle name="SAPBEXstdDataEmph 4 5" xfId="8986" xr:uid="{00000000-0005-0000-0000-0000F4220000}"/>
    <cellStyle name="SAPBEXstdDataEmph 5" xfId="1301" xr:uid="{00000000-0005-0000-0000-0000F5220000}"/>
    <cellStyle name="SAPBEXstdDataEmph 5 2" xfId="1739" xr:uid="{00000000-0005-0000-0000-0000F6220000}"/>
    <cellStyle name="SAPBEXstdDataEmph 5 2 2" xfId="4567" xr:uid="{00000000-0005-0000-0000-0000F7220000}"/>
    <cellStyle name="SAPBEXstdDataEmph 5 2 3" xfId="7040" xr:uid="{00000000-0005-0000-0000-0000F8220000}"/>
    <cellStyle name="SAPBEXstdDataEmph 5 2 4" xfId="9334" xr:uid="{00000000-0005-0000-0000-0000F9220000}"/>
    <cellStyle name="SAPBEXstdDataEmph 5 3" xfId="4154" xr:uid="{00000000-0005-0000-0000-0000FA220000}"/>
    <cellStyle name="SAPBEXstdDataEmph 5 4" xfId="6658" xr:uid="{00000000-0005-0000-0000-0000FB220000}"/>
    <cellStyle name="SAPBEXstdDataEmph 5 5" xfId="8987" xr:uid="{00000000-0005-0000-0000-0000FC220000}"/>
    <cellStyle name="SAPBEXstdDataEmph 6" xfId="1302" xr:uid="{00000000-0005-0000-0000-0000FD220000}"/>
    <cellStyle name="SAPBEXstdDataEmph 6 2" xfId="1778" xr:uid="{00000000-0005-0000-0000-0000FE220000}"/>
    <cellStyle name="SAPBEXstdDataEmph 6 2 2" xfId="4606" xr:uid="{00000000-0005-0000-0000-0000FF220000}"/>
    <cellStyle name="SAPBEXstdDataEmph 6 2 3" xfId="7079" xr:uid="{00000000-0005-0000-0000-000000230000}"/>
    <cellStyle name="SAPBEXstdDataEmph 6 2 4" xfId="9373" xr:uid="{00000000-0005-0000-0000-000001230000}"/>
    <cellStyle name="SAPBEXstdDataEmph 6 3" xfId="4155" xr:uid="{00000000-0005-0000-0000-000002230000}"/>
    <cellStyle name="SAPBEXstdDataEmph 6 4" xfId="6659" xr:uid="{00000000-0005-0000-0000-000003230000}"/>
    <cellStyle name="SAPBEXstdDataEmph 6 5" xfId="8988" xr:uid="{00000000-0005-0000-0000-000004230000}"/>
    <cellStyle name="SAPBEXstdDataEmph 7" xfId="1303" xr:uid="{00000000-0005-0000-0000-000005230000}"/>
    <cellStyle name="SAPBEXstdDataEmph 7 2" xfId="2277" xr:uid="{00000000-0005-0000-0000-000006230000}"/>
    <cellStyle name="SAPBEXstdDataEmph 7 2 2" xfId="5105" xr:uid="{00000000-0005-0000-0000-000007230000}"/>
    <cellStyle name="SAPBEXstdDataEmph 7 2 3" xfId="7576" xr:uid="{00000000-0005-0000-0000-000008230000}"/>
    <cellStyle name="SAPBEXstdDataEmph 7 2 4" xfId="9869" xr:uid="{00000000-0005-0000-0000-000009230000}"/>
    <cellStyle name="SAPBEXstdDataEmph 7 3" xfId="4156" xr:uid="{00000000-0005-0000-0000-00000A230000}"/>
    <cellStyle name="SAPBEXstdDataEmph 7 4" xfId="6660" xr:uid="{00000000-0005-0000-0000-00000B230000}"/>
    <cellStyle name="SAPBEXstdDataEmph 7 5" xfId="8989" xr:uid="{00000000-0005-0000-0000-00000C230000}"/>
    <cellStyle name="SAPBEXstdDataEmph 8" xfId="1304" xr:uid="{00000000-0005-0000-0000-00000D230000}"/>
    <cellStyle name="SAPBEXstdDataEmph 8 2" xfId="1859" xr:uid="{00000000-0005-0000-0000-00000E230000}"/>
    <cellStyle name="SAPBEXstdDataEmph 8 2 2" xfId="4687" xr:uid="{00000000-0005-0000-0000-00000F230000}"/>
    <cellStyle name="SAPBEXstdDataEmph 8 2 3" xfId="7159" xr:uid="{00000000-0005-0000-0000-000010230000}"/>
    <cellStyle name="SAPBEXstdDataEmph 8 2 4" xfId="9452" xr:uid="{00000000-0005-0000-0000-000011230000}"/>
    <cellStyle name="SAPBEXstdDataEmph 8 3" xfId="4157" xr:uid="{00000000-0005-0000-0000-000012230000}"/>
    <cellStyle name="SAPBEXstdDataEmph 8 4" xfId="6661" xr:uid="{00000000-0005-0000-0000-000013230000}"/>
    <cellStyle name="SAPBEXstdDataEmph 8 5" xfId="8990" xr:uid="{00000000-0005-0000-0000-000014230000}"/>
    <cellStyle name="SAPBEXstdDataEmph 9" xfId="1305" xr:uid="{00000000-0005-0000-0000-000015230000}"/>
    <cellStyle name="SAPBEXstdDataEmph 9 2" xfId="2366" xr:uid="{00000000-0005-0000-0000-000016230000}"/>
    <cellStyle name="SAPBEXstdDataEmph 9 2 2" xfId="5194" xr:uid="{00000000-0005-0000-0000-000017230000}"/>
    <cellStyle name="SAPBEXstdDataEmph 9 2 3" xfId="7665" xr:uid="{00000000-0005-0000-0000-000018230000}"/>
    <cellStyle name="SAPBEXstdDataEmph 9 2 4" xfId="9958" xr:uid="{00000000-0005-0000-0000-000019230000}"/>
    <cellStyle name="SAPBEXstdDataEmph 9 3" xfId="4158" xr:uid="{00000000-0005-0000-0000-00001A230000}"/>
    <cellStyle name="SAPBEXstdDataEmph 9 4" xfId="6662" xr:uid="{00000000-0005-0000-0000-00001B230000}"/>
    <cellStyle name="SAPBEXstdDataEmph 9 5" xfId="8991" xr:uid="{00000000-0005-0000-0000-00001C230000}"/>
    <cellStyle name="SAPBEXstdItem" xfId="1306" xr:uid="{00000000-0005-0000-0000-00001D230000}"/>
    <cellStyle name="SAPBEXstdItem 10" xfId="1307" xr:uid="{00000000-0005-0000-0000-00001E230000}"/>
    <cellStyle name="SAPBEXstdItem 10 2" xfId="2259" xr:uid="{00000000-0005-0000-0000-00001F230000}"/>
    <cellStyle name="SAPBEXstdItem 10 2 2" xfId="5087" xr:uid="{00000000-0005-0000-0000-000020230000}"/>
    <cellStyle name="SAPBEXstdItem 10 2 3" xfId="7558" xr:uid="{00000000-0005-0000-0000-000021230000}"/>
    <cellStyle name="SAPBEXstdItem 10 2 4" xfId="9851" xr:uid="{00000000-0005-0000-0000-000022230000}"/>
    <cellStyle name="SAPBEXstdItem 10 3" xfId="4160" xr:uid="{00000000-0005-0000-0000-000023230000}"/>
    <cellStyle name="SAPBEXstdItem 10 4" xfId="6664" xr:uid="{00000000-0005-0000-0000-000024230000}"/>
    <cellStyle name="SAPBEXstdItem 10 5" xfId="8993" xr:uid="{00000000-0005-0000-0000-000025230000}"/>
    <cellStyle name="SAPBEXstdItem 11" xfId="1308" xr:uid="{00000000-0005-0000-0000-000026230000}"/>
    <cellStyle name="SAPBEXstdItem 11 2" xfId="1916" xr:uid="{00000000-0005-0000-0000-000027230000}"/>
    <cellStyle name="SAPBEXstdItem 11 2 2" xfId="4744" xr:uid="{00000000-0005-0000-0000-000028230000}"/>
    <cellStyle name="SAPBEXstdItem 11 2 3" xfId="7215" xr:uid="{00000000-0005-0000-0000-000029230000}"/>
    <cellStyle name="SAPBEXstdItem 11 2 4" xfId="9508" xr:uid="{00000000-0005-0000-0000-00002A230000}"/>
    <cellStyle name="SAPBEXstdItem 11 3" xfId="4161" xr:uid="{00000000-0005-0000-0000-00002B230000}"/>
    <cellStyle name="SAPBEXstdItem 11 4" xfId="6665" xr:uid="{00000000-0005-0000-0000-00002C230000}"/>
    <cellStyle name="SAPBEXstdItem 11 5" xfId="8994" xr:uid="{00000000-0005-0000-0000-00002D230000}"/>
    <cellStyle name="SAPBEXstdItem 12" xfId="1309" xr:uid="{00000000-0005-0000-0000-00002E230000}"/>
    <cellStyle name="SAPBEXstdItem 12 2" xfId="2193" xr:uid="{00000000-0005-0000-0000-00002F230000}"/>
    <cellStyle name="SAPBEXstdItem 12 2 2" xfId="5021" xr:uid="{00000000-0005-0000-0000-000030230000}"/>
    <cellStyle name="SAPBEXstdItem 12 2 3" xfId="7492" xr:uid="{00000000-0005-0000-0000-000031230000}"/>
    <cellStyle name="SAPBEXstdItem 12 2 4" xfId="9785" xr:uid="{00000000-0005-0000-0000-000032230000}"/>
    <cellStyle name="SAPBEXstdItem 12 3" xfId="4162" xr:uid="{00000000-0005-0000-0000-000033230000}"/>
    <cellStyle name="SAPBEXstdItem 12 4" xfId="6666" xr:uid="{00000000-0005-0000-0000-000034230000}"/>
    <cellStyle name="SAPBEXstdItem 12 5" xfId="8995" xr:uid="{00000000-0005-0000-0000-000035230000}"/>
    <cellStyle name="SAPBEXstdItem 13" xfId="2558" xr:uid="{00000000-0005-0000-0000-000036230000}"/>
    <cellStyle name="SAPBEXstdItem 13 2" xfId="5385" xr:uid="{00000000-0005-0000-0000-000037230000}"/>
    <cellStyle name="SAPBEXstdItem 13 3" xfId="7855" xr:uid="{00000000-0005-0000-0000-000038230000}"/>
    <cellStyle name="SAPBEXstdItem 13 4" xfId="10148" xr:uid="{00000000-0005-0000-0000-000039230000}"/>
    <cellStyle name="SAPBEXstdItem 14" xfId="4159" xr:uid="{00000000-0005-0000-0000-00003A230000}"/>
    <cellStyle name="SAPBEXstdItem 15" xfId="6663" xr:uid="{00000000-0005-0000-0000-00003B230000}"/>
    <cellStyle name="SAPBEXstdItem 16" xfId="8992" xr:uid="{00000000-0005-0000-0000-00003C230000}"/>
    <cellStyle name="SAPBEXstdItem 2" xfId="1310" xr:uid="{00000000-0005-0000-0000-00003D230000}"/>
    <cellStyle name="SAPBEXstdItem 2 10" xfId="1311" xr:uid="{00000000-0005-0000-0000-00003E230000}"/>
    <cellStyle name="SAPBEXstdItem 2 10 2" xfId="2194" xr:uid="{00000000-0005-0000-0000-00003F230000}"/>
    <cellStyle name="SAPBEXstdItem 2 10 2 2" xfId="5022" xr:uid="{00000000-0005-0000-0000-000040230000}"/>
    <cellStyle name="SAPBEXstdItem 2 10 2 3" xfId="7493" xr:uid="{00000000-0005-0000-0000-000041230000}"/>
    <cellStyle name="SAPBEXstdItem 2 10 2 4" xfId="9786" xr:uid="{00000000-0005-0000-0000-000042230000}"/>
    <cellStyle name="SAPBEXstdItem 2 10 3" xfId="4164" xr:uid="{00000000-0005-0000-0000-000043230000}"/>
    <cellStyle name="SAPBEXstdItem 2 10 4" xfId="6668" xr:uid="{00000000-0005-0000-0000-000044230000}"/>
    <cellStyle name="SAPBEXstdItem 2 10 5" xfId="8997" xr:uid="{00000000-0005-0000-0000-000045230000}"/>
    <cellStyle name="SAPBEXstdItem 2 11" xfId="1312" xr:uid="{00000000-0005-0000-0000-000046230000}"/>
    <cellStyle name="SAPBEXstdItem 2 11 2" xfId="2311" xr:uid="{00000000-0005-0000-0000-000047230000}"/>
    <cellStyle name="SAPBEXstdItem 2 11 2 2" xfId="5139" xr:uid="{00000000-0005-0000-0000-000048230000}"/>
    <cellStyle name="SAPBEXstdItem 2 11 2 3" xfId="7610" xr:uid="{00000000-0005-0000-0000-000049230000}"/>
    <cellStyle name="SAPBEXstdItem 2 11 2 4" xfId="9903" xr:uid="{00000000-0005-0000-0000-00004A230000}"/>
    <cellStyle name="SAPBEXstdItem 2 11 3" xfId="4165" xr:uid="{00000000-0005-0000-0000-00004B230000}"/>
    <cellStyle name="SAPBEXstdItem 2 11 4" xfId="6669" xr:uid="{00000000-0005-0000-0000-00004C230000}"/>
    <cellStyle name="SAPBEXstdItem 2 11 5" xfId="8998" xr:uid="{00000000-0005-0000-0000-00004D230000}"/>
    <cellStyle name="SAPBEXstdItem 2 12" xfId="1541" xr:uid="{00000000-0005-0000-0000-00004E230000}"/>
    <cellStyle name="SAPBEXstdItem 2 13" xfId="2276" xr:uid="{00000000-0005-0000-0000-00004F230000}"/>
    <cellStyle name="SAPBEXstdItem 2 13 2" xfId="5104" xr:uid="{00000000-0005-0000-0000-000050230000}"/>
    <cellStyle name="SAPBEXstdItem 2 13 3" xfId="7575" xr:uid="{00000000-0005-0000-0000-000051230000}"/>
    <cellStyle name="SAPBEXstdItem 2 13 4" xfId="9868" xr:uid="{00000000-0005-0000-0000-000052230000}"/>
    <cellStyle name="SAPBEXstdItem 2 14" xfId="4163" xr:uid="{00000000-0005-0000-0000-000053230000}"/>
    <cellStyle name="SAPBEXstdItem 2 15" xfId="6667" xr:uid="{00000000-0005-0000-0000-000054230000}"/>
    <cellStyle name="SAPBEXstdItem 2 16" xfId="8996" xr:uid="{00000000-0005-0000-0000-000055230000}"/>
    <cellStyle name="SAPBEXstdItem 2 2" xfId="1313" xr:uid="{00000000-0005-0000-0000-000056230000}"/>
    <cellStyle name="SAPBEXstdItem 2 2 10" xfId="1314" xr:uid="{00000000-0005-0000-0000-000057230000}"/>
    <cellStyle name="SAPBEXstdItem 2 2 10 2" xfId="2195" xr:uid="{00000000-0005-0000-0000-000058230000}"/>
    <cellStyle name="SAPBEXstdItem 2 2 10 2 2" xfId="5023" xr:uid="{00000000-0005-0000-0000-000059230000}"/>
    <cellStyle name="SAPBEXstdItem 2 2 10 2 3" xfId="7494" xr:uid="{00000000-0005-0000-0000-00005A230000}"/>
    <cellStyle name="SAPBEXstdItem 2 2 10 2 4" xfId="9787" xr:uid="{00000000-0005-0000-0000-00005B230000}"/>
    <cellStyle name="SAPBEXstdItem 2 2 10 3" xfId="4167" xr:uid="{00000000-0005-0000-0000-00005C230000}"/>
    <cellStyle name="SAPBEXstdItem 2 2 10 4" xfId="6671" xr:uid="{00000000-0005-0000-0000-00005D230000}"/>
    <cellStyle name="SAPBEXstdItem 2 2 10 5" xfId="9000" xr:uid="{00000000-0005-0000-0000-00005E230000}"/>
    <cellStyle name="SAPBEXstdItem 2 2 11" xfId="1861" xr:uid="{00000000-0005-0000-0000-00005F230000}"/>
    <cellStyle name="SAPBEXstdItem 2 2 11 2" xfId="4689" xr:uid="{00000000-0005-0000-0000-000060230000}"/>
    <cellStyle name="SAPBEXstdItem 2 2 11 3" xfId="7161" xr:uid="{00000000-0005-0000-0000-000061230000}"/>
    <cellStyle name="SAPBEXstdItem 2 2 11 4" xfId="9454" xr:uid="{00000000-0005-0000-0000-000062230000}"/>
    <cellStyle name="SAPBEXstdItem 2 2 12" xfId="4166" xr:uid="{00000000-0005-0000-0000-000063230000}"/>
    <cellStyle name="SAPBEXstdItem 2 2 13" xfId="6670" xr:uid="{00000000-0005-0000-0000-000064230000}"/>
    <cellStyle name="SAPBEXstdItem 2 2 14" xfId="8999" xr:uid="{00000000-0005-0000-0000-000065230000}"/>
    <cellStyle name="SAPBEXstdItem 2 2 2" xfId="1315" xr:uid="{00000000-0005-0000-0000-000066230000}"/>
    <cellStyle name="SAPBEXstdItem 2 2 2 2" xfId="2450" xr:uid="{00000000-0005-0000-0000-000067230000}"/>
    <cellStyle name="SAPBEXstdItem 2 2 2 2 2" xfId="5277" xr:uid="{00000000-0005-0000-0000-000068230000}"/>
    <cellStyle name="SAPBEXstdItem 2 2 2 2 3" xfId="7748" xr:uid="{00000000-0005-0000-0000-000069230000}"/>
    <cellStyle name="SAPBEXstdItem 2 2 2 2 4" xfId="10041" xr:uid="{00000000-0005-0000-0000-00006A230000}"/>
    <cellStyle name="SAPBEXstdItem 2 2 2 3" xfId="4168" xr:uid="{00000000-0005-0000-0000-00006B230000}"/>
    <cellStyle name="SAPBEXstdItem 2 2 2 4" xfId="6672" xr:uid="{00000000-0005-0000-0000-00006C230000}"/>
    <cellStyle name="SAPBEXstdItem 2 2 2 5" xfId="9001" xr:uid="{00000000-0005-0000-0000-00006D230000}"/>
    <cellStyle name="SAPBEXstdItem 2 2 3" xfId="1316" xr:uid="{00000000-0005-0000-0000-00006E230000}"/>
    <cellStyle name="SAPBEXstdItem 2 2 3 2" xfId="1849" xr:uid="{00000000-0005-0000-0000-00006F230000}"/>
    <cellStyle name="SAPBEXstdItem 2 2 3 2 2" xfId="4677" xr:uid="{00000000-0005-0000-0000-000070230000}"/>
    <cellStyle name="SAPBEXstdItem 2 2 3 2 3" xfId="7149" xr:uid="{00000000-0005-0000-0000-000071230000}"/>
    <cellStyle name="SAPBEXstdItem 2 2 3 2 4" xfId="9442" xr:uid="{00000000-0005-0000-0000-000072230000}"/>
    <cellStyle name="SAPBEXstdItem 2 2 3 3" xfId="4169" xr:uid="{00000000-0005-0000-0000-000073230000}"/>
    <cellStyle name="SAPBEXstdItem 2 2 3 4" xfId="6673" xr:uid="{00000000-0005-0000-0000-000074230000}"/>
    <cellStyle name="SAPBEXstdItem 2 2 3 5" xfId="9002" xr:uid="{00000000-0005-0000-0000-000075230000}"/>
    <cellStyle name="SAPBEXstdItem 2 2 4" xfId="1317" xr:uid="{00000000-0005-0000-0000-000076230000}"/>
    <cellStyle name="SAPBEXstdItem 2 2 4 2" xfId="2360" xr:uid="{00000000-0005-0000-0000-000077230000}"/>
    <cellStyle name="SAPBEXstdItem 2 2 4 2 2" xfId="5188" xr:uid="{00000000-0005-0000-0000-000078230000}"/>
    <cellStyle name="SAPBEXstdItem 2 2 4 2 3" xfId="7659" xr:uid="{00000000-0005-0000-0000-000079230000}"/>
    <cellStyle name="SAPBEXstdItem 2 2 4 2 4" xfId="9952" xr:uid="{00000000-0005-0000-0000-00007A230000}"/>
    <cellStyle name="SAPBEXstdItem 2 2 4 3" xfId="4170" xr:uid="{00000000-0005-0000-0000-00007B230000}"/>
    <cellStyle name="SAPBEXstdItem 2 2 4 4" xfId="6674" xr:uid="{00000000-0005-0000-0000-00007C230000}"/>
    <cellStyle name="SAPBEXstdItem 2 2 4 5" xfId="9003" xr:uid="{00000000-0005-0000-0000-00007D230000}"/>
    <cellStyle name="SAPBEXstdItem 2 2 5" xfId="1318" xr:uid="{00000000-0005-0000-0000-00007E230000}"/>
    <cellStyle name="SAPBEXstdItem 2 2 5 2" xfId="1942" xr:uid="{00000000-0005-0000-0000-00007F230000}"/>
    <cellStyle name="SAPBEXstdItem 2 2 5 2 2" xfId="4770" xr:uid="{00000000-0005-0000-0000-000080230000}"/>
    <cellStyle name="SAPBEXstdItem 2 2 5 2 3" xfId="7241" xr:uid="{00000000-0005-0000-0000-000081230000}"/>
    <cellStyle name="SAPBEXstdItem 2 2 5 2 4" xfId="9534" xr:uid="{00000000-0005-0000-0000-000082230000}"/>
    <cellStyle name="SAPBEXstdItem 2 2 5 3" xfId="4171" xr:uid="{00000000-0005-0000-0000-000083230000}"/>
    <cellStyle name="SAPBEXstdItem 2 2 5 4" xfId="6675" xr:uid="{00000000-0005-0000-0000-000084230000}"/>
    <cellStyle name="SAPBEXstdItem 2 2 5 5" xfId="9004" xr:uid="{00000000-0005-0000-0000-000085230000}"/>
    <cellStyle name="SAPBEXstdItem 2 2 6" xfId="1319" xr:uid="{00000000-0005-0000-0000-000086230000}"/>
    <cellStyle name="SAPBEXstdItem 2 2 6 2" xfId="1944" xr:uid="{00000000-0005-0000-0000-000087230000}"/>
    <cellStyle name="SAPBEXstdItem 2 2 6 2 2" xfId="4772" xr:uid="{00000000-0005-0000-0000-000088230000}"/>
    <cellStyle name="SAPBEXstdItem 2 2 6 2 3" xfId="7243" xr:uid="{00000000-0005-0000-0000-000089230000}"/>
    <cellStyle name="SAPBEXstdItem 2 2 6 2 4" xfId="9536" xr:uid="{00000000-0005-0000-0000-00008A230000}"/>
    <cellStyle name="SAPBEXstdItem 2 2 6 3" xfId="4172" xr:uid="{00000000-0005-0000-0000-00008B230000}"/>
    <cellStyle name="SAPBEXstdItem 2 2 6 4" xfId="6676" xr:uid="{00000000-0005-0000-0000-00008C230000}"/>
    <cellStyle name="SAPBEXstdItem 2 2 6 5" xfId="9005" xr:uid="{00000000-0005-0000-0000-00008D230000}"/>
    <cellStyle name="SAPBEXstdItem 2 2 7" xfId="1320" xr:uid="{00000000-0005-0000-0000-00008E230000}"/>
    <cellStyle name="SAPBEXstdItem 2 2 7 2" xfId="2586" xr:uid="{00000000-0005-0000-0000-00008F230000}"/>
    <cellStyle name="SAPBEXstdItem 2 2 7 2 2" xfId="5413" xr:uid="{00000000-0005-0000-0000-000090230000}"/>
    <cellStyle name="SAPBEXstdItem 2 2 7 2 3" xfId="7883" xr:uid="{00000000-0005-0000-0000-000091230000}"/>
    <cellStyle name="SAPBEXstdItem 2 2 7 2 4" xfId="10176" xr:uid="{00000000-0005-0000-0000-000092230000}"/>
    <cellStyle name="SAPBEXstdItem 2 2 7 3" xfId="4173" xr:uid="{00000000-0005-0000-0000-000093230000}"/>
    <cellStyle name="SAPBEXstdItem 2 2 7 4" xfId="6677" xr:uid="{00000000-0005-0000-0000-000094230000}"/>
    <cellStyle name="SAPBEXstdItem 2 2 7 5" xfId="9006" xr:uid="{00000000-0005-0000-0000-000095230000}"/>
    <cellStyle name="SAPBEXstdItem 2 2 8" xfId="1321" xr:uid="{00000000-0005-0000-0000-000096230000}"/>
    <cellStyle name="SAPBEXstdItem 2 2 8 2" xfId="1627" xr:uid="{00000000-0005-0000-0000-000097230000}"/>
    <cellStyle name="SAPBEXstdItem 2 2 8 2 2" xfId="4456" xr:uid="{00000000-0005-0000-0000-000098230000}"/>
    <cellStyle name="SAPBEXstdItem 2 2 8 2 3" xfId="6929" xr:uid="{00000000-0005-0000-0000-000099230000}"/>
    <cellStyle name="SAPBEXstdItem 2 2 8 2 4" xfId="9225" xr:uid="{00000000-0005-0000-0000-00009A230000}"/>
    <cellStyle name="SAPBEXstdItem 2 2 8 3" xfId="4174" xr:uid="{00000000-0005-0000-0000-00009B230000}"/>
    <cellStyle name="SAPBEXstdItem 2 2 8 4" xfId="6678" xr:uid="{00000000-0005-0000-0000-00009C230000}"/>
    <cellStyle name="SAPBEXstdItem 2 2 8 5" xfId="9007" xr:uid="{00000000-0005-0000-0000-00009D230000}"/>
    <cellStyle name="SAPBEXstdItem 2 2 9" xfId="1322" xr:uid="{00000000-0005-0000-0000-00009E230000}"/>
    <cellStyle name="SAPBEXstdItem 2 2 9 2" xfId="2421" xr:uid="{00000000-0005-0000-0000-00009F230000}"/>
    <cellStyle name="SAPBEXstdItem 2 2 9 2 2" xfId="5248" xr:uid="{00000000-0005-0000-0000-0000A0230000}"/>
    <cellStyle name="SAPBEXstdItem 2 2 9 2 3" xfId="7719" xr:uid="{00000000-0005-0000-0000-0000A1230000}"/>
    <cellStyle name="SAPBEXstdItem 2 2 9 2 4" xfId="10012" xr:uid="{00000000-0005-0000-0000-0000A2230000}"/>
    <cellStyle name="SAPBEXstdItem 2 2 9 3" xfId="4175" xr:uid="{00000000-0005-0000-0000-0000A3230000}"/>
    <cellStyle name="SAPBEXstdItem 2 2 9 4" xfId="6679" xr:uid="{00000000-0005-0000-0000-0000A4230000}"/>
    <cellStyle name="SAPBEXstdItem 2 2 9 5" xfId="9008" xr:uid="{00000000-0005-0000-0000-0000A5230000}"/>
    <cellStyle name="SAPBEXstdItem 2 3" xfId="1323" xr:uid="{00000000-0005-0000-0000-0000A6230000}"/>
    <cellStyle name="SAPBEXstdItem 2 3 2" xfId="1598" xr:uid="{00000000-0005-0000-0000-0000A7230000}"/>
    <cellStyle name="SAPBEXstdItem 2 3 2 2" xfId="4427" xr:uid="{00000000-0005-0000-0000-0000A8230000}"/>
    <cellStyle name="SAPBEXstdItem 2 3 2 3" xfId="6901" xr:uid="{00000000-0005-0000-0000-0000A9230000}"/>
    <cellStyle name="SAPBEXstdItem 2 3 2 4" xfId="9202" xr:uid="{00000000-0005-0000-0000-0000AA230000}"/>
    <cellStyle name="SAPBEXstdItem 2 3 3" xfId="4176" xr:uid="{00000000-0005-0000-0000-0000AB230000}"/>
    <cellStyle name="SAPBEXstdItem 2 3 4" xfId="6680" xr:uid="{00000000-0005-0000-0000-0000AC230000}"/>
    <cellStyle name="SAPBEXstdItem 2 3 5" xfId="9009" xr:uid="{00000000-0005-0000-0000-0000AD230000}"/>
    <cellStyle name="SAPBEXstdItem 2 4" xfId="1324" xr:uid="{00000000-0005-0000-0000-0000AE230000}"/>
    <cellStyle name="SAPBEXstdItem 2 4 2" xfId="2436" xr:uid="{00000000-0005-0000-0000-0000AF230000}"/>
    <cellStyle name="SAPBEXstdItem 2 4 2 2" xfId="5263" xr:uid="{00000000-0005-0000-0000-0000B0230000}"/>
    <cellStyle name="SAPBEXstdItem 2 4 2 3" xfId="7734" xr:uid="{00000000-0005-0000-0000-0000B1230000}"/>
    <cellStyle name="SAPBEXstdItem 2 4 2 4" xfId="10027" xr:uid="{00000000-0005-0000-0000-0000B2230000}"/>
    <cellStyle name="SAPBEXstdItem 2 4 3" xfId="4177" xr:uid="{00000000-0005-0000-0000-0000B3230000}"/>
    <cellStyle name="SAPBEXstdItem 2 4 4" xfId="6681" xr:uid="{00000000-0005-0000-0000-0000B4230000}"/>
    <cellStyle name="SAPBEXstdItem 2 4 5" xfId="9010" xr:uid="{00000000-0005-0000-0000-0000B5230000}"/>
    <cellStyle name="SAPBEXstdItem 2 5" xfId="1325" xr:uid="{00000000-0005-0000-0000-0000B6230000}"/>
    <cellStyle name="SAPBEXstdItem 2 5 2" xfId="2688" xr:uid="{00000000-0005-0000-0000-0000B7230000}"/>
    <cellStyle name="SAPBEXstdItem 2 5 2 2" xfId="5513" xr:uid="{00000000-0005-0000-0000-0000B8230000}"/>
    <cellStyle name="SAPBEXstdItem 2 5 2 3" xfId="7978" xr:uid="{00000000-0005-0000-0000-0000B9230000}"/>
    <cellStyle name="SAPBEXstdItem 2 5 2 4" xfId="10258" xr:uid="{00000000-0005-0000-0000-0000BA230000}"/>
    <cellStyle name="SAPBEXstdItem 2 5 3" xfId="4178" xr:uid="{00000000-0005-0000-0000-0000BB230000}"/>
    <cellStyle name="SAPBEXstdItem 2 5 4" xfId="6682" xr:uid="{00000000-0005-0000-0000-0000BC230000}"/>
    <cellStyle name="SAPBEXstdItem 2 5 5" xfId="9011" xr:uid="{00000000-0005-0000-0000-0000BD230000}"/>
    <cellStyle name="SAPBEXstdItem 2 6" xfId="1326" xr:uid="{00000000-0005-0000-0000-0000BE230000}"/>
    <cellStyle name="SAPBEXstdItem 2 6 2" xfId="1617" xr:uid="{00000000-0005-0000-0000-0000BF230000}"/>
    <cellStyle name="SAPBEXstdItem 2 6 2 2" xfId="4446" xr:uid="{00000000-0005-0000-0000-0000C0230000}"/>
    <cellStyle name="SAPBEXstdItem 2 6 2 3" xfId="6919" xr:uid="{00000000-0005-0000-0000-0000C1230000}"/>
    <cellStyle name="SAPBEXstdItem 2 6 2 4" xfId="9219" xr:uid="{00000000-0005-0000-0000-0000C2230000}"/>
    <cellStyle name="SAPBEXstdItem 2 6 3" xfId="4179" xr:uid="{00000000-0005-0000-0000-0000C3230000}"/>
    <cellStyle name="SAPBEXstdItem 2 6 4" xfId="6683" xr:uid="{00000000-0005-0000-0000-0000C4230000}"/>
    <cellStyle name="SAPBEXstdItem 2 6 5" xfId="9012" xr:uid="{00000000-0005-0000-0000-0000C5230000}"/>
    <cellStyle name="SAPBEXstdItem 2 7" xfId="1327" xr:uid="{00000000-0005-0000-0000-0000C6230000}"/>
    <cellStyle name="SAPBEXstdItem 2 7 2" xfId="2274" xr:uid="{00000000-0005-0000-0000-0000C7230000}"/>
    <cellStyle name="SAPBEXstdItem 2 7 2 2" xfId="5102" xr:uid="{00000000-0005-0000-0000-0000C8230000}"/>
    <cellStyle name="SAPBEXstdItem 2 7 2 3" xfId="7573" xr:uid="{00000000-0005-0000-0000-0000C9230000}"/>
    <cellStyle name="SAPBEXstdItem 2 7 2 4" xfId="9866" xr:uid="{00000000-0005-0000-0000-0000CA230000}"/>
    <cellStyle name="SAPBEXstdItem 2 7 3" xfId="4180" xr:uid="{00000000-0005-0000-0000-0000CB230000}"/>
    <cellStyle name="SAPBEXstdItem 2 7 4" xfId="6684" xr:uid="{00000000-0005-0000-0000-0000CC230000}"/>
    <cellStyle name="SAPBEXstdItem 2 7 5" xfId="9013" xr:uid="{00000000-0005-0000-0000-0000CD230000}"/>
    <cellStyle name="SAPBEXstdItem 2 8" xfId="1328" xr:uid="{00000000-0005-0000-0000-0000CE230000}"/>
    <cellStyle name="SAPBEXstdItem 2 8 2" xfId="2351" xr:uid="{00000000-0005-0000-0000-0000CF230000}"/>
    <cellStyle name="SAPBEXstdItem 2 8 2 2" xfId="5179" xr:uid="{00000000-0005-0000-0000-0000D0230000}"/>
    <cellStyle name="SAPBEXstdItem 2 8 2 3" xfId="7650" xr:uid="{00000000-0005-0000-0000-0000D1230000}"/>
    <cellStyle name="SAPBEXstdItem 2 8 2 4" xfId="9943" xr:uid="{00000000-0005-0000-0000-0000D2230000}"/>
    <cellStyle name="SAPBEXstdItem 2 8 3" xfId="4181" xr:uid="{00000000-0005-0000-0000-0000D3230000}"/>
    <cellStyle name="SAPBEXstdItem 2 8 4" xfId="6685" xr:uid="{00000000-0005-0000-0000-0000D4230000}"/>
    <cellStyle name="SAPBEXstdItem 2 8 5" xfId="9014" xr:uid="{00000000-0005-0000-0000-0000D5230000}"/>
    <cellStyle name="SAPBEXstdItem 2 9" xfId="1329" xr:uid="{00000000-0005-0000-0000-0000D6230000}"/>
    <cellStyle name="SAPBEXstdItem 2 9 2" xfId="2491" xr:uid="{00000000-0005-0000-0000-0000D7230000}"/>
    <cellStyle name="SAPBEXstdItem 2 9 2 2" xfId="5318" xr:uid="{00000000-0005-0000-0000-0000D8230000}"/>
    <cellStyle name="SAPBEXstdItem 2 9 2 3" xfId="7788" xr:uid="{00000000-0005-0000-0000-0000D9230000}"/>
    <cellStyle name="SAPBEXstdItem 2 9 2 4" xfId="10081" xr:uid="{00000000-0005-0000-0000-0000DA230000}"/>
    <cellStyle name="SAPBEXstdItem 2 9 3" xfId="4182" xr:uid="{00000000-0005-0000-0000-0000DB230000}"/>
    <cellStyle name="SAPBEXstdItem 2 9 4" xfId="6686" xr:uid="{00000000-0005-0000-0000-0000DC230000}"/>
    <cellStyle name="SAPBEXstdItem 2 9 5" xfId="9015" xr:uid="{00000000-0005-0000-0000-0000DD230000}"/>
    <cellStyle name="SAPBEXstdItem 3" xfId="1330" xr:uid="{00000000-0005-0000-0000-0000DE230000}"/>
    <cellStyle name="SAPBEXstdItem 3 10" xfId="1331" xr:uid="{00000000-0005-0000-0000-0000DF230000}"/>
    <cellStyle name="SAPBEXstdItem 3 10 2" xfId="2697" xr:uid="{00000000-0005-0000-0000-0000E0230000}"/>
    <cellStyle name="SAPBEXstdItem 3 10 2 2" xfId="5522" xr:uid="{00000000-0005-0000-0000-0000E1230000}"/>
    <cellStyle name="SAPBEXstdItem 3 10 2 3" xfId="7987" xr:uid="{00000000-0005-0000-0000-0000E2230000}"/>
    <cellStyle name="SAPBEXstdItem 3 10 2 4" xfId="10267" xr:uid="{00000000-0005-0000-0000-0000E3230000}"/>
    <cellStyle name="SAPBEXstdItem 3 10 3" xfId="4184" xr:uid="{00000000-0005-0000-0000-0000E4230000}"/>
    <cellStyle name="SAPBEXstdItem 3 10 4" xfId="6688" xr:uid="{00000000-0005-0000-0000-0000E5230000}"/>
    <cellStyle name="SAPBEXstdItem 3 10 5" xfId="9017" xr:uid="{00000000-0005-0000-0000-0000E6230000}"/>
    <cellStyle name="SAPBEXstdItem 3 11" xfId="2467" xr:uid="{00000000-0005-0000-0000-0000E7230000}"/>
    <cellStyle name="SAPBEXstdItem 3 11 2" xfId="5294" xr:uid="{00000000-0005-0000-0000-0000E8230000}"/>
    <cellStyle name="SAPBEXstdItem 3 11 3" xfId="7764" xr:uid="{00000000-0005-0000-0000-0000E9230000}"/>
    <cellStyle name="SAPBEXstdItem 3 11 4" xfId="10057" xr:uid="{00000000-0005-0000-0000-0000EA230000}"/>
    <cellStyle name="SAPBEXstdItem 3 12" xfId="4183" xr:uid="{00000000-0005-0000-0000-0000EB230000}"/>
    <cellStyle name="SAPBEXstdItem 3 13" xfId="6687" xr:uid="{00000000-0005-0000-0000-0000EC230000}"/>
    <cellStyle name="SAPBEXstdItem 3 14" xfId="9016" xr:uid="{00000000-0005-0000-0000-0000ED230000}"/>
    <cellStyle name="SAPBEXstdItem 3 2" xfId="1332" xr:uid="{00000000-0005-0000-0000-0000EE230000}"/>
    <cellStyle name="SAPBEXstdItem 3 2 2" xfId="1685" xr:uid="{00000000-0005-0000-0000-0000EF230000}"/>
    <cellStyle name="SAPBEXstdItem 3 2 2 2" xfId="4514" xr:uid="{00000000-0005-0000-0000-0000F0230000}"/>
    <cellStyle name="SAPBEXstdItem 3 2 2 3" xfId="6987" xr:uid="{00000000-0005-0000-0000-0000F1230000}"/>
    <cellStyle name="SAPBEXstdItem 3 2 2 4" xfId="9281" xr:uid="{00000000-0005-0000-0000-0000F2230000}"/>
    <cellStyle name="SAPBEXstdItem 3 2 3" xfId="4185" xr:uid="{00000000-0005-0000-0000-0000F3230000}"/>
    <cellStyle name="SAPBEXstdItem 3 2 4" xfId="6689" xr:uid="{00000000-0005-0000-0000-0000F4230000}"/>
    <cellStyle name="SAPBEXstdItem 3 2 5" xfId="9018" xr:uid="{00000000-0005-0000-0000-0000F5230000}"/>
    <cellStyle name="SAPBEXstdItem 3 3" xfId="1333" xr:uid="{00000000-0005-0000-0000-0000F6230000}"/>
    <cellStyle name="SAPBEXstdItem 3 3 2" xfId="2647" xr:uid="{00000000-0005-0000-0000-0000F7230000}"/>
    <cellStyle name="SAPBEXstdItem 3 3 2 2" xfId="5472" xr:uid="{00000000-0005-0000-0000-0000F8230000}"/>
    <cellStyle name="SAPBEXstdItem 3 3 2 3" xfId="7940" xr:uid="{00000000-0005-0000-0000-0000F9230000}"/>
    <cellStyle name="SAPBEXstdItem 3 3 2 4" xfId="10229" xr:uid="{00000000-0005-0000-0000-0000FA230000}"/>
    <cellStyle name="SAPBEXstdItem 3 3 3" xfId="4186" xr:uid="{00000000-0005-0000-0000-0000FB230000}"/>
    <cellStyle name="SAPBEXstdItem 3 3 4" xfId="6690" xr:uid="{00000000-0005-0000-0000-0000FC230000}"/>
    <cellStyle name="SAPBEXstdItem 3 3 5" xfId="9019" xr:uid="{00000000-0005-0000-0000-0000FD230000}"/>
    <cellStyle name="SAPBEXstdItem 3 4" xfId="1334" xr:uid="{00000000-0005-0000-0000-0000FE230000}"/>
    <cellStyle name="SAPBEXstdItem 3 4 2" xfId="2700" xr:uid="{00000000-0005-0000-0000-0000FF230000}"/>
    <cellStyle name="SAPBEXstdItem 3 4 2 2" xfId="5525" xr:uid="{00000000-0005-0000-0000-000000240000}"/>
    <cellStyle name="SAPBEXstdItem 3 4 2 3" xfId="7990" xr:uid="{00000000-0005-0000-0000-000001240000}"/>
    <cellStyle name="SAPBEXstdItem 3 4 2 4" xfId="10270" xr:uid="{00000000-0005-0000-0000-000002240000}"/>
    <cellStyle name="SAPBEXstdItem 3 4 3" xfId="4187" xr:uid="{00000000-0005-0000-0000-000003240000}"/>
    <cellStyle name="SAPBEXstdItem 3 4 4" xfId="6691" xr:uid="{00000000-0005-0000-0000-000004240000}"/>
    <cellStyle name="SAPBEXstdItem 3 4 5" xfId="9020" xr:uid="{00000000-0005-0000-0000-000005240000}"/>
    <cellStyle name="SAPBEXstdItem 3 5" xfId="1335" xr:uid="{00000000-0005-0000-0000-000006240000}"/>
    <cellStyle name="SAPBEXstdItem 3 5 2" xfId="1731" xr:uid="{00000000-0005-0000-0000-000007240000}"/>
    <cellStyle name="SAPBEXstdItem 3 5 2 2" xfId="4559" xr:uid="{00000000-0005-0000-0000-000008240000}"/>
    <cellStyle name="SAPBEXstdItem 3 5 2 3" xfId="7032" xr:uid="{00000000-0005-0000-0000-000009240000}"/>
    <cellStyle name="SAPBEXstdItem 3 5 2 4" xfId="9326" xr:uid="{00000000-0005-0000-0000-00000A240000}"/>
    <cellStyle name="SAPBEXstdItem 3 5 3" xfId="4188" xr:uid="{00000000-0005-0000-0000-00000B240000}"/>
    <cellStyle name="SAPBEXstdItem 3 5 4" xfId="6692" xr:uid="{00000000-0005-0000-0000-00000C240000}"/>
    <cellStyle name="SAPBEXstdItem 3 5 5" xfId="9021" xr:uid="{00000000-0005-0000-0000-00000D240000}"/>
    <cellStyle name="SAPBEXstdItem 3 6" xfId="1336" xr:uid="{00000000-0005-0000-0000-00000E240000}"/>
    <cellStyle name="SAPBEXstdItem 3 6 2" xfId="1737" xr:uid="{00000000-0005-0000-0000-00000F240000}"/>
    <cellStyle name="SAPBEXstdItem 3 6 2 2" xfId="4565" xr:uid="{00000000-0005-0000-0000-000010240000}"/>
    <cellStyle name="SAPBEXstdItem 3 6 2 3" xfId="7038" xr:uid="{00000000-0005-0000-0000-000011240000}"/>
    <cellStyle name="SAPBEXstdItem 3 6 2 4" xfId="9332" xr:uid="{00000000-0005-0000-0000-000012240000}"/>
    <cellStyle name="SAPBEXstdItem 3 6 3" xfId="4189" xr:uid="{00000000-0005-0000-0000-000013240000}"/>
    <cellStyle name="SAPBEXstdItem 3 6 4" xfId="6693" xr:uid="{00000000-0005-0000-0000-000014240000}"/>
    <cellStyle name="SAPBEXstdItem 3 6 5" xfId="9022" xr:uid="{00000000-0005-0000-0000-000015240000}"/>
    <cellStyle name="SAPBEXstdItem 3 7" xfId="1337" xr:uid="{00000000-0005-0000-0000-000016240000}"/>
    <cellStyle name="SAPBEXstdItem 3 7 2" xfId="2609" xr:uid="{00000000-0005-0000-0000-000017240000}"/>
    <cellStyle name="SAPBEXstdItem 3 7 2 2" xfId="5435" xr:uid="{00000000-0005-0000-0000-000018240000}"/>
    <cellStyle name="SAPBEXstdItem 3 7 2 3" xfId="7905" xr:uid="{00000000-0005-0000-0000-000019240000}"/>
    <cellStyle name="SAPBEXstdItem 3 7 2 4" xfId="10198" xr:uid="{00000000-0005-0000-0000-00001A240000}"/>
    <cellStyle name="SAPBEXstdItem 3 7 3" xfId="4190" xr:uid="{00000000-0005-0000-0000-00001B240000}"/>
    <cellStyle name="SAPBEXstdItem 3 7 4" xfId="6694" xr:uid="{00000000-0005-0000-0000-00001C240000}"/>
    <cellStyle name="SAPBEXstdItem 3 7 5" xfId="9023" xr:uid="{00000000-0005-0000-0000-00001D240000}"/>
    <cellStyle name="SAPBEXstdItem 3 8" xfId="1338" xr:uid="{00000000-0005-0000-0000-00001E240000}"/>
    <cellStyle name="SAPBEXstdItem 3 8 2" xfId="2555" xr:uid="{00000000-0005-0000-0000-00001F240000}"/>
    <cellStyle name="SAPBEXstdItem 3 8 2 2" xfId="5382" xr:uid="{00000000-0005-0000-0000-000020240000}"/>
    <cellStyle name="SAPBEXstdItem 3 8 2 3" xfId="7852" xr:uid="{00000000-0005-0000-0000-000021240000}"/>
    <cellStyle name="SAPBEXstdItem 3 8 2 4" xfId="10145" xr:uid="{00000000-0005-0000-0000-000022240000}"/>
    <cellStyle name="SAPBEXstdItem 3 8 3" xfId="4191" xr:uid="{00000000-0005-0000-0000-000023240000}"/>
    <cellStyle name="SAPBEXstdItem 3 8 4" xfId="6695" xr:uid="{00000000-0005-0000-0000-000024240000}"/>
    <cellStyle name="SAPBEXstdItem 3 8 5" xfId="9024" xr:uid="{00000000-0005-0000-0000-000025240000}"/>
    <cellStyle name="SAPBEXstdItem 3 9" xfId="1339" xr:uid="{00000000-0005-0000-0000-000026240000}"/>
    <cellStyle name="SAPBEXstdItem 3 9 2" xfId="2196" xr:uid="{00000000-0005-0000-0000-000027240000}"/>
    <cellStyle name="SAPBEXstdItem 3 9 2 2" xfId="5024" xr:uid="{00000000-0005-0000-0000-000028240000}"/>
    <cellStyle name="SAPBEXstdItem 3 9 2 3" xfId="7495" xr:uid="{00000000-0005-0000-0000-000029240000}"/>
    <cellStyle name="SAPBEXstdItem 3 9 2 4" xfId="9788" xr:uid="{00000000-0005-0000-0000-00002A240000}"/>
    <cellStyle name="SAPBEXstdItem 3 9 3" xfId="4192" xr:uid="{00000000-0005-0000-0000-00002B240000}"/>
    <cellStyle name="SAPBEXstdItem 3 9 4" xfId="6696" xr:uid="{00000000-0005-0000-0000-00002C240000}"/>
    <cellStyle name="SAPBEXstdItem 3 9 5" xfId="9025" xr:uid="{00000000-0005-0000-0000-00002D240000}"/>
    <cellStyle name="SAPBEXstdItem 4" xfId="1340" xr:uid="{00000000-0005-0000-0000-00002E240000}"/>
    <cellStyle name="SAPBEXstdItem 4 2" xfId="1537" xr:uid="{00000000-0005-0000-0000-00002F240000}"/>
    <cellStyle name="SAPBEXstdItem 4 3" xfId="2197" xr:uid="{00000000-0005-0000-0000-000030240000}"/>
    <cellStyle name="SAPBEXstdItem 4 3 2" xfId="5025" xr:uid="{00000000-0005-0000-0000-000031240000}"/>
    <cellStyle name="SAPBEXstdItem 4 3 3" xfId="7496" xr:uid="{00000000-0005-0000-0000-000032240000}"/>
    <cellStyle name="SAPBEXstdItem 4 3 4" xfId="9789" xr:uid="{00000000-0005-0000-0000-000033240000}"/>
    <cellStyle name="SAPBEXstdItem 4 4" xfId="4193" xr:uid="{00000000-0005-0000-0000-000034240000}"/>
    <cellStyle name="SAPBEXstdItem 4 5" xfId="6697" xr:uid="{00000000-0005-0000-0000-000035240000}"/>
    <cellStyle name="SAPBEXstdItem 4 6" xfId="9026" xr:uid="{00000000-0005-0000-0000-000036240000}"/>
    <cellStyle name="SAPBEXstdItem 5" xfId="1341" xr:uid="{00000000-0005-0000-0000-000037240000}"/>
    <cellStyle name="SAPBEXstdItem 5 2" xfId="1771" xr:uid="{00000000-0005-0000-0000-000038240000}"/>
    <cellStyle name="SAPBEXstdItem 5 2 2" xfId="4599" xr:uid="{00000000-0005-0000-0000-000039240000}"/>
    <cellStyle name="SAPBEXstdItem 5 2 3" xfId="7072" xr:uid="{00000000-0005-0000-0000-00003A240000}"/>
    <cellStyle name="SAPBEXstdItem 5 2 4" xfId="9366" xr:uid="{00000000-0005-0000-0000-00003B240000}"/>
    <cellStyle name="SAPBEXstdItem 5 3" xfId="4194" xr:uid="{00000000-0005-0000-0000-00003C240000}"/>
    <cellStyle name="SAPBEXstdItem 5 4" xfId="6698" xr:uid="{00000000-0005-0000-0000-00003D240000}"/>
    <cellStyle name="SAPBEXstdItem 5 5" xfId="9027" xr:uid="{00000000-0005-0000-0000-00003E240000}"/>
    <cellStyle name="SAPBEXstdItem 6" xfId="1342" xr:uid="{00000000-0005-0000-0000-00003F240000}"/>
    <cellStyle name="SAPBEXstdItem 6 2" xfId="2424" xr:uid="{00000000-0005-0000-0000-000040240000}"/>
    <cellStyle name="SAPBEXstdItem 6 2 2" xfId="5251" xr:uid="{00000000-0005-0000-0000-000041240000}"/>
    <cellStyle name="SAPBEXstdItem 6 2 3" xfId="7722" xr:uid="{00000000-0005-0000-0000-000042240000}"/>
    <cellStyle name="SAPBEXstdItem 6 2 4" xfId="10015" xr:uid="{00000000-0005-0000-0000-000043240000}"/>
    <cellStyle name="SAPBEXstdItem 6 3" xfId="4195" xr:uid="{00000000-0005-0000-0000-000044240000}"/>
    <cellStyle name="SAPBEXstdItem 6 4" xfId="6699" xr:uid="{00000000-0005-0000-0000-000045240000}"/>
    <cellStyle name="SAPBEXstdItem 6 5" xfId="9028" xr:uid="{00000000-0005-0000-0000-000046240000}"/>
    <cellStyle name="SAPBEXstdItem 7" xfId="1343" xr:uid="{00000000-0005-0000-0000-000047240000}"/>
    <cellStyle name="SAPBEXstdItem 7 2" xfId="2536" xr:uid="{00000000-0005-0000-0000-000048240000}"/>
    <cellStyle name="SAPBEXstdItem 7 2 2" xfId="5363" xr:uid="{00000000-0005-0000-0000-000049240000}"/>
    <cellStyle name="SAPBEXstdItem 7 2 3" xfId="7833" xr:uid="{00000000-0005-0000-0000-00004A240000}"/>
    <cellStyle name="SAPBEXstdItem 7 2 4" xfId="10126" xr:uid="{00000000-0005-0000-0000-00004B240000}"/>
    <cellStyle name="SAPBEXstdItem 7 3" xfId="4196" xr:uid="{00000000-0005-0000-0000-00004C240000}"/>
    <cellStyle name="SAPBEXstdItem 7 4" xfId="6700" xr:uid="{00000000-0005-0000-0000-00004D240000}"/>
    <cellStyle name="SAPBEXstdItem 7 5" xfId="9029" xr:uid="{00000000-0005-0000-0000-00004E240000}"/>
    <cellStyle name="SAPBEXstdItem 8" xfId="1344" xr:uid="{00000000-0005-0000-0000-00004F240000}"/>
    <cellStyle name="SAPBEXstdItem 8 2" xfId="2577" xr:uid="{00000000-0005-0000-0000-000050240000}"/>
    <cellStyle name="SAPBEXstdItem 8 2 2" xfId="5404" xr:uid="{00000000-0005-0000-0000-000051240000}"/>
    <cellStyle name="SAPBEXstdItem 8 2 3" xfId="7874" xr:uid="{00000000-0005-0000-0000-000052240000}"/>
    <cellStyle name="SAPBEXstdItem 8 2 4" xfId="10167" xr:uid="{00000000-0005-0000-0000-000053240000}"/>
    <cellStyle name="SAPBEXstdItem 8 3" xfId="4197" xr:uid="{00000000-0005-0000-0000-000054240000}"/>
    <cellStyle name="SAPBEXstdItem 8 4" xfId="6701" xr:uid="{00000000-0005-0000-0000-000055240000}"/>
    <cellStyle name="SAPBEXstdItem 8 5" xfId="9030" xr:uid="{00000000-0005-0000-0000-000056240000}"/>
    <cellStyle name="SAPBEXstdItem 9" xfId="1345" xr:uid="{00000000-0005-0000-0000-000057240000}"/>
    <cellStyle name="SAPBEXstdItem 9 2" xfId="2382" xr:uid="{00000000-0005-0000-0000-000058240000}"/>
    <cellStyle name="SAPBEXstdItem 9 2 2" xfId="5209" xr:uid="{00000000-0005-0000-0000-000059240000}"/>
    <cellStyle name="SAPBEXstdItem 9 2 3" xfId="7680" xr:uid="{00000000-0005-0000-0000-00005A240000}"/>
    <cellStyle name="SAPBEXstdItem 9 2 4" xfId="9973" xr:uid="{00000000-0005-0000-0000-00005B240000}"/>
    <cellStyle name="SAPBEXstdItem 9 3" xfId="4198" xr:uid="{00000000-0005-0000-0000-00005C240000}"/>
    <cellStyle name="SAPBEXstdItem 9 4" xfId="6702" xr:uid="{00000000-0005-0000-0000-00005D240000}"/>
    <cellStyle name="SAPBEXstdItem 9 5" xfId="9031" xr:uid="{00000000-0005-0000-0000-00005E240000}"/>
    <cellStyle name="SAPBEXstdItem_Výkaz 13-D3a _2011_jk" xfId="1346" xr:uid="{00000000-0005-0000-0000-00005F240000}"/>
    <cellStyle name="SAPBEXstdItemX" xfId="1347" xr:uid="{00000000-0005-0000-0000-000060240000}"/>
    <cellStyle name="SAPBEXstdItemX 10" xfId="1348" xr:uid="{00000000-0005-0000-0000-000061240000}"/>
    <cellStyle name="SAPBEXstdItemX 10 2" xfId="2723" xr:uid="{00000000-0005-0000-0000-000062240000}"/>
    <cellStyle name="SAPBEXstdItemX 10 2 2" xfId="5548" xr:uid="{00000000-0005-0000-0000-000063240000}"/>
    <cellStyle name="SAPBEXstdItemX 10 2 3" xfId="8013" xr:uid="{00000000-0005-0000-0000-000064240000}"/>
    <cellStyle name="SAPBEXstdItemX 10 2 4" xfId="10293" xr:uid="{00000000-0005-0000-0000-000065240000}"/>
    <cellStyle name="SAPBEXstdItemX 10 3" xfId="4200" xr:uid="{00000000-0005-0000-0000-000066240000}"/>
    <cellStyle name="SAPBEXstdItemX 10 4" xfId="6704" xr:uid="{00000000-0005-0000-0000-000067240000}"/>
    <cellStyle name="SAPBEXstdItemX 10 5" xfId="9033" xr:uid="{00000000-0005-0000-0000-000068240000}"/>
    <cellStyle name="SAPBEXstdItemX 11" xfId="1349" xr:uid="{00000000-0005-0000-0000-000069240000}"/>
    <cellStyle name="SAPBEXstdItemX 11 2" xfId="2724" xr:uid="{00000000-0005-0000-0000-00006A240000}"/>
    <cellStyle name="SAPBEXstdItemX 11 2 2" xfId="5549" xr:uid="{00000000-0005-0000-0000-00006B240000}"/>
    <cellStyle name="SAPBEXstdItemX 11 2 3" xfId="8014" xr:uid="{00000000-0005-0000-0000-00006C240000}"/>
    <cellStyle name="SAPBEXstdItemX 11 2 4" xfId="10294" xr:uid="{00000000-0005-0000-0000-00006D240000}"/>
    <cellStyle name="SAPBEXstdItemX 11 3" xfId="4201" xr:uid="{00000000-0005-0000-0000-00006E240000}"/>
    <cellStyle name="SAPBEXstdItemX 11 4" xfId="6705" xr:uid="{00000000-0005-0000-0000-00006F240000}"/>
    <cellStyle name="SAPBEXstdItemX 11 5" xfId="9034" xr:uid="{00000000-0005-0000-0000-000070240000}"/>
    <cellStyle name="SAPBEXstdItemX 12" xfId="1350" xr:uid="{00000000-0005-0000-0000-000071240000}"/>
    <cellStyle name="SAPBEXstdItemX 12 2" xfId="2725" xr:uid="{00000000-0005-0000-0000-000072240000}"/>
    <cellStyle name="SAPBEXstdItemX 12 2 2" xfId="5550" xr:uid="{00000000-0005-0000-0000-000073240000}"/>
    <cellStyle name="SAPBEXstdItemX 12 2 3" xfId="8015" xr:uid="{00000000-0005-0000-0000-000074240000}"/>
    <cellStyle name="SAPBEXstdItemX 12 2 4" xfId="10295" xr:uid="{00000000-0005-0000-0000-000075240000}"/>
    <cellStyle name="SAPBEXstdItemX 12 3" xfId="4202" xr:uid="{00000000-0005-0000-0000-000076240000}"/>
    <cellStyle name="SAPBEXstdItemX 12 4" xfId="6706" xr:uid="{00000000-0005-0000-0000-000077240000}"/>
    <cellStyle name="SAPBEXstdItemX 12 5" xfId="9035" xr:uid="{00000000-0005-0000-0000-000078240000}"/>
    <cellStyle name="SAPBEXstdItemX 13" xfId="1538" xr:uid="{00000000-0005-0000-0000-000079240000}"/>
    <cellStyle name="SAPBEXstdItemX 14" xfId="1940" xr:uid="{00000000-0005-0000-0000-00007A240000}"/>
    <cellStyle name="SAPBEXstdItemX 14 2" xfId="4768" xr:uid="{00000000-0005-0000-0000-00007B240000}"/>
    <cellStyle name="SAPBEXstdItemX 14 3" xfId="7239" xr:uid="{00000000-0005-0000-0000-00007C240000}"/>
    <cellStyle name="SAPBEXstdItemX 14 4" xfId="9532" xr:uid="{00000000-0005-0000-0000-00007D240000}"/>
    <cellStyle name="SAPBEXstdItemX 15" xfId="4199" xr:uid="{00000000-0005-0000-0000-00007E240000}"/>
    <cellStyle name="SAPBEXstdItemX 16" xfId="6703" xr:uid="{00000000-0005-0000-0000-00007F240000}"/>
    <cellStyle name="SAPBEXstdItemX 17" xfId="9032" xr:uid="{00000000-0005-0000-0000-000080240000}"/>
    <cellStyle name="SAPBEXstdItemX 2" xfId="1351" xr:uid="{00000000-0005-0000-0000-000081240000}"/>
    <cellStyle name="SAPBEXstdItemX 2 10" xfId="1352" xr:uid="{00000000-0005-0000-0000-000082240000}"/>
    <cellStyle name="SAPBEXstdItemX 2 10 2" xfId="2727" xr:uid="{00000000-0005-0000-0000-000083240000}"/>
    <cellStyle name="SAPBEXstdItemX 2 10 2 2" xfId="5552" xr:uid="{00000000-0005-0000-0000-000084240000}"/>
    <cellStyle name="SAPBEXstdItemX 2 10 2 3" xfId="8017" xr:uid="{00000000-0005-0000-0000-000085240000}"/>
    <cellStyle name="SAPBEXstdItemX 2 10 2 4" xfId="10297" xr:uid="{00000000-0005-0000-0000-000086240000}"/>
    <cellStyle name="SAPBEXstdItemX 2 10 3" xfId="4204" xr:uid="{00000000-0005-0000-0000-000087240000}"/>
    <cellStyle name="SAPBEXstdItemX 2 10 4" xfId="6708" xr:uid="{00000000-0005-0000-0000-000088240000}"/>
    <cellStyle name="SAPBEXstdItemX 2 10 5" xfId="9037" xr:uid="{00000000-0005-0000-0000-000089240000}"/>
    <cellStyle name="SAPBEXstdItemX 2 11" xfId="1353" xr:uid="{00000000-0005-0000-0000-00008A240000}"/>
    <cellStyle name="SAPBEXstdItemX 2 11 2" xfId="2728" xr:uid="{00000000-0005-0000-0000-00008B240000}"/>
    <cellStyle name="SAPBEXstdItemX 2 11 2 2" xfId="5553" xr:uid="{00000000-0005-0000-0000-00008C240000}"/>
    <cellStyle name="SAPBEXstdItemX 2 11 2 3" xfId="8018" xr:uid="{00000000-0005-0000-0000-00008D240000}"/>
    <cellStyle name="SAPBEXstdItemX 2 11 2 4" xfId="10298" xr:uid="{00000000-0005-0000-0000-00008E240000}"/>
    <cellStyle name="SAPBEXstdItemX 2 11 3" xfId="4205" xr:uid="{00000000-0005-0000-0000-00008F240000}"/>
    <cellStyle name="SAPBEXstdItemX 2 11 4" xfId="6709" xr:uid="{00000000-0005-0000-0000-000090240000}"/>
    <cellStyle name="SAPBEXstdItemX 2 11 5" xfId="9038" xr:uid="{00000000-0005-0000-0000-000091240000}"/>
    <cellStyle name="SAPBEXstdItemX 2 12" xfId="2726" xr:uid="{00000000-0005-0000-0000-000092240000}"/>
    <cellStyle name="SAPBEXstdItemX 2 12 2" xfId="5551" xr:uid="{00000000-0005-0000-0000-000093240000}"/>
    <cellStyle name="SAPBEXstdItemX 2 12 3" xfId="8016" xr:uid="{00000000-0005-0000-0000-000094240000}"/>
    <cellStyle name="SAPBEXstdItemX 2 12 4" xfId="10296" xr:uid="{00000000-0005-0000-0000-000095240000}"/>
    <cellStyle name="SAPBEXstdItemX 2 13" xfId="4203" xr:uid="{00000000-0005-0000-0000-000096240000}"/>
    <cellStyle name="SAPBEXstdItemX 2 14" xfId="6707" xr:uid="{00000000-0005-0000-0000-000097240000}"/>
    <cellStyle name="SAPBEXstdItemX 2 15" xfId="9036" xr:uid="{00000000-0005-0000-0000-000098240000}"/>
    <cellStyle name="SAPBEXstdItemX 2 2" xfId="1354" xr:uid="{00000000-0005-0000-0000-000099240000}"/>
    <cellStyle name="SAPBEXstdItemX 2 2 10" xfId="1355" xr:uid="{00000000-0005-0000-0000-00009A240000}"/>
    <cellStyle name="SAPBEXstdItemX 2 2 10 2" xfId="2730" xr:uid="{00000000-0005-0000-0000-00009B240000}"/>
    <cellStyle name="SAPBEXstdItemX 2 2 10 2 2" xfId="5555" xr:uid="{00000000-0005-0000-0000-00009C240000}"/>
    <cellStyle name="SAPBEXstdItemX 2 2 10 2 3" xfId="8020" xr:uid="{00000000-0005-0000-0000-00009D240000}"/>
    <cellStyle name="SAPBEXstdItemX 2 2 10 2 4" xfId="10300" xr:uid="{00000000-0005-0000-0000-00009E240000}"/>
    <cellStyle name="SAPBEXstdItemX 2 2 10 3" xfId="4207" xr:uid="{00000000-0005-0000-0000-00009F240000}"/>
    <cellStyle name="SAPBEXstdItemX 2 2 10 4" xfId="6711" xr:uid="{00000000-0005-0000-0000-0000A0240000}"/>
    <cellStyle name="SAPBEXstdItemX 2 2 10 5" xfId="9040" xr:uid="{00000000-0005-0000-0000-0000A1240000}"/>
    <cellStyle name="SAPBEXstdItemX 2 2 11" xfId="2729" xr:uid="{00000000-0005-0000-0000-0000A2240000}"/>
    <cellStyle name="SAPBEXstdItemX 2 2 11 2" xfId="5554" xr:uid="{00000000-0005-0000-0000-0000A3240000}"/>
    <cellStyle name="SAPBEXstdItemX 2 2 11 3" xfId="8019" xr:uid="{00000000-0005-0000-0000-0000A4240000}"/>
    <cellStyle name="SAPBEXstdItemX 2 2 11 4" xfId="10299" xr:uid="{00000000-0005-0000-0000-0000A5240000}"/>
    <cellStyle name="SAPBEXstdItemX 2 2 12" xfId="4206" xr:uid="{00000000-0005-0000-0000-0000A6240000}"/>
    <cellStyle name="SAPBEXstdItemX 2 2 13" xfId="6710" xr:uid="{00000000-0005-0000-0000-0000A7240000}"/>
    <cellStyle name="SAPBEXstdItemX 2 2 14" xfId="9039" xr:uid="{00000000-0005-0000-0000-0000A8240000}"/>
    <cellStyle name="SAPBEXstdItemX 2 2 2" xfId="1356" xr:uid="{00000000-0005-0000-0000-0000A9240000}"/>
    <cellStyle name="SAPBEXstdItemX 2 2 2 2" xfId="2731" xr:uid="{00000000-0005-0000-0000-0000AA240000}"/>
    <cellStyle name="SAPBEXstdItemX 2 2 2 2 2" xfId="5556" xr:uid="{00000000-0005-0000-0000-0000AB240000}"/>
    <cellStyle name="SAPBEXstdItemX 2 2 2 2 3" xfId="8021" xr:uid="{00000000-0005-0000-0000-0000AC240000}"/>
    <cellStyle name="SAPBEXstdItemX 2 2 2 2 4" xfId="10301" xr:uid="{00000000-0005-0000-0000-0000AD240000}"/>
    <cellStyle name="SAPBEXstdItemX 2 2 2 3" xfId="4208" xr:uid="{00000000-0005-0000-0000-0000AE240000}"/>
    <cellStyle name="SAPBEXstdItemX 2 2 2 4" xfId="6712" xr:uid="{00000000-0005-0000-0000-0000AF240000}"/>
    <cellStyle name="SAPBEXstdItemX 2 2 2 5" xfId="9041" xr:uid="{00000000-0005-0000-0000-0000B0240000}"/>
    <cellStyle name="SAPBEXstdItemX 2 2 3" xfId="1357" xr:uid="{00000000-0005-0000-0000-0000B1240000}"/>
    <cellStyle name="SAPBEXstdItemX 2 2 3 2" xfId="2732" xr:uid="{00000000-0005-0000-0000-0000B2240000}"/>
    <cellStyle name="SAPBEXstdItemX 2 2 3 2 2" xfId="5557" xr:uid="{00000000-0005-0000-0000-0000B3240000}"/>
    <cellStyle name="SAPBEXstdItemX 2 2 3 2 3" xfId="8022" xr:uid="{00000000-0005-0000-0000-0000B4240000}"/>
    <cellStyle name="SAPBEXstdItemX 2 2 3 2 4" xfId="10302" xr:uid="{00000000-0005-0000-0000-0000B5240000}"/>
    <cellStyle name="SAPBEXstdItemX 2 2 3 3" xfId="4209" xr:uid="{00000000-0005-0000-0000-0000B6240000}"/>
    <cellStyle name="SAPBEXstdItemX 2 2 3 4" xfId="6713" xr:uid="{00000000-0005-0000-0000-0000B7240000}"/>
    <cellStyle name="SAPBEXstdItemX 2 2 3 5" xfId="9042" xr:uid="{00000000-0005-0000-0000-0000B8240000}"/>
    <cellStyle name="SAPBEXstdItemX 2 2 4" xfId="1358" xr:uid="{00000000-0005-0000-0000-0000B9240000}"/>
    <cellStyle name="SAPBEXstdItemX 2 2 4 2" xfId="2733" xr:uid="{00000000-0005-0000-0000-0000BA240000}"/>
    <cellStyle name="SAPBEXstdItemX 2 2 4 2 2" xfId="5558" xr:uid="{00000000-0005-0000-0000-0000BB240000}"/>
    <cellStyle name="SAPBEXstdItemX 2 2 4 2 3" xfId="8023" xr:uid="{00000000-0005-0000-0000-0000BC240000}"/>
    <cellStyle name="SAPBEXstdItemX 2 2 4 2 4" xfId="10303" xr:uid="{00000000-0005-0000-0000-0000BD240000}"/>
    <cellStyle name="SAPBEXstdItemX 2 2 4 3" xfId="4210" xr:uid="{00000000-0005-0000-0000-0000BE240000}"/>
    <cellStyle name="SAPBEXstdItemX 2 2 4 4" xfId="6714" xr:uid="{00000000-0005-0000-0000-0000BF240000}"/>
    <cellStyle name="SAPBEXstdItemX 2 2 4 5" xfId="9043" xr:uid="{00000000-0005-0000-0000-0000C0240000}"/>
    <cellStyle name="SAPBEXstdItemX 2 2 5" xfId="1359" xr:uid="{00000000-0005-0000-0000-0000C1240000}"/>
    <cellStyle name="SAPBEXstdItemX 2 2 5 2" xfId="2734" xr:uid="{00000000-0005-0000-0000-0000C2240000}"/>
    <cellStyle name="SAPBEXstdItemX 2 2 5 2 2" xfId="5559" xr:uid="{00000000-0005-0000-0000-0000C3240000}"/>
    <cellStyle name="SAPBEXstdItemX 2 2 5 2 3" xfId="8024" xr:uid="{00000000-0005-0000-0000-0000C4240000}"/>
    <cellStyle name="SAPBEXstdItemX 2 2 5 2 4" xfId="10304" xr:uid="{00000000-0005-0000-0000-0000C5240000}"/>
    <cellStyle name="SAPBEXstdItemX 2 2 5 3" xfId="4211" xr:uid="{00000000-0005-0000-0000-0000C6240000}"/>
    <cellStyle name="SAPBEXstdItemX 2 2 5 4" xfId="6715" xr:uid="{00000000-0005-0000-0000-0000C7240000}"/>
    <cellStyle name="SAPBEXstdItemX 2 2 5 5" xfId="9044" xr:uid="{00000000-0005-0000-0000-0000C8240000}"/>
    <cellStyle name="SAPBEXstdItemX 2 2 6" xfId="1360" xr:uid="{00000000-0005-0000-0000-0000C9240000}"/>
    <cellStyle name="SAPBEXstdItemX 2 2 6 2" xfId="2735" xr:uid="{00000000-0005-0000-0000-0000CA240000}"/>
    <cellStyle name="SAPBEXstdItemX 2 2 6 2 2" xfId="5560" xr:uid="{00000000-0005-0000-0000-0000CB240000}"/>
    <cellStyle name="SAPBEXstdItemX 2 2 6 2 3" xfId="8025" xr:uid="{00000000-0005-0000-0000-0000CC240000}"/>
    <cellStyle name="SAPBEXstdItemX 2 2 6 2 4" xfId="10305" xr:uid="{00000000-0005-0000-0000-0000CD240000}"/>
    <cellStyle name="SAPBEXstdItemX 2 2 6 3" xfId="4212" xr:uid="{00000000-0005-0000-0000-0000CE240000}"/>
    <cellStyle name="SAPBEXstdItemX 2 2 6 4" xfId="6716" xr:uid="{00000000-0005-0000-0000-0000CF240000}"/>
    <cellStyle name="SAPBEXstdItemX 2 2 6 5" xfId="9045" xr:uid="{00000000-0005-0000-0000-0000D0240000}"/>
    <cellStyle name="SAPBEXstdItemX 2 2 7" xfId="1361" xr:uid="{00000000-0005-0000-0000-0000D1240000}"/>
    <cellStyle name="SAPBEXstdItemX 2 2 7 2" xfId="2736" xr:uid="{00000000-0005-0000-0000-0000D2240000}"/>
    <cellStyle name="SAPBEXstdItemX 2 2 7 2 2" xfId="5561" xr:uid="{00000000-0005-0000-0000-0000D3240000}"/>
    <cellStyle name="SAPBEXstdItemX 2 2 7 2 3" xfId="8026" xr:uid="{00000000-0005-0000-0000-0000D4240000}"/>
    <cellStyle name="SAPBEXstdItemX 2 2 7 2 4" xfId="10306" xr:uid="{00000000-0005-0000-0000-0000D5240000}"/>
    <cellStyle name="SAPBEXstdItemX 2 2 7 3" xfId="4213" xr:uid="{00000000-0005-0000-0000-0000D6240000}"/>
    <cellStyle name="SAPBEXstdItemX 2 2 7 4" xfId="6717" xr:uid="{00000000-0005-0000-0000-0000D7240000}"/>
    <cellStyle name="SAPBEXstdItemX 2 2 7 5" xfId="9046" xr:uid="{00000000-0005-0000-0000-0000D8240000}"/>
    <cellStyle name="SAPBEXstdItemX 2 2 8" xfId="1362" xr:uid="{00000000-0005-0000-0000-0000D9240000}"/>
    <cellStyle name="SAPBEXstdItemX 2 2 8 2" xfId="2737" xr:uid="{00000000-0005-0000-0000-0000DA240000}"/>
    <cellStyle name="SAPBEXstdItemX 2 2 8 2 2" xfId="5562" xr:uid="{00000000-0005-0000-0000-0000DB240000}"/>
    <cellStyle name="SAPBEXstdItemX 2 2 8 2 3" xfId="8027" xr:uid="{00000000-0005-0000-0000-0000DC240000}"/>
    <cellStyle name="SAPBEXstdItemX 2 2 8 2 4" xfId="10307" xr:uid="{00000000-0005-0000-0000-0000DD240000}"/>
    <cellStyle name="SAPBEXstdItemX 2 2 8 3" xfId="4214" xr:uid="{00000000-0005-0000-0000-0000DE240000}"/>
    <cellStyle name="SAPBEXstdItemX 2 2 8 4" xfId="6718" xr:uid="{00000000-0005-0000-0000-0000DF240000}"/>
    <cellStyle name="SAPBEXstdItemX 2 2 8 5" xfId="9047" xr:uid="{00000000-0005-0000-0000-0000E0240000}"/>
    <cellStyle name="SAPBEXstdItemX 2 2 9" xfId="1363" xr:uid="{00000000-0005-0000-0000-0000E1240000}"/>
    <cellStyle name="SAPBEXstdItemX 2 2 9 2" xfId="2738" xr:uid="{00000000-0005-0000-0000-0000E2240000}"/>
    <cellStyle name="SAPBEXstdItemX 2 2 9 2 2" xfId="5563" xr:uid="{00000000-0005-0000-0000-0000E3240000}"/>
    <cellStyle name="SAPBEXstdItemX 2 2 9 2 3" xfId="8028" xr:uid="{00000000-0005-0000-0000-0000E4240000}"/>
    <cellStyle name="SAPBEXstdItemX 2 2 9 2 4" xfId="10308" xr:uid="{00000000-0005-0000-0000-0000E5240000}"/>
    <cellStyle name="SAPBEXstdItemX 2 2 9 3" xfId="4215" xr:uid="{00000000-0005-0000-0000-0000E6240000}"/>
    <cellStyle name="SAPBEXstdItemX 2 2 9 4" xfId="6719" xr:uid="{00000000-0005-0000-0000-0000E7240000}"/>
    <cellStyle name="SAPBEXstdItemX 2 2 9 5" xfId="9048" xr:uid="{00000000-0005-0000-0000-0000E8240000}"/>
    <cellStyle name="SAPBEXstdItemX 2 3" xfId="1364" xr:uid="{00000000-0005-0000-0000-0000E9240000}"/>
    <cellStyle name="SAPBEXstdItemX 2 3 2" xfId="2739" xr:uid="{00000000-0005-0000-0000-0000EA240000}"/>
    <cellStyle name="SAPBEXstdItemX 2 3 2 2" xfId="5564" xr:uid="{00000000-0005-0000-0000-0000EB240000}"/>
    <cellStyle name="SAPBEXstdItemX 2 3 2 3" xfId="8029" xr:uid="{00000000-0005-0000-0000-0000EC240000}"/>
    <cellStyle name="SAPBEXstdItemX 2 3 2 4" xfId="10309" xr:uid="{00000000-0005-0000-0000-0000ED240000}"/>
    <cellStyle name="SAPBEXstdItemX 2 3 3" xfId="4216" xr:uid="{00000000-0005-0000-0000-0000EE240000}"/>
    <cellStyle name="SAPBEXstdItemX 2 3 4" xfId="6720" xr:uid="{00000000-0005-0000-0000-0000EF240000}"/>
    <cellStyle name="SAPBEXstdItemX 2 3 5" xfId="9049" xr:uid="{00000000-0005-0000-0000-0000F0240000}"/>
    <cellStyle name="SAPBEXstdItemX 2 4" xfId="1365" xr:uid="{00000000-0005-0000-0000-0000F1240000}"/>
    <cellStyle name="SAPBEXstdItemX 2 4 2" xfId="2740" xr:uid="{00000000-0005-0000-0000-0000F2240000}"/>
    <cellStyle name="SAPBEXstdItemX 2 4 2 2" xfId="5565" xr:uid="{00000000-0005-0000-0000-0000F3240000}"/>
    <cellStyle name="SAPBEXstdItemX 2 4 2 3" xfId="8030" xr:uid="{00000000-0005-0000-0000-0000F4240000}"/>
    <cellStyle name="SAPBEXstdItemX 2 4 2 4" xfId="10310" xr:uid="{00000000-0005-0000-0000-0000F5240000}"/>
    <cellStyle name="SAPBEXstdItemX 2 4 3" xfId="4217" xr:uid="{00000000-0005-0000-0000-0000F6240000}"/>
    <cellStyle name="SAPBEXstdItemX 2 4 4" xfId="6721" xr:uid="{00000000-0005-0000-0000-0000F7240000}"/>
    <cellStyle name="SAPBEXstdItemX 2 4 5" xfId="9050" xr:uid="{00000000-0005-0000-0000-0000F8240000}"/>
    <cellStyle name="SAPBEXstdItemX 2 5" xfId="1366" xr:uid="{00000000-0005-0000-0000-0000F9240000}"/>
    <cellStyle name="SAPBEXstdItemX 2 5 2" xfId="2741" xr:uid="{00000000-0005-0000-0000-0000FA240000}"/>
    <cellStyle name="SAPBEXstdItemX 2 5 2 2" xfId="5566" xr:uid="{00000000-0005-0000-0000-0000FB240000}"/>
    <cellStyle name="SAPBEXstdItemX 2 5 2 3" xfId="8031" xr:uid="{00000000-0005-0000-0000-0000FC240000}"/>
    <cellStyle name="SAPBEXstdItemX 2 5 2 4" xfId="10311" xr:uid="{00000000-0005-0000-0000-0000FD240000}"/>
    <cellStyle name="SAPBEXstdItemX 2 5 3" xfId="4218" xr:uid="{00000000-0005-0000-0000-0000FE240000}"/>
    <cellStyle name="SAPBEXstdItemX 2 5 4" xfId="6722" xr:uid="{00000000-0005-0000-0000-0000FF240000}"/>
    <cellStyle name="SAPBEXstdItemX 2 5 5" xfId="9051" xr:uid="{00000000-0005-0000-0000-000000250000}"/>
    <cellStyle name="SAPBEXstdItemX 2 6" xfId="1367" xr:uid="{00000000-0005-0000-0000-000001250000}"/>
    <cellStyle name="SAPBEXstdItemX 2 6 2" xfId="2742" xr:uid="{00000000-0005-0000-0000-000002250000}"/>
    <cellStyle name="SAPBEXstdItemX 2 6 2 2" xfId="5567" xr:uid="{00000000-0005-0000-0000-000003250000}"/>
    <cellStyle name="SAPBEXstdItemX 2 6 2 3" xfId="8032" xr:uid="{00000000-0005-0000-0000-000004250000}"/>
    <cellStyle name="SAPBEXstdItemX 2 6 2 4" xfId="10312" xr:uid="{00000000-0005-0000-0000-000005250000}"/>
    <cellStyle name="SAPBEXstdItemX 2 6 3" xfId="4219" xr:uid="{00000000-0005-0000-0000-000006250000}"/>
    <cellStyle name="SAPBEXstdItemX 2 6 4" xfId="6723" xr:uid="{00000000-0005-0000-0000-000007250000}"/>
    <cellStyle name="SAPBEXstdItemX 2 6 5" xfId="9052" xr:uid="{00000000-0005-0000-0000-000008250000}"/>
    <cellStyle name="SAPBEXstdItemX 2 7" xfId="1368" xr:uid="{00000000-0005-0000-0000-000009250000}"/>
    <cellStyle name="SAPBEXstdItemX 2 7 2" xfId="2743" xr:uid="{00000000-0005-0000-0000-00000A250000}"/>
    <cellStyle name="SAPBEXstdItemX 2 7 2 2" xfId="5568" xr:uid="{00000000-0005-0000-0000-00000B250000}"/>
    <cellStyle name="SAPBEXstdItemX 2 7 2 3" xfId="8033" xr:uid="{00000000-0005-0000-0000-00000C250000}"/>
    <cellStyle name="SAPBEXstdItemX 2 7 2 4" xfId="10313" xr:uid="{00000000-0005-0000-0000-00000D250000}"/>
    <cellStyle name="SAPBEXstdItemX 2 7 3" xfId="4220" xr:uid="{00000000-0005-0000-0000-00000E250000}"/>
    <cellStyle name="SAPBEXstdItemX 2 7 4" xfId="6724" xr:uid="{00000000-0005-0000-0000-00000F250000}"/>
    <cellStyle name="SAPBEXstdItemX 2 7 5" xfId="9053" xr:uid="{00000000-0005-0000-0000-000010250000}"/>
    <cellStyle name="SAPBEXstdItemX 2 8" xfId="1369" xr:uid="{00000000-0005-0000-0000-000011250000}"/>
    <cellStyle name="SAPBEXstdItemX 2 8 2" xfId="2744" xr:uid="{00000000-0005-0000-0000-000012250000}"/>
    <cellStyle name="SAPBEXstdItemX 2 8 2 2" xfId="5569" xr:uid="{00000000-0005-0000-0000-000013250000}"/>
    <cellStyle name="SAPBEXstdItemX 2 8 2 3" xfId="8034" xr:uid="{00000000-0005-0000-0000-000014250000}"/>
    <cellStyle name="SAPBEXstdItemX 2 8 2 4" xfId="10314" xr:uid="{00000000-0005-0000-0000-000015250000}"/>
    <cellStyle name="SAPBEXstdItemX 2 8 3" xfId="4221" xr:uid="{00000000-0005-0000-0000-000016250000}"/>
    <cellStyle name="SAPBEXstdItemX 2 8 4" xfId="6725" xr:uid="{00000000-0005-0000-0000-000017250000}"/>
    <cellStyle name="SAPBEXstdItemX 2 8 5" xfId="9054" xr:uid="{00000000-0005-0000-0000-000018250000}"/>
    <cellStyle name="SAPBEXstdItemX 2 9" xfId="1370" xr:uid="{00000000-0005-0000-0000-000019250000}"/>
    <cellStyle name="SAPBEXstdItemX 2 9 2" xfId="2745" xr:uid="{00000000-0005-0000-0000-00001A250000}"/>
    <cellStyle name="SAPBEXstdItemX 2 9 2 2" xfId="5570" xr:uid="{00000000-0005-0000-0000-00001B250000}"/>
    <cellStyle name="SAPBEXstdItemX 2 9 2 3" xfId="8035" xr:uid="{00000000-0005-0000-0000-00001C250000}"/>
    <cellStyle name="SAPBEXstdItemX 2 9 2 4" xfId="10315" xr:uid="{00000000-0005-0000-0000-00001D250000}"/>
    <cellStyle name="SAPBEXstdItemX 2 9 3" xfId="4222" xr:uid="{00000000-0005-0000-0000-00001E250000}"/>
    <cellStyle name="SAPBEXstdItemX 2 9 4" xfId="6726" xr:uid="{00000000-0005-0000-0000-00001F250000}"/>
    <cellStyle name="SAPBEXstdItemX 2 9 5" xfId="9055" xr:uid="{00000000-0005-0000-0000-000020250000}"/>
    <cellStyle name="SAPBEXstdItemX 3" xfId="1371" xr:uid="{00000000-0005-0000-0000-000021250000}"/>
    <cellStyle name="SAPBEXstdItemX 3 10" xfId="1372" xr:uid="{00000000-0005-0000-0000-000022250000}"/>
    <cellStyle name="SAPBEXstdItemX 3 10 2" xfId="2747" xr:uid="{00000000-0005-0000-0000-000023250000}"/>
    <cellStyle name="SAPBEXstdItemX 3 10 2 2" xfId="5572" xr:uid="{00000000-0005-0000-0000-000024250000}"/>
    <cellStyle name="SAPBEXstdItemX 3 10 2 3" xfId="8037" xr:uid="{00000000-0005-0000-0000-000025250000}"/>
    <cellStyle name="SAPBEXstdItemX 3 10 2 4" xfId="10317" xr:uid="{00000000-0005-0000-0000-000026250000}"/>
    <cellStyle name="SAPBEXstdItemX 3 10 3" xfId="4224" xr:uid="{00000000-0005-0000-0000-000027250000}"/>
    <cellStyle name="SAPBEXstdItemX 3 10 4" xfId="6728" xr:uid="{00000000-0005-0000-0000-000028250000}"/>
    <cellStyle name="SAPBEXstdItemX 3 10 5" xfId="9057" xr:uid="{00000000-0005-0000-0000-000029250000}"/>
    <cellStyle name="SAPBEXstdItemX 3 11" xfId="2746" xr:uid="{00000000-0005-0000-0000-00002A250000}"/>
    <cellStyle name="SAPBEXstdItemX 3 11 2" xfId="5571" xr:uid="{00000000-0005-0000-0000-00002B250000}"/>
    <cellStyle name="SAPBEXstdItemX 3 11 3" xfId="8036" xr:uid="{00000000-0005-0000-0000-00002C250000}"/>
    <cellStyle name="SAPBEXstdItemX 3 11 4" xfId="10316" xr:uid="{00000000-0005-0000-0000-00002D250000}"/>
    <cellStyle name="SAPBEXstdItemX 3 12" xfId="4223" xr:uid="{00000000-0005-0000-0000-00002E250000}"/>
    <cellStyle name="SAPBEXstdItemX 3 13" xfId="6727" xr:uid="{00000000-0005-0000-0000-00002F250000}"/>
    <cellStyle name="SAPBEXstdItemX 3 14" xfId="9056" xr:uid="{00000000-0005-0000-0000-000030250000}"/>
    <cellStyle name="SAPBEXstdItemX 3 2" xfId="1373" xr:uid="{00000000-0005-0000-0000-000031250000}"/>
    <cellStyle name="SAPBEXstdItemX 3 2 2" xfId="2748" xr:uid="{00000000-0005-0000-0000-000032250000}"/>
    <cellStyle name="SAPBEXstdItemX 3 2 2 2" xfId="5573" xr:uid="{00000000-0005-0000-0000-000033250000}"/>
    <cellStyle name="SAPBEXstdItemX 3 2 2 3" xfId="8038" xr:uid="{00000000-0005-0000-0000-000034250000}"/>
    <cellStyle name="SAPBEXstdItemX 3 2 2 4" xfId="10318" xr:uid="{00000000-0005-0000-0000-000035250000}"/>
    <cellStyle name="SAPBEXstdItemX 3 2 3" xfId="4225" xr:uid="{00000000-0005-0000-0000-000036250000}"/>
    <cellStyle name="SAPBEXstdItemX 3 2 4" xfId="6729" xr:uid="{00000000-0005-0000-0000-000037250000}"/>
    <cellStyle name="SAPBEXstdItemX 3 2 5" xfId="9058" xr:uid="{00000000-0005-0000-0000-000038250000}"/>
    <cellStyle name="SAPBEXstdItemX 3 3" xfId="1374" xr:uid="{00000000-0005-0000-0000-000039250000}"/>
    <cellStyle name="SAPBEXstdItemX 3 3 2" xfId="2749" xr:uid="{00000000-0005-0000-0000-00003A250000}"/>
    <cellStyle name="SAPBEXstdItemX 3 3 2 2" xfId="5574" xr:uid="{00000000-0005-0000-0000-00003B250000}"/>
    <cellStyle name="SAPBEXstdItemX 3 3 2 3" xfId="8039" xr:uid="{00000000-0005-0000-0000-00003C250000}"/>
    <cellStyle name="SAPBEXstdItemX 3 3 2 4" xfId="10319" xr:uid="{00000000-0005-0000-0000-00003D250000}"/>
    <cellStyle name="SAPBEXstdItemX 3 3 3" xfId="4226" xr:uid="{00000000-0005-0000-0000-00003E250000}"/>
    <cellStyle name="SAPBEXstdItemX 3 3 4" xfId="6730" xr:uid="{00000000-0005-0000-0000-00003F250000}"/>
    <cellStyle name="SAPBEXstdItemX 3 3 5" xfId="9059" xr:uid="{00000000-0005-0000-0000-000040250000}"/>
    <cellStyle name="SAPBEXstdItemX 3 4" xfId="1375" xr:uid="{00000000-0005-0000-0000-000041250000}"/>
    <cellStyle name="SAPBEXstdItemX 3 4 2" xfId="2750" xr:uid="{00000000-0005-0000-0000-000042250000}"/>
    <cellStyle name="SAPBEXstdItemX 3 4 2 2" xfId="5575" xr:uid="{00000000-0005-0000-0000-000043250000}"/>
    <cellStyle name="SAPBEXstdItemX 3 4 2 3" xfId="8040" xr:uid="{00000000-0005-0000-0000-000044250000}"/>
    <cellStyle name="SAPBEXstdItemX 3 4 2 4" xfId="10320" xr:uid="{00000000-0005-0000-0000-000045250000}"/>
    <cellStyle name="SAPBEXstdItemX 3 4 3" xfId="4227" xr:uid="{00000000-0005-0000-0000-000046250000}"/>
    <cellStyle name="SAPBEXstdItemX 3 4 4" xfId="6731" xr:uid="{00000000-0005-0000-0000-000047250000}"/>
    <cellStyle name="SAPBEXstdItemX 3 4 5" xfId="9060" xr:uid="{00000000-0005-0000-0000-000048250000}"/>
    <cellStyle name="SAPBEXstdItemX 3 5" xfId="1376" xr:uid="{00000000-0005-0000-0000-000049250000}"/>
    <cellStyle name="SAPBEXstdItemX 3 5 2" xfId="2751" xr:uid="{00000000-0005-0000-0000-00004A250000}"/>
    <cellStyle name="SAPBEXstdItemX 3 5 2 2" xfId="5576" xr:uid="{00000000-0005-0000-0000-00004B250000}"/>
    <cellStyle name="SAPBEXstdItemX 3 5 2 3" xfId="8041" xr:uid="{00000000-0005-0000-0000-00004C250000}"/>
    <cellStyle name="SAPBEXstdItemX 3 5 2 4" xfId="10321" xr:uid="{00000000-0005-0000-0000-00004D250000}"/>
    <cellStyle name="SAPBEXstdItemX 3 5 3" xfId="4228" xr:uid="{00000000-0005-0000-0000-00004E250000}"/>
    <cellStyle name="SAPBEXstdItemX 3 5 4" xfId="6732" xr:uid="{00000000-0005-0000-0000-00004F250000}"/>
    <cellStyle name="SAPBEXstdItemX 3 5 5" xfId="9061" xr:uid="{00000000-0005-0000-0000-000050250000}"/>
    <cellStyle name="SAPBEXstdItemX 3 6" xfId="1377" xr:uid="{00000000-0005-0000-0000-000051250000}"/>
    <cellStyle name="SAPBEXstdItemX 3 6 2" xfId="2752" xr:uid="{00000000-0005-0000-0000-000052250000}"/>
    <cellStyle name="SAPBEXstdItemX 3 6 2 2" xfId="5577" xr:uid="{00000000-0005-0000-0000-000053250000}"/>
    <cellStyle name="SAPBEXstdItemX 3 6 2 3" xfId="8042" xr:uid="{00000000-0005-0000-0000-000054250000}"/>
    <cellStyle name="SAPBEXstdItemX 3 6 2 4" xfId="10322" xr:uid="{00000000-0005-0000-0000-000055250000}"/>
    <cellStyle name="SAPBEXstdItemX 3 6 3" xfId="4229" xr:uid="{00000000-0005-0000-0000-000056250000}"/>
    <cellStyle name="SAPBEXstdItemX 3 6 4" xfId="6733" xr:uid="{00000000-0005-0000-0000-000057250000}"/>
    <cellStyle name="SAPBEXstdItemX 3 6 5" xfId="9062" xr:uid="{00000000-0005-0000-0000-000058250000}"/>
    <cellStyle name="SAPBEXstdItemX 3 7" xfId="1378" xr:uid="{00000000-0005-0000-0000-000059250000}"/>
    <cellStyle name="SAPBEXstdItemX 3 7 2" xfId="2753" xr:uid="{00000000-0005-0000-0000-00005A250000}"/>
    <cellStyle name="SAPBEXstdItemX 3 7 2 2" xfId="5578" xr:uid="{00000000-0005-0000-0000-00005B250000}"/>
    <cellStyle name="SAPBEXstdItemX 3 7 2 3" xfId="8043" xr:uid="{00000000-0005-0000-0000-00005C250000}"/>
    <cellStyle name="SAPBEXstdItemX 3 7 2 4" xfId="10323" xr:uid="{00000000-0005-0000-0000-00005D250000}"/>
    <cellStyle name="SAPBEXstdItemX 3 7 3" xfId="4230" xr:uid="{00000000-0005-0000-0000-00005E250000}"/>
    <cellStyle name="SAPBEXstdItemX 3 7 4" xfId="6734" xr:uid="{00000000-0005-0000-0000-00005F250000}"/>
    <cellStyle name="SAPBEXstdItemX 3 7 5" xfId="9063" xr:uid="{00000000-0005-0000-0000-000060250000}"/>
    <cellStyle name="SAPBEXstdItemX 3 8" xfId="1379" xr:uid="{00000000-0005-0000-0000-000061250000}"/>
    <cellStyle name="SAPBEXstdItemX 3 8 2" xfId="2754" xr:uid="{00000000-0005-0000-0000-000062250000}"/>
    <cellStyle name="SAPBEXstdItemX 3 8 2 2" xfId="5579" xr:uid="{00000000-0005-0000-0000-000063250000}"/>
    <cellStyle name="SAPBEXstdItemX 3 8 2 3" xfId="8044" xr:uid="{00000000-0005-0000-0000-000064250000}"/>
    <cellStyle name="SAPBEXstdItemX 3 8 2 4" xfId="10324" xr:uid="{00000000-0005-0000-0000-000065250000}"/>
    <cellStyle name="SAPBEXstdItemX 3 8 3" xfId="4231" xr:uid="{00000000-0005-0000-0000-000066250000}"/>
    <cellStyle name="SAPBEXstdItemX 3 8 4" xfId="6735" xr:uid="{00000000-0005-0000-0000-000067250000}"/>
    <cellStyle name="SAPBEXstdItemX 3 8 5" xfId="9064" xr:uid="{00000000-0005-0000-0000-000068250000}"/>
    <cellStyle name="SAPBEXstdItemX 3 9" xfId="1380" xr:uid="{00000000-0005-0000-0000-000069250000}"/>
    <cellStyle name="SAPBEXstdItemX 3 9 2" xfId="2755" xr:uid="{00000000-0005-0000-0000-00006A250000}"/>
    <cellStyle name="SAPBEXstdItemX 3 9 2 2" xfId="5580" xr:uid="{00000000-0005-0000-0000-00006B250000}"/>
    <cellStyle name="SAPBEXstdItemX 3 9 2 3" xfId="8045" xr:uid="{00000000-0005-0000-0000-00006C250000}"/>
    <cellStyle name="SAPBEXstdItemX 3 9 2 4" xfId="10325" xr:uid="{00000000-0005-0000-0000-00006D250000}"/>
    <cellStyle name="SAPBEXstdItemX 3 9 3" xfId="4232" xr:uid="{00000000-0005-0000-0000-00006E250000}"/>
    <cellStyle name="SAPBEXstdItemX 3 9 4" xfId="6736" xr:uid="{00000000-0005-0000-0000-00006F250000}"/>
    <cellStyle name="SAPBEXstdItemX 3 9 5" xfId="9065" xr:uid="{00000000-0005-0000-0000-000070250000}"/>
    <cellStyle name="SAPBEXstdItemX 4" xfId="1381" xr:uid="{00000000-0005-0000-0000-000071250000}"/>
    <cellStyle name="SAPBEXstdItemX 4 2" xfId="2756" xr:uid="{00000000-0005-0000-0000-000072250000}"/>
    <cellStyle name="SAPBEXstdItemX 4 2 2" xfId="5581" xr:uid="{00000000-0005-0000-0000-000073250000}"/>
    <cellStyle name="SAPBEXstdItemX 4 2 3" xfId="8046" xr:uid="{00000000-0005-0000-0000-000074250000}"/>
    <cellStyle name="SAPBEXstdItemX 4 2 4" xfId="10326" xr:uid="{00000000-0005-0000-0000-000075250000}"/>
    <cellStyle name="SAPBEXstdItemX 4 3" xfId="4233" xr:uid="{00000000-0005-0000-0000-000076250000}"/>
    <cellStyle name="SAPBEXstdItemX 4 4" xfId="6737" xr:uid="{00000000-0005-0000-0000-000077250000}"/>
    <cellStyle name="SAPBEXstdItemX 4 5" xfId="9066" xr:uid="{00000000-0005-0000-0000-000078250000}"/>
    <cellStyle name="SAPBEXstdItemX 5" xfId="1382" xr:uid="{00000000-0005-0000-0000-000079250000}"/>
    <cellStyle name="SAPBEXstdItemX 5 2" xfId="2757" xr:uid="{00000000-0005-0000-0000-00007A250000}"/>
    <cellStyle name="SAPBEXstdItemX 5 2 2" xfId="5582" xr:uid="{00000000-0005-0000-0000-00007B250000}"/>
    <cellStyle name="SAPBEXstdItemX 5 2 3" xfId="8047" xr:uid="{00000000-0005-0000-0000-00007C250000}"/>
    <cellStyle name="SAPBEXstdItemX 5 2 4" xfId="10327" xr:uid="{00000000-0005-0000-0000-00007D250000}"/>
    <cellStyle name="SAPBEXstdItemX 5 3" xfId="4234" xr:uid="{00000000-0005-0000-0000-00007E250000}"/>
    <cellStyle name="SAPBEXstdItemX 5 4" xfId="6738" xr:uid="{00000000-0005-0000-0000-00007F250000}"/>
    <cellStyle name="SAPBEXstdItemX 5 5" xfId="9067" xr:uid="{00000000-0005-0000-0000-000080250000}"/>
    <cellStyle name="SAPBEXstdItemX 6" xfId="1383" xr:uid="{00000000-0005-0000-0000-000081250000}"/>
    <cellStyle name="SAPBEXstdItemX 6 2" xfId="2758" xr:uid="{00000000-0005-0000-0000-000082250000}"/>
    <cellStyle name="SAPBEXstdItemX 6 2 2" xfId="5583" xr:uid="{00000000-0005-0000-0000-000083250000}"/>
    <cellStyle name="SAPBEXstdItemX 6 2 3" xfId="8048" xr:uid="{00000000-0005-0000-0000-000084250000}"/>
    <cellStyle name="SAPBEXstdItemX 6 2 4" xfId="10328" xr:uid="{00000000-0005-0000-0000-000085250000}"/>
    <cellStyle name="SAPBEXstdItemX 6 3" xfId="4235" xr:uid="{00000000-0005-0000-0000-000086250000}"/>
    <cellStyle name="SAPBEXstdItemX 6 4" xfId="6739" xr:uid="{00000000-0005-0000-0000-000087250000}"/>
    <cellStyle name="SAPBEXstdItemX 6 5" xfId="9068" xr:uid="{00000000-0005-0000-0000-000088250000}"/>
    <cellStyle name="SAPBEXstdItemX 7" xfId="1384" xr:uid="{00000000-0005-0000-0000-000089250000}"/>
    <cellStyle name="SAPBEXstdItemX 7 2" xfId="2759" xr:uid="{00000000-0005-0000-0000-00008A250000}"/>
    <cellStyle name="SAPBEXstdItemX 7 2 2" xfId="5584" xr:uid="{00000000-0005-0000-0000-00008B250000}"/>
    <cellStyle name="SAPBEXstdItemX 7 2 3" xfId="8049" xr:uid="{00000000-0005-0000-0000-00008C250000}"/>
    <cellStyle name="SAPBEXstdItemX 7 2 4" xfId="10329" xr:uid="{00000000-0005-0000-0000-00008D250000}"/>
    <cellStyle name="SAPBEXstdItemX 7 3" xfId="4236" xr:uid="{00000000-0005-0000-0000-00008E250000}"/>
    <cellStyle name="SAPBEXstdItemX 7 4" xfId="6740" xr:uid="{00000000-0005-0000-0000-00008F250000}"/>
    <cellStyle name="SAPBEXstdItemX 7 5" xfId="9069" xr:uid="{00000000-0005-0000-0000-000090250000}"/>
    <cellStyle name="SAPBEXstdItemX 8" xfId="1385" xr:uid="{00000000-0005-0000-0000-000091250000}"/>
    <cellStyle name="SAPBEXstdItemX 8 2" xfId="2760" xr:uid="{00000000-0005-0000-0000-000092250000}"/>
    <cellStyle name="SAPBEXstdItemX 8 2 2" xfId="5585" xr:uid="{00000000-0005-0000-0000-000093250000}"/>
    <cellStyle name="SAPBEXstdItemX 8 2 3" xfId="8050" xr:uid="{00000000-0005-0000-0000-000094250000}"/>
    <cellStyle name="SAPBEXstdItemX 8 2 4" xfId="10330" xr:uid="{00000000-0005-0000-0000-000095250000}"/>
    <cellStyle name="SAPBEXstdItemX 8 3" xfId="4237" xr:uid="{00000000-0005-0000-0000-000096250000}"/>
    <cellStyle name="SAPBEXstdItemX 8 4" xfId="6741" xr:uid="{00000000-0005-0000-0000-000097250000}"/>
    <cellStyle name="SAPBEXstdItemX 8 5" xfId="9070" xr:uid="{00000000-0005-0000-0000-000098250000}"/>
    <cellStyle name="SAPBEXstdItemX 9" xfId="1386" xr:uid="{00000000-0005-0000-0000-000099250000}"/>
    <cellStyle name="SAPBEXstdItemX 9 2" xfId="2761" xr:uid="{00000000-0005-0000-0000-00009A250000}"/>
    <cellStyle name="SAPBEXstdItemX 9 2 2" xfId="5586" xr:uid="{00000000-0005-0000-0000-00009B250000}"/>
    <cellStyle name="SAPBEXstdItemX 9 2 3" xfId="8051" xr:uid="{00000000-0005-0000-0000-00009C250000}"/>
    <cellStyle name="SAPBEXstdItemX 9 2 4" xfId="10331" xr:uid="{00000000-0005-0000-0000-00009D250000}"/>
    <cellStyle name="SAPBEXstdItemX 9 3" xfId="4238" xr:uid="{00000000-0005-0000-0000-00009E250000}"/>
    <cellStyle name="SAPBEXstdItemX 9 4" xfId="6742" xr:uid="{00000000-0005-0000-0000-00009F250000}"/>
    <cellStyle name="SAPBEXstdItemX 9 5" xfId="9071" xr:uid="{00000000-0005-0000-0000-0000A0250000}"/>
    <cellStyle name="SAPBEXstdItemX_Výkaz 13-D3a _2011_jk" xfId="1387" xr:uid="{00000000-0005-0000-0000-0000A1250000}"/>
    <cellStyle name="SAPBEXtitle" xfId="1388" xr:uid="{00000000-0005-0000-0000-0000A2250000}"/>
    <cellStyle name="SAPBEXtitle 2" xfId="1389" xr:uid="{00000000-0005-0000-0000-0000A3250000}"/>
    <cellStyle name="SAPBEXtitle 3" xfId="1539" xr:uid="{00000000-0005-0000-0000-0000A4250000}"/>
    <cellStyle name="SAPBEXtitle_Výkaz 13-D3a _2011_jk" xfId="1390" xr:uid="{00000000-0005-0000-0000-0000A5250000}"/>
    <cellStyle name="SAPBEXunassignedItem" xfId="1391" xr:uid="{00000000-0005-0000-0000-0000A6250000}"/>
    <cellStyle name="SAPBEXunassignedItem 10" xfId="4242" xr:uid="{00000000-0005-0000-0000-0000A7250000}"/>
    <cellStyle name="SAPBEXunassignedItem 11" xfId="6743" xr:uid="{00000000-0005-0000-0000-0000A8250000}"/>
    <cellStyle name="SAPBEXunassignedItem 12" xfId="9072" xr:uid="{00000000-0005-0000-0000-0000A9250000}"/>
    <cellStyle name="SAPBEXunassignedItem 2" xfId="1392" xr:uid="{00000000-0005-0000-0000-0000AA250000}"/>
    <cellStyle name="SAPBEXunassignedItem 2 10" xfId="6744" xr:uid="{00000000-0005-0000-0000-0000AB250000}"/>
    <cellStyle name="SAPBEXunassignedItem 2 11" xfId="9073" xr:uid="{00000000-0005-0000-0000-0000AC250000}"/>
    <cellStyle name="SAPBEXunassignedItem 2 2" xfId="1393" xr:uid="{00000000-0005-0000-0000-0000AD250000}"/>
    <cellStyle name="SAPBEXunassignedItem 2 2 2" xfId="2764" xr:uid="{00000000-0005-0000-0000-0000AE250000}"/>
    <cellStyle name="SAPBEXunassignedItem 2 2 2 2" xfId="5589" xr:uid="{00000000-0005-0000-0000-0000AF250000}"/>
    <cellStyle name="SAPBEXunassignedItem 2 2 2 3" xfId="8054" xr:uid="{00000000-0005-0000-0000-0000B0250000}"/>
    <cellStyle name="SAPBEXunassignedItem 2 2 2 4" xfId="10334" xr:uid="{00000000-0005-0000-0000-0000B1250000}"/>
    <cellStyle name="SAPBEXunassignedItem 2 2 3" xfId="4244" xr:uid="{00000000-0005-0000-0000-0000B2250000}"/>
    <cellStyle name="SAPBEXunassignedItem 2 2 4" xfId="6745" xr:uid="{00000000-0005-0000-0000-0000B3250000}"/>
    <cellStyle name="SAPBEXunassignedItem 2 2 5" xfId="9074" xr:uid="{00000000-0005-0000-0000-0000B4250000}"/>
    <cellStyle name="SAPBEXunassignedItem 2 3" xfId="1394" xr:uid="{00000000-0005-0000-0000-0000B5250000}"/>
    <cellStyle name="SAPBEXunassignedItem 2 3 2" xfId="2765" xr:uid="{00000000-0005-0000-0000-0000B6250000}"/>
    <cellStyle name="SAPBEXunassignedItem 2 3 2 2" xfId="5590" xr:uid="{00000000-0005-0000-0000-0000B7250000}"/>
    <cellStyle name="SAPBEXunassignedItem 2 3 2 3" xfId="8055" xr:uid="{00000000-0005-0000-0000-0000B8250000}"/>
    <cellStyle name="SAPBEXunassignedItem 2 3 2 4" xfId="10335" xr:uid="{00000000-0005-0000-0000-0000B9250000}"/>
    <cellStyle name="SAPBEXunassignedItem 2 3 3" xfId="4245" xr:uid="{00000000-0005-0000-0000-0000BA250000}"/>
    <cellStyle name="SAPBEXunassignedItem 2 3 4" xfId="6746" xr:uid="{00000000-0005-0000-0000-0000BB250000}"/>
    <cellStyle name="SAPBEXunassignedItem 2 3 5" xfId="9075" xr:uid="{00000000-0005-0000-0000-0000BC250000}"/>
    <cellStyle name="SAPBEXunassignedItem 2 4" xfId="1395" xr:uid="{00000000-0005-0000-0000-0000BD250000}"/>
    <cellStyle name="SAPBEXunassignedItem 2 4 2" xfId="2766" xr:uid="{00000000-0005-0000-0000-0000BE250000}"/>
    <cellStyle name="SAPBEXunassignedItem 2 4 2 2" xfId="5591" xr:uid="{00000000-0005-0000-0000-0000BF250000}"/>
    <cellStyle name="SAPBEXunassignedItem 2 4 2 3" xfId="8056" xr:uid="{00000000-0005-0000-0000-0000C0250000}"/>
    <cellStyle name="SAPBEXunassignedItem 2 4 2 4" xfId="10336" xr:uid="{00000000-0005-0000-0000-0000C1250000}"/>
    <cellStyle name="SAPBEXunassignedItem 2 4 3" xfId="4246" xr:uid="{00000000-0005-0000-0000-0000C2250000}"/>
    <cellStyle name="SAPBEXunassignedItem 2 4 4" xfId="6747" xr:uid="{00000000-0005-0000-0000-0000C3250000}"/>
    <cellStyle name="SAPBEXunassignedItem 2 4 5" xfId="9076" xr:uid="{00000000-0005-0000-0000-0000C4250000}"/>
    <cellStyle name="SAPBEXunassignedItem 2 5" xfId="1396" xr:uid="{00000000-0005-0000-0000-0000C5250000}"/>
    <cellStyle name="SAPBEXunassignedItem 2 5 2" xfId="2767" xr:uid="{00000000-0005-0000-0000-0000C6250000}"/>
    <cellStyle name="SAPBEXunassignedItem 2 5 2 2" xfId="5592" xr:uid="{00000000-0005-0000-0000-0000C7250000}"/>
    <cellStyle name="SAPBEXunassignedItem 2 5 2 3" xfId="8057" xr:uid="{00000000-0005-0000-0000-0000C8250000}"/>
    <cellStyle name="SAPBEXunassignedItem 2 5 2 4" xfId="10337" xr:uid="{00000000-0005-0000-0000-0000C9250000}"/>
    <cellStyle name="SAPBEXunassignedItem 2 5 3" xfId="4247" xr:uid="{00000000-0005-0000-0000-0000CA250000}"/>
    <cellStyle name="SAPBEXunassignedItem 2 5 4" xfId="6748" xr:uid="{00000000-0005-0000-0000-0000CB250000}"/>
    <cellStyle name="SAPBEXunassignedItem 2 5 5" xfId="9077" xr:uid="{00000000-0005-0000-0000-0000CC250000}"/>
    <cellStyle name="SAPBEXunassignedItem 2 6" xfId="1397" xr:uid="{00000000-0005-0000-0000-0000CD250000}"/>
    <cellStyle name="SAPBEXunassignedItem 2 6 2" xfId="2768" xr:uid="{00000000-0005-0000-0000-0000CE250000}"/>
    <cellStyle name="SAPBEXunassignedItem 2 6 2 2" xfId="5593" xr:uid="{00000000-0005-0000-0000-0000CF250000}"/>
    <cellStyle name="SAPBEXunassignedItem 2 6 2 3" xfId="8058" xr:uid="{00000000-0005-0000-0000-0000D0250000}"/>
    <cellStyle name="SAPBEXunassignedItem 2 6 2 4" xfId="10338" xr:uid="{00000000-0005-0000-0000-0000D1250000}"/>
    <cellStyle name="SAPBEXunassignedItem 2 6 3" xfId="4248" xr:uid="{00000000-0005-0000-0000-0000D2250000}"/>
    <cellStyle name="SAPBEXunassignedItem 2 6 4" xfId="6749" xr:uid="{00000000-0005-0000-0000-0000D3250000}"/>
    <cellStyle name="SAPBEXunassignedItem 2 6 5" xfId="9078" xr:uid="{00000000-0005-0000-0000-0000D4250000}"/>
    <cellStyle name="SAPBEXunassignedItem 2 7" xfId="1398" xr:uid="{00000000-0005-0000-0000-0000D5250000}"/>
    <cellStyle name="SAPBEXunassignedItem 2 7 2" xfId="2769" xr:uid="{00000000-0005-0000-0000-0000D6250000}"/>
    <cellStyle name="SAPBEXunassignedItem 2 7 2 2" xfId="5594" xr:uid="{00000000-0005-0000-0000-0000D7250000}"/>
    <cellStyle name="SAPBEXunassignedItem 2 7 2 3" xfId="8059" xr:uid="{00000000-0005-0000-0000-0000D8250000}"/>
    <cellStyle name="SAPBEXunassignedItem 2 7 2 4" xfId="10339" xr:uid="{00000000-0005-0000-0000-0000D9250000}"/>
    <cellStyle name="SAPBEXunassignedItem 2 7 3" xfId="4249" xr:uid="{00000000-0005-0000-0000-0000DA250000}"/>
    <cellStyle name="SAPBEXunassignedItem 2 7 4" xfId="6750" xr:uid="{00000000-0005-0000-0000-0000DB250000}"/>
    <cellStyle name="SAPBEXunassignedItem 2 7 5" xfId="9079" xr:uid="{00000000-0005-0000-0000-0000DC250000}"/>
    <cellStyle name="SAPBEXunassignedItem 2 8" xfId="2763" xr:uid="{00000000-0005-0000-0000-0000DD250000}"/>
    <cellStyle name="SAPBEXunassignedItem 2 8 2" xfId="5588" xr:uid="{00000000-0005-0000-0000-0000DE250000}"/>
    <cellStyle name="SAPBEXunassignedItem 2 8 3" xfId="8053" xr:uid="{00000000-0005-0000-0000-0000DF250000}"/>
    <cellStyle name="SAPBEXunassignedItem 2 8 4" xfId="10333" xr:uid="{00000000-0005-0000-0000-0000E0250000}"/>
    <cellStyle name="SAPBEXunassignedItem 2 9" xfId="4243" xr:uid="{00000000-0005-0000-0000-0000E1250000}"/>
    <cellStyle name="SAPBEXunassignedItem 3" xfId="1399" xr:uid="{00000000-0005-0000-0000-0000E2250000}"/>
    <cellStyle name="SAPBEXunassignedItem 3 2" xfId="2770" xr:uid="{00000000-0005-0000-0000-0000E3250000}"/>
    <cellStyle name="SAPBEXunassignedItem 3 2 2" xfId="5595" xr:uid="{00000000-0005-0000-0000-0000E4250000}"/>
    <cellStyle name="SAPBEXunassignedItem 3 2 3" xfId="8060" xr:uid="{00000000-0005-0000-0000-0000E5250000}"/>
    <cellStyle name="SAPBEXunassignedItem 3 2 4" xfId="10340" xr:uid="{00000000-0005-0000-0000-0000E6250000}"/>
    <cellStyle name="SAPBEXunassignedItem 3 3" xfId="4250" xr:uid="{00000000-0005-0000-0000-0000E7250000}"/>
    <cellStyle name="SAPBEXunassignedItem 3 4" xfId="6751" xr:uid="{00000000-0005-0000-0000-0000E8250000}"/>
    <cellStyle name="SAPBEXunassignedItem 3 5" xfId="9080" xr:uid="{00000000-0005-0000-0000-0000E9250000}"/>
    <cellStyle name="SAPBEXunassignedItem 4" xfId="1400" xr:uid="{00000000-0005-0000-0000-0000EA250000}"/>
    <cellStyle name="SAPBEXunassignedItem 4 2" xfId="2771" xr:uid="{00000000-0005-0000-0000-0000EB250000}"/>
    <cellStyle name="SAPBEXunassignedItem 4 2 2" xfId="5596" xr:uid="{00000000-0005-0000-0000-0000EC250000}"/>
    <cellStyle name="SAPBEXunassignedItem 4 2 3" xfId="8061" xr:uid="{00000000-0005-0000-0000-0000ED250000}"/>
    <cellStyle name="SAPBEXunassignedItem 4 2 4" xfId="10341" xr:uid="{00000000-0005-0000-0000-0000EE250000}"/>
    <cellStyle name="SAPBEXunassignedItem 4 3" xfId="4251" xr:uid="{00000000-0005-0000-0000-0000EF250000}"/>
    <cellStyle name="SAPBEXunassignedItem 4 4" xfId="6752" xr:uid="{00000000-0005-0000-0000-0000F0250000}"/>
    <cellStyle name="SAPBEXunassignedItem 4 5" xfId="9081" xr:uid="{00000000-0005-0000-0000-0000F1250000}"/>
    <cellStyle name="SAPBEXunassignedItem 5" xfId="1401" xr:uid="{00000000-0005-0000-0000-0000F2250000}"/>
    <cellStyle name="SAPBEXunassignedItem 5 2" xfId="2772" xr:uid="{00000000-0005-0000-0000-0000F3250000}"/>
    <cellStyle name="SAPBEXunassignedItem 5 2 2" xfId="5597" xr:uid="{00000000-0005-0000-0000-0000F4250000}"/>
    <cellStyle name="SAPBEXunassignedItem 5 2 3" xfId="8062" xr:uid="{00000000-0005-0000-0000-0000F5250000}"/>
    <cellStyle name="SAPBEXunassignedItem 5 2 4" xfId="10342" xr:uid="{00000000-0005-0000-0000-0000F6250000}"/>
    <cellStyle name="SAPBEXunassignedItem 5 3" xfId="4252" xr:uid="{00000000-0005-0000-0000-0000F7250000}"/>
    <cellStyle name="SAPBEXunassignedItem 5 4" xfId="6753" xr:uid="{00000000-0005-0000-0000-0000F8250000}"/>
    <cellStyle name="SAPBEXunassignedItem 5 5" xfId="9082" xr:uid="{00000000-0005-0000-0000-0000F9250000}"/>
    <cellStyle name="SAPBEXunassignedItem 6" xfId="1402" xr:uid="{00000000-0005-0000-0000-0000FA250000}"/>
    <cellStyle name="SAPBEXunassignedItem 6 2" xfId="2773" xr:uid="{00000000-0005-0000-0000-0000FB250000}"/>
    <cellStyle name="SAPBEXunassignedItem 6 2 2" xfId="5598" xr:uid="{00000000-0005-0000-0000-0000FC250000}"/>
    <cellStyle name="SAPBEXunassignedItem 6 2 3" xfId="8063" xr:uid="{00000000-0005-0000-0000-0000FD250000}"/>
    <cellStyle name="SAPBEXunassignedItem 6 2 4" xfId="10343" xr:uid="{00000000-0005-0000-0000-0000FE250000}"/>
    <cellStyle name="SAPBEXunassignedItem 6 3" xfId="4253" xr:uid="{00000000-0005-0000-0000-0000FF250000}"/>
    <cellStyle name="SAPBEXunassignedItem 6 4" xfId="6754" xr:uid="{00000000-0005-0000-0000-000000260000}"/>
    <cellStyle name="SAPBEXunassignedItem 6 5" xfId="9083" xr:uid="{00000000-0005-0000-0000-000001260000}"/>
    <cellStyle name="SAPBEXunassignedItem 7" xfId="1403" xr:uid="{00000000-0005-0000-0000-000002260000}"/>
    <cellStyle name="SAPBEXunassignedItem 7 2" xfId="2774" xr:uid="{00000000-0005-0000-0000-000003260000}"/>
    <cellStyle name="SAPBEXunassignedItem 7 2 2" xfId="5599" xr:uid="{00000000-0005-0000-0000-000004260000}"/>
    <cellStyle name="SAPBEXunassignedItem 7 2 3" xfId="8064" xr:uid="{00000000-0005-0000-0000-000005260000}"/>
    <cellStyle name="SAPBEXunassignedItem 7 2 4" xfId="10344" xr:uid="{00000000-0005-0000-0000-000006260000}"/>
    <cellStyle name="SAPBEXunassignedItem 7 3" xfId="4254" xr:uid="{00000000-0005-0000-0000-000007260000}"/>
    <cellStyle name="SAPBEXunassignedItem 7 4" xfId="6755" xr:uid="{00000000-0005-0000-0000-000008260000}"/>
    <cellStyle name="SAPBEXunassignedItem 7 5" xfId="9084" xr:uid="{00000000-0005-0000-0000-000009260000}"/>
    <cellStyle name="SAPBEXunassignedItem 8" xfId="1404" xr:uid="{00000000-0005-0000-0000-00000A260000}"/>
    <cellStyle name="SAPBEXunassignedItem 8 2" xfId="2775" xr:uid="{00000000-0005-0000-0000-00000B260000}"/>
    <cellStyle name="SAPBEXunassignedItem 8 2 2" xfId="5600" xr:uid="{00000000-0005-0000-0000-00000C260000}"/>
    <cellStyle name="SAPBEXunassignedItem 8 2 3" xfId="8065" xr:uid="{00000000-0005-0000-0000-00000D260000}"/>
    <cellStyle name="SAPBEXunassignedItem 8 2 4" xfId="10345" xr:uid="{00000000-0005-0000-0000-00000E260000}"/>
    <cellStyle name="SAPBEXunassignedItem 8 3" xfId="4255" xr:uid="{00000000-0005-0000-0000-00000F260000}"/>
    <cellStyle name="SAPBEXunassignedItem 8 4" xfId="6756" xr:uid="{00000000-0005-0000-0000-000010260000}"/>
    <cellStyle name="SAPBEXunassignedItem 8 5" xfId="9085" xr:uid="{00000000-0005-0000-0000-000011260000}"/>
    <cellStyle name="SAPBEXunassignedItem 9" xfId="2762" xr:uid="{00000000-0005-0000-0000-000012260000}"/>
    <cellStyle name="SAPBEXunassignedItem 9 2" xfId="5587" xr:uid="{00000000-0005-0000-0000-000013260000}"/>
    <cellStyle name="SAPBEXunassignedItem 9 3" xfId="8052" xr:uid="{00000000-0005-0000-0000-000014260000}"/>
    <cellStyle name="SAPBEXunassignedItem 9 4" xfId="10332" xr:uid="{00000000-0005-0000-0000-000015260000}"/>
    <cellStyle name="SAPBEXundefined" xfId="1405" xr:uid="{00000000-0005-0000-0000-000016260000}"/>
    <cellStyle name="SAPBEXundefined 10" xfId="1406" xr:uid="{00000000-0005-0000-0000-000017260000}"/>
    <cellStyle name="SAPBEXundefined 10 2" xfId="2777" xr:uid="{00000000-0005-0000-0000-000018260000}"/>
    <cellStyle name="SAPBEXundefined 10 2 2" xfId="5602" xr:uid="{00000000-0005-0000-0000-000019260000}"/>
    <cellStyle name="SAPBEXundefined 10 2 3" xfId="8067" xr:uid="{00000000-0005-0000-0000-00001A260000}"/>
    <cellStyle name="SAPBEXundefined 10 2 4" xfId="10347" xr:uid="{00000000-0005-0000-0000-00001B260000}"/>
    <cellStyle name="SAPBEXundefined 10 3" xfId="4257" xr:uid="{00000000-0005-0000-0000-00001C260000}"/>
    <cellStyle name="SAPBEXundefined 10 4" xfId="6758" xr:uid="{00000000-0005-0000-0000-00001D260000}"/>
    <cellStyle name="SAPBEXundefined 10 5" xfId="9087" xr:uid="{00000000-0005-0000-0000-00001E260000}"/>
    <cellStyle name="SAPBEXundefined 11" xfId="1407" xr:uid="{00000000-0005-0000-0000-00001F260000}"/>
    <cellStyle name="SAPBEXundefined 11 2" xfId="2778" xr:uid="{00000000-0005-0000-0000-000020260000}"/>
    <cellStyle name="SAPBEXundefined 11 2 2" xfId="5603" xr:uid="{00000000-0005-0000-0000-000021260000}"/>
    <cellStyle name="SAPBEXundefined 11 2 3" xfId="8068" xr:uid="{00000000-0005-0000-0000-000022260000}"/>
    <cellStyle name="SAPBEXundefined 11 2 4" xfId="10348" xr:uid="{00000000-0005-0000-0000-000023260000}"/>
    <cellStyle name="SAPBEXundefined 11 3" xfId="4258" xr:uid="{00000000-0005-0000-0000-000024260000}"/>
    <cellStyle name="SAPBEXundefined 11 4" xfId="6759" xr:uid="{00000000-0005-0000-0000-000025260000}"/>
    <cellStyle name="SAPBEXundefined 11 5" xfId="9088" xr:uid="{00000000-0005-0000-0000-000026260000}"/>
    <cellStyle name="SAPBEXundefined 12" xfId="1540" xr:uid="{00000000-0005-0000-0000-000027260000}"/>
    <cellStyle name="SAPBEXundefined 13" xfId="2776" xr:uid="{00000000-0005-0000-0000-000028260000}"/>
    <cellStyle name="SAPBEXundefined 13 2" xfId="5601" xr:uid="{00000000-0005-0000-0000-000029260000}"/>
    <cellStyle name="SAPBEXundefined 13 3" xfId="8066" xr:uid="{00000000-0005-0000-0000-00002A260000}"/>
    <cellStyle name="SAPBEXundefined 13 4" xfId="10346" xr:uid="{00000000-0005-0000-0000-00002B260000}"/>
    <cellStyle name="SAPBEXundefined 14" xfId="4256" xr:uid="{00000000-0005-0000-0000-00002C260000}"/>
    <cellStyle name="SAPBEXundefined 15" xfId="6757" xr:uid="{00000000-0005-0000-0000-00002D260000}"/>
    <cellStyle name="SAPBEXundefined 16" xfId="9086" xr:uid="{00000000-0005-0000-0000-00002E260000}"/>
    <cellStyle name="SAPBEXundefined 2" xfId="1408" xr:uid="{00000000-0005-0000-0000-00002F260000}"/>
    <cellStyle name="SAPBEXundefined 2 10" xfId="1409" xr:uid="{00000000-0005-0000-0000-000030260000}"/>
    <cellStyle name="SAPBEXundefined 2 10 2" xfId="2780" xr:uid="{00000000-0005-0000-0000-000031260000}"/>
    <cellStyle name="SAPBEXundefined 2 10 2 2" xfId="5605" xr:uid="{00000000-0005-0000-0000-000032260000}"/>
    <cellStyle name="SAPBEXundefined 2 10 2 3" xfId="8070" xr:uid="{00000000-0005-0000-0000-000033260000}"/>
    <cellStyle name="SAPBEXundefined 2 10 2 4" xfId="10350" xr:uid="{00000000-0005-0000-0000-000034260000}"/>
    <cellStyle name="SAPBEXundefined 2 10 3" xfId="4260" xr:uid="{00000000-0005-0000-0000-000035260000}"/>
    <cellStyle name="SAPBEXundefined 2 10 4" xfId="6761" xr:uid="{00000000-0005-0000-0000-000036260000}"/>
    <cellStyle name="SAPBEXundefined 2 10 5" xfId="9090" xr:uid="{00000000-0005-0000-0000-000037260000}"/>
    <cellStyle name="SAPBEXundefined 2 11" xfId="2779" xr:uid="{00000000-0005-0000-0000-000038260000}"/>
    <cellStyle name="SAPBEXundefined 2 11 2" xfId="5604" xr:uid="{00000000-0005-0000-0000-000039260000}"/>
    <cellStyle name="SAPBEXundefined 2 11 3" xfId="8069" xr:uid="{00000000-0005-0000-0000-00003A260000}"/>
    <cellStyle name="SAPBEXundefined 2 11 4" xfId="10349" xr:uid="{00000000-0005-0000-0000-00003B260000}"/>
    <cellStyle name="SAPBEXundefined 2 12" xfId="4259" xr:uid="{00000000-0005-0000-0000-00003C260000}"/>
    <cellStyle name="SAPBEXundefined 2 13" xfId="6760" xr:uid="{00000000-0005-0000-0000-00003D260000}"/>
    <cellStyle name="SAPBEXundefined 2 14" xfId="9089" xr:uid="{00000000-0005-0000-0000-00003E260000}"/>
    <cellStyle name="SAPBEXundefined 2 2" xfId="1410" xr:uid="{00000000-0005-0000-0000-00003F260000}"/>
    <cellStyle name="SAPBEXundefined 2 2 2" xfId="2781" xr:uid="{00000000-0005-0000-0000-000040260000}"/>
    <cellStyle name="SAPBEXundefined 2 2 2 2" xfId="5606" xr:uid="{00000000-0005-0000-0000-000041260000}"/>
    <cellStyle name="SAPBEXundefined 2 2 2 3" xfId="8071" xr:uid="{00000000-0005-0000-0000-000042260000}"/>
    <cellStyle name="SAPBEXundefined 2 2 2 4" xfId="10351" xr:uid="{00000000-0005-0000-0000-000043260000}"/>
    <cellStyle name="SAPBEXundefined 2 2 3" xfId="4261" xr:uid="{00000000-0005-0000-0000-000044260000}"/>
    <cellStyle name="SAPBEXundefined 2 2 4" xfId="6762" xr:uid="{00000000-0005-0000-0000-000045260000}"/>
    <cellStyle name="SAPBEXundefined 2 2 5" xfId="9091" xr:uid="{00000000-0005-0000-0000-000046260000}"/>
    <cellStyle name="SAPBEXundefined 2 3" xfId="1411" xr:uid="{00000000-0005-0000-0000-000047260000}"/>
    <cellStyle name="SAPBEXundefined 2 3 2" xfId="2782" xr:uid="{00000000-0005-0000-0000-000048260000}"/>
    <cellStyle name="SAPBEXundefined 2 3 2 2" xfId="5607" xr:uid="{00000000-0005-0000-0000-000049260000}"/>
    <cellStyle name="SAPBEXundefined 2 3 2 3" xfId="8072" xr:uid="{00000000-0005-0000-0000-00004A260000}"/>
    <cellStyle name="SAPBEXundefined 2 3 2 4" xfId="10352" xr:uid="{00000000-0005-0000-0000-00004B260000}"/>
    <cellStyle name="SAPBEXundefined 2 3 3" xfId="4262" xr:uid="{00000000-0005-0000-0000-00004C260000}"/>
    <cellStyle name="SAPBEXundefined 2 3 4" xfId="6763" xr:uid="{00000000-0005-0000-0000-00004D260000}"/>
    <cellStyle name="SAPBEXundefined 2 3 5" xfId="9092" xr:uid="{00000000-0005-0000-0000-00004E260000}"/>
    <cellStyle name="SAPBEXundefined 2 4" xfId="1412" xr:uid="{00000000-0005-0000-0000-00004F260000}"/>
    <cellStyle name="SAPBEXundefined 2 4 2" xfId="2783" xr:uid="{00000000-0005-0000-0000-000050260000}"/>
    <cellStyle name="SAPBEXundefined 2 4 2 2" xfId="5608" xr:uid="{00000000-0005-0000-0000-000051260000}"/>
    <cellStyle name="SAPBEXundefined 2 4 2 3" xfId="8073" xr:uid="{00000000-0005-0000-0000-000052260000}"/>
    <cellStyle name="SAPBEXundefined 2 4 2 4" xfId="10353" xr:uid="{00000000-0005-0000-0000-000053260000}"/>
    <cellStyle name="SAPBEXundefined 2 4 3" xfId="4263" xr:uid="{00000000-0005-0000-0000-000054260000}"/>
    <cellStyle name="SAPBEXundefined 2 4 4" xfId="6764" xr:uid="{00000000-0005-0000-0000-000055260000}"/>
    <cellStyle name="SAPBEXundefined 2 4 5" xfId="9093" xr:uid="{00000000-0005-0000-0000-000056260000}"/>
    <cellStyle name="SAPBEXundefined 2 5" xfId="1413" xr:uid="{00000000-0005-0000-0000-000057260000}"/>
    <cellStyle name="SAPBEXundefined 2 5 2" xfId="2784" xr:uid="{00000000-0005-0000-0000-000058260000}"/>
    <cellStyle name="SAPBEXundefined 2 5 2 2" xfId="5609" xr:uid="{00000000-0005-0000-0000-000059260000}"/>
    <cellStyle name="SAPBEXundefined 2 5 2 3" xfId="8074" xr:uid="{00000000-0005-0000-0000-00005A260000}"/>
    <cellStyle name="SAPBEXundefined 2 5 2 4" xfId="10354" xr:uid="{00000000-0005-0000-0000-00005B260000}"/>
    <cellStyle name="SAPBEXundefined 2 5 3" xfId="4264" xr:uid="{00000000-0005-0000-0000-00005C260000}"/>
    <cellStyle name="SAPBEXundefined 2 5 4" xfId="6765" xr:uid="{00000000-0005-0000-0000-00005D260000}"/>
    <cellStyle name="SAPBEXundefined 2 5 5" xfId="9094" xr:uid="{00000000-0005-0000-0000-00005E260000}"/>
    <cellStyle name="SAPBEXundefined 2 6" xfId="1414" xr:uid="{00000000-0005-0000-0000-00005F260000}"/>
    <cellStyle name="SAPBEXundefined 2 6 2" xfId="2785" xr:uid="{00000000-0005-0000-0000-000060260000}"/>
    <cellStyle name="SAPBEXundefined 2 6 2 2" xfId="5610" xr:uid="{00000000-0005-0000-0000-000061260000}"/>
    <cellStyle name="SAPBEXundefined 2 6 2 3" xfId="8075" xr:uid="{00000000-0005-0000-0000-000062260000}"/>
    <cellStyle name="SAPBEXundefined 2 6 2 4" xfId="10355" xr:uid="{00000000-0005-0000-0000-000063260000}"/>
    <cellStyle name="SAPBEXundefined 2 6 3" xfId="4265" xr:uid="{00000000-0005-0000-0000-000064260000}"/>
    <cellStyle name="SAPBEXundefined 2 6 4" xfId="6766" xr:uid="{00000000-0005-0000-0000-000065260000}"/>
    <cellStyle name="SAPBEXundefined 2 6 5" xfId="9095" xr:uid="{00000000-0005-0000-0000-000066260000}"/>
    <cellStyle name="SAPBEXundefined 2 7" xfId="1415" xr:uid="{00000000-0005-0000-0000-000067260000}"/>
    <cellStyle name="SAPBEXundefined 2 7 2" xfId="2786" xr:uid="{00000000-0005-0000-0000-000068260000}"/>
    <cellStyle name="SAPBEXundefined 2 7 2 2" xfId="5611" xr:uid="{00000000-0005-0000-0000-000069260000}"/>
    <cellStyle name="SAPBEXundefined 2 7 2 3" xfId="8076" xr:uid="{00000000-0005-0000-0000-00006A260000}"/>
    <cellStyle name="SAPBEXundefined 2 7 2 4" xfId="10356" xr:uid="{00000000-0005-0000-0000-00006B260000}"/>
    <cellStyle name="SAPBEXundefined 2 7 3" xfId="4266" xr:uid="{00000000-0005-0000-0000-00006C260000}"/>
    <cellStyle name="SAPBEXundefined 2 7 4" xfId="6767" xr:uid="{00000000-0005-0000-0000-00006D260000}"/>
    <cellStyle name="SAPBEXundefined 2 7 5" xfId="9096" xr:uid="{00000000-0005-0000-0000-00006E260000}"/>
    <cellStyle name="SAPBEXundefined 2 8" xfId="1416" xr:uid="{00000000-0005-0000-0000-00006F260000}"/>
    <cellStyle name="SAPBEXundefined 2 8 2" xfId="2787" xr:uid="{00000000-0005-0000-0000-000070260000}"/>
    <cellStyle name="SAPBEXundefined 2 8 2 2" xfId="5612" xr:uid="{00000000-0005-0000-0000-000071260000}"/>
    <cellStyle name="SAPBEXundefined 2 8 2 3" xfId="8077" xr:uid="{00000000-0005-0000-0000-000072260000}"/>
    <cellStyle name="SAPBEXundefined 2 8 2 4" xfId="10357" xr:uid="{00000000-0005-0000-0000-000073260000}"/>
    <cellStyle name="SAPBEXundefined 2 8 3" xfId="4267" xr:uid="{00000000-0005-0000-0000-000074260000}"/>
    <cellStyle name="SAPBEXundefined 2 8 4" xfId="6768" xr:uid="{00000000-0005-0000-0000-000075260000}"/>
    <cellStyle name="SAPBEXundefined 2 8 5" xfId="9097" xr:uid="{00000000-0005-0000-0000-000076260000}"/>
    <cellStyle name="SAPBEXundefined 2 9" xfId="1417" xr:uid="{00000000-0005-0000-0000-000077260000}"/>
    <cellStyle name="SAPBEXundefined 2 9 2" xfId="2788" xr:uid="{00000000-0005-0000-0000-000078260000}"/>
    <cellStyle name="SAPBEXundefined 2 9 2 2" xfId="5613" xr:uid="{00000000-0005-0000-0000-000079260000}"/>
    <cellStyle name="SAPBEXundefined 2 9 2 3" xfId="8078" xr:uid="{00000000-0005-0000-0000-00007A260000}"/>
    <cellStyle name="SAPBEXundefined 2 9 2 4" xfId="10358" xr:uid="{00000000-0005-0000-0000-00007B260000}"/>
    <cellStyle name="SAPBEXundefined 2 9 3" xfId="4268" xr:uid="{00000000-0005-0000-0000-00007C260000}"/>
    <cellStyle name="SAPBEXundefined 2 9 4" xfId="6769" xr:uid="{00000000-0005-0000-0000-00007D260000}"/>
    <cellStyle name="SAPBEXundefined 2 9 5" xfId="9098" xr:uid="{00000000-0005-0000-0000-00007E260000}"/>
    <cellStyle name="SAPBEXundefined 3" xfId="1418" xr:uid="{00000000-0005-0000-0000-00007F260000}"/>
    <cellStyle name="SAPBEXundefined 3 2" xfId="2789" xr:uid="{00000000-0005-0000-0000-000080260000}"/>
    <cellStyle name="SAPBEXundefined 3 2 2" xfId="5614" xr:uid="{00000000-0005-0000-0000-000081260000}"/>
    <cellStyle name="SAPBEXundefined 3 2 3" xfId="8079" xr:uid="{00000000-0005-0000-0000-000082260000}"/>
    <cellStyle name="SAPBEXundefined 3 2 4" xfId="10359" xr:uid="{00000000-0005-0000-0000-000083260000}"/>
    <cellStyle name="SAPBEXundefined 3 3" xfId="4269" xr:uid="{00000000-0005-0000-0000-000084260000}"/>
    <cellStyle name="SAPBEXundefined 3 4" xfId="6770" xr:uid="{00000000-0005-0000-0000-000085260000}"/>
    <cellStyle name="SAPBEXundefined 3 5" xfId="9099" xr:uid="{00000000-0005-0000-0000-000086260000}"/>
    <cellStyle name="SAPBEXundefined 4" xfId="1419" xr:uid="{00000000-0005-0000-0000-000087260000}"/>
    <cellStyle name="SAPBEXundefined 4 2" xfId="2790" xr:uid="{00000000-0005-0000-0000-000088260000}"/>
    <cellStyle name="SAPBEXundefined 4 2 2" xfId="5615" xr:uid="{00000000-0005-0000-0000-000089260000}"/>
    <cellStyle name="SAPBEXundefined 4 2 3" xfId="8080" xr:uid="{00000000-0005-0000-0000-00008A260000}"/>
    <cellStyle name="SAPBEXundefined 4 2 4" xfId="10360" xr:uid="{00000000-0005-0000-0000-00008B260000}"/>
    <cellStyle name="SAPBEXundefined 4 3" xfId="4270" xr:uid="{00000000-0005-0000-0000-00008C260000}"/>
    <cellStyle name="SAPBEXundefined 4 4" xfId="6771" xr:uid="{00000000-0005-0000-0000-00008D260000}"/>
    <cellStyle name="SAPBEXundefined 4 5" xfId="9100" xr:uid="{00000000-0005-0000-0000-00008E260000}"/>
    <cellStyle name="SAPBEXundefined 5" xfId="1420" xr:uid="{00000000-0005-0000-0000-00008F260000}"/>
    <cellStyle name="SAPBEXundefined 5 2" xfId="2791" xr:uid="{00000000-0005-0000-0000-000090260000}"/>
    <cellStyle name="SAPBEXundefined 5 2 2" xfId="5616" xr:uid="{00000000-0005-0000-0000-000091260000}"/>
    <cellStyle name="SAPBEXundefined 5 2 3" xfId="8081" xr:uid="{00000000-0005-0000-0000-000092260000}"/>
    <cellStyle name="SAPBEXundefined 5 2 4" xfId="10361" xr:uid="{00000000-0005-0000-0000-000093260000}"/>
    <cellStyle name="SAPBEXundefined 5 3" xfId="4271" xr:uid="{00000000-0005-0000-0000-000094260000}"/>
    <cellStyle name="SAPBEXundefined 5 4" xfId="6772" xr:uid="{00000000-0005-0000-0000-000095260000}"/>
    <cellStyle name="SAPBEXundefined 5 5" xfId="9101" xr:uid="{00000000-0005-0000-0000-000096260000}"/>
    <cellStyle name="SAPBEXundefined 6" xfId="1421" xr:uid="{00000000-0005-0000-0000-000097260000}"/>
    <cellStyle name="SAPBEXundefined 6 2" xfId="2792" xr:uid="{00000000-0005-0000-0000-000098260000}"/>
    <cellStyle name="SAPBEXundefined 6 2 2" xfId="5617" xr:uid="{00000000-0005-0000-0000-000099260000}"/>
    <cellStyle name="SAPBEXundefined 6 2 3" xfId="8082" xr:uid="{00000000-0005-0000-0000-00009A260000}"/>
    <cellStyle name="SAPBEXundefined 6 2 4" xfId="10362" xr:uid="{00000000-0005-0000-0000-00009B260000}"/>
    <cellStyle name="SAPBEXundefined 6 3" xfId="4272" xr:uid="{00000000-0005-0000-0000-00009C260000}"/>
    <cellStyle name="SAPBEXundefined 6 4" xfId="6773" xr:uid="{00000000-0005-0000-0000-00009D260000}"/>
    <cellStyle name="SAPBEXundefined 6 5" xfId="9102" xr:uid="{00000000-0005-0000-0000-00009E260000}"/>
    <cellStyle name="SAPBEXundefined 7" xfId="1422" xr:uid="{00000000-0005-0000-0000-00009F260000}"/>
    <cellStyle name="SAPBEXundefined 7 2" xfId="2793" xr:uid="{00000000-0005-0000-0000-0000A0260000}"/>
    <cellStyle name="SAPBEXundefined 7 2 2" xfId="5618" xr:uid="{00000000-0005-0000-0000-0000A1260000}"/>
    <cellStyle name="SAPBEXundefined 7 2 3" xfId="8083" xr:uid="{00000000-0005-0000-0000-0000A2260000}"/>
    <cellStyle name="SAPBEXundefined 7 2 4" xfId="10363" xr:uid="{00000000-0005-0000-0000-0000A3260000}"/>
    <cellStyle name="SAPBEXundefined 7 3" xfId="4273" xr:uid="{00000000-0005-0000-0000-0000A4260000}"/>
    <cellStyle name="SAPBEXundefined 7 4" xfId="6774" xr:uid="{00000000-0005-0000-0000-0000A5260000}"/>
    <cellStyle name="SAPBEXundefined 7 5" xfId="9103" xr:uid="{00000000-0005-0000-0000-0000A6260000}"/>
    <cellStyle name="SAPBEXundefined 8" xfId="1423" xr:uid="{00000000-0005-0000-0000-0000A7260000}"/>
    <cellStyle name="SAPBEXundefined 8 2" xfId="2794" xr:uid="{00000000-0005-0000-0000-0000A8260000}"/>
    <cellStyle name="SAPBEXundefined 8 2 2" xfId="5619" xr:uid="{00000000-0005-0000-0000-0000A9260000}"/>
    <cellStyle name="SAPBEXundefined 8 2 3" xfId="8084" xr:uid="{00000000-0005-0000-0000-0000AA260000}"/>
    <cellStyle name="SAPBEXundefined 8 2 4" xfId="10364" xr:uid="{00000000-0005-0000-0000-0000AB260000}"/>
    <cellStyle name="SAPBEXundefined 8 3" xfId="4274" xr:uid="{00000000-0005-0000-0000-0000AC260000}"/>
    <cellStyle name="SAPBEXundefined 8 4" xfId="6775" xr:uid="{00000000-0005-0000-0000-0000AD260000}"/>
    <cellStyle name="SAPBEXundefined 8 5" xfId="9104" xr:uid="{00000000-0005-0000-0000-0000AE260000}"/>
    <cellStyle name="SAPBEXundefined 9" xfId="1424" xr:uid="{00000000-0005-0000-0000-0000AF260000}"/>
    <cellStyle name="SAPBEXundefined 9 2" xfId="2795" xr:uid="{00000000-0005-0000-0000-0000B0260000}"/>
    <cellStyle name="SAPBEXundefined 9 2 2" xfId="5620" xr:uid="{00000000-0005-0000-0000-0000B1260000}"/>
    <cellStyle name="SAPBEXundefined 9 2 3" xfId="8085" xr:uid="{00000000-0005-0000-0000-0000B2260000}"/>
    <cellStyle name="SAPBEXundefined 9 2 4" xfId="10365" xr:uid="{00000000-0005-0000-0000-0000B3260000}"/>
    <cellStyle name="SAPBEXundefined 9 3" xfId="4275" xr:uid="{00000000-0005-0000-0000-0000B4260000}"/>
    <cellStyle name="SAPBEXundefined 9 4" xfId="6776" xr:uid="{00000000-0005-0000-0000-0000B5260000}"/>
    <cellStyle name="SAPBEXundefined 9 5" xfId="9105" xr:uid="{00000000-0005-0000-0000-0000B6260000}"/>
    <cellStyle name="Sheet Title" xfId="1425" xr:uid="{00000000-0005-0000-0000-0000B7260000}"/>
    <cellStyle name="Špatně" xfId="24" builtinId="27" customBuiltin="1"/>
    <cellStyle name="Správně" xfId="47" builtinId="26" customBuiltin="1"/>
    <cellStyle name="Správně 2" xfId="124" xr:uid="{00000000-0005-0000-0000-0000B9260000}"/>
    <cellStyle name="Správně 3" xfId="1426" xr:uid="{00000000-0005-0000-0000-0000BA260000}"/>
    <cellStyle name="Styl 1" xfId="1427" xr:uid="{00000000-0005-0000-0000-0000BB260000}"/>
    <cellStyle name="Subtotal" xfId="1428" xr:uid="{00000000-0005-0000-0000-0000BC260000}"/>
    <cellStyle name="Text upozornění" xfId="48" builtinId="11" customBuiltin="1"/>
    <cellStyle name="Text upozornění 2" xfId="125" xr:uid="{00000000-0005-0000-0000-0000BE260000}"/>
    <cellStyle name="Vstup" xfId="49" builtinId="20" customBuiltin="1"/>
    <cellStyle name="Vstup 2" xfId="126" xr:uid="{00000000-0005-0000-0000-0000C0260000}"/>
    <cellStyle name="Vstup 2 10" xfId="1429" xr:uid="{00000000-0005-0000-0000-0000C1260000}"/>
    <cellStyle name="Vstup 2 10 2" xfId="2796" xr:uid="{00000000-0005-0000-0000-0000C2260000}"/>
    <cellStyle name="Vstup 2 10 2 2" xfId="5621" xr:uid="{00000000-0005-0000-0000-0000C3260000}"/>
    <cellStyle name="Vstup 2 10 2 3" xfId="8086" xr:uid="{00000000-0005-0000-0000-0000C4260000}"/>
    <cellStyle name="Vstup 2 10 2 4" xfId="10366" xr:uid="{00000000-0005-0000-0000-0000C5260000}"/>
    <cellStyle name="Vstup 2 10 3" xfId="4280" xr:uid="{00000000-0005-0000-0000-0000C6260000}"/>
    <cellStyle name="Vstup 2 10 4" xfId="6777" xr:uid="{00000000-0005-0000-0000-0000C7260000}"/>
    <cellStyle name="Vstup 2 10 5" xfId="9106" xr:uid="{00000000-0005-0000-0000-0000C8260000}"/>
    <cellStyle name="Vstup 2 11" xfId="1430" xr:uid="{00000000-0005-0000-0000-0000C9260000}"/>
    <cellStyle name="Vstup 2 11 2" xfId="2797" xr:uid="{00000000-0005-0000-0000-0000CA260000}"/>
    <cellStyle name="Vstup 2 11 2 2" xfId="5622" xr:uid="{00000000-0005-0000-0000-0000CB260000}"/>
    <cellStyle name="Vstup 2 11 2 3" xfId="8087" xr:uid="{00000000-0005-0000-0000-0000CC260000}"/>
    <cellStyle name="Vstup 2 11 2 4" xfId="10367" xr:uid="{00000000-0005-0000-0000-0000CD260000}"/>
    <cellStyle name="Vstup 2 11 3" xfId="4281" xr:uid="{00000000-0005-0000-0000-0000CE260000}"/>
    <cellStyle name="Vstup 2 11 4" xfId="6778" xr:uid="{00000000-0005-0000-0000-0000CF260000}"/>
    <cellStyle name="Vstup 2 11 5" xfId="9107" xr:uid="{00000000-0005-0000-0000-0000D0260000}"/>
    <cellStyle name="Vstup 2 12" xfId="1982" xr:uid="{00000000-0005-0000-0000-0000D1260000}"/>
    <cellStyle name="Vstup 2 12 2" xfId="4810" xr:uid="{00000000-0005-0000-0000-0000D2260000}"/>
    <cellStyle name="Vstup 2 12 3" xfId="7281" xr:uid="{00000000-0005-0000-0000-0000D3260000}"/>
    <cellStyle name="Vstup 2 12 4" xfId="9574" xr:uid="{00000000-0005-0000-0000-0000D4260000}"/>
    <cellStyle name="Vstup 2 13" xfId="2982" xr:uid="{00000000-0005-0000-0000-0000D5260000}"/>
    <cellStyle name="Vstup 2 14" xfId="4343" xr:uid="{00000000-0005-0000-0000-0000D6260000}"/>
    <cellStyle name="Vstup 2 15" xfId="5899" xr:uid="{00000000-0005-0000-0000-0000D7260000}"/>
    <cellStyle name="Vstup 2 2" xfId="1431" xr:uid="{00000000-0005-0000-0000-0000D8260000}"/>
    <cellStyle name="Vstup 2 2 10" xfId="1432" xr:uid="{00000000-0005-0000-0000-0000D9260000}"/>
    <cellStyle name="Vstup 2 2 10 2" xfId="2799" xr:uid="{00000000-0005-0000-0000-0000DA260000}"/>
    <cellStyle name="Vstup 2 2 10 2 2" xfId="5624" xr:uid="{00000000-0005-0000-0000-0000DB260000}"/>
    <cellStyle name="Vstup 2 2 10 2 3" xfId="8089" xr:uid="{00000000-0005-0000-0000-0000DC260000}"/>
    <cellStyle name="Vstup 2 2 10 2 4" xfId="10369" xr:uid="{00000000-0005-0000-0000-0000DD260000}"/>
    <cellStyle name="Vstup 2 2 10 3" xfId="4283" xr:uid="{00000000-0005-0000-0000-0000DE260000}"/>
    <cellStyle name="Vstup 2 2 10 4" xfId="6780" xr:uid="{00000000-0005-0000-0000-0000DF260000}"/>
    <cellStyle name="Vstup 2 2 10 5" xfId="9109" xr:uid="{00000000-0005-0000-0000-0000E0260000}"/>
    <cellStyle name="Vstup 2 2 11" xfId="2798" xr:uid="{00000000-0005-0000-0000-0000E1260000}"/>
    <cellStyle name="Vstup 2 2 11 2" xfId="5623" xr:uid="{00000000-0005-0000-0000-0000E2260000}"/>
    <cellStyle name="Vstup 2 2 11 3" xfId="8088" xr:uid="{00000000-0005-0000-0000-0000E3260000}"/>
    <cellStyle name="Vstup 2 2 11 4" xfId="10368" xr:uid="{00000000-0005-0000-0000-0000E4260000}"/>
    <cellStyle name="Vstup 2 2 12" xfId="4282" xr:uid="{00000000-0005-0000-0000-0000E5260000}"/>
    <cellStyle name="Vstup 2 2 13" xfId="6779" xr:uid="{00000000-0005-0000-0000-0000E6260000}"/>
    <cellStyle name="Vstup 2 2 14" xfId="9108" xr:uid="{00000000-0005-0000-0000-0000E7260000}"/>
    <cellStyle name="Vstup 2 2 2" xfId="1433" xr:uid="{00000000-0005-0000-0000-0000E8260000}"/>
    <cellStyle name="Vstup 2 2 2 2" xfId="2800" xr:uid="{00000000-0005-0000-0000-0000E9260000}"/>
    <cellStyle name="Vstup 2 2 2 2 2" xfId="5625" xr:uid="{00000000-0005-0000-0000-0000EA260000}"/>
    <cellStyle name="Vstup 2 2 2 2 3" xfId="8090" xr:uid="{00000000-0005-0000-0000-0000EB260000}"/>
    <cellStyle name="Vstup 2 2 2 2 4" xfId="10370" xr:uid="{00000000-0005-0000-0000-0000EC260000}"/>
    <cellStyle name="Vstup 2 2 2 3" xfId="4284" xr:uid="{00000000-0005-0000-0000-0000ED260000}"/>
    <cellStyle name="Vstup 2 2 2 4" xfId="6781" xr:uid="{00000000-0005-0000-0000-0000EE260000}"/>
    <cellStyle name="Vstup 2 2 2 5" xfId="9110" xr:uid="{00000000-0005-0000-0000-0000EF260000}"/>
    <cellStyle name="Vstup 2 2 3" xfId="1434" xr:uid="{00000000-0005-0000-0000-0000F0260000}"/>
    <cellStyle name="Vstup 2 2 3 2" xfId="2801" xr:uid="{00000000-0005-0000-0000-0000F1260000}"/>
    <cellStyle name="Vstup 2 2 3 2 2" xfId="5626" xr:uid="{00000000-0005-0000-0000-0000F2260000}"/>
    <cellStyle name="Vstup 2 2 3 2 3" xfId="8091" xr:uid="{00000000-0005-0000-0000-0000F3260000}"/>
    <cellStyle name="Vstup 2 2 3 2 4" xfId="10371" xr:uid="{00000000-0005-0000-0000-0000F4260000}"/>
    <cellStyle name="Vstup 2 2 3 3" xfId="4285" xr:uid="{00000000-0005-0000-0000-0000F5260000}"/>
    <cellStyle name="Vstup 2 2 3 4" xfId="6782" xr:uid="{00000000-0005-0000-0000-0000F6260000}"/>
    <cellStyle name="Vstup 2 2 3 5" xfId="9111" xr:uid="{00000000-0005-0000-0000-0000F7260000}"/>
    <cellStyle name="Vstup 2 2 4" xfId="1435" xr:uid="{00000000-0005-0000-0000-0000F8260000}"/>
    <cellStyle name="Vstup 2 2 4 2" xfId="2802" xr:uid="{00000000-0005-0000-0000-0000F9260000}"/>
    <cellStyle name="Vstup 2 2 4 2 2" xfId="5627" xr:uid="{00000000-0005-0000-0000-0000FA260000}"/>
    <cellStyle name="Vstup 2 2 4 2 3" xfId="8092" xr:uid="{00000000-0005-0000-0000-0000FB260000}"/>
    <cellStyle name="Vstup 2 2 4 2 4" xfId="10372" xr:uid="{00000000-0005-0000-0000-0000FC260000}"/>
    <cellStyle name="Vstup 2 2 4 3" xfId="4286" xr:uid="{00000000-0005-0000-0000-0000FD260000}"/>
    <cellStyle name="Vstup 2 2 4 4" xfId="6783" xr:uid="{00000000-0005-0000-0000-0000FE260000}"/>
    <cellStyle name="Vstup 2 2 4 5" xfId="9112" xr:uid="{00000000-0005-0000-0000-0000FF260000}"/>
    <cellStyle name="Vstup 2 2 5" xfId="1436" xr:uid="{00000000-0005-0000-0000-000000270000}"/>
    <cellStyle name="Vstup 2 2 5 2" xfId="2803" xr:uid="{00000000-0005-0000-0000-000001270000}"/>
    <cellStyle name="Vstup 2 2 5 2 2" xfId="5628" xr:uid="{00000000-0005-0000-0000-000002270000}"/>
    <cellStyle name="Vstup 2 2 5 2 3" xfId="8093" xr:uid="{00000000-0005-0000-0000-000003270000}"/>
    <cellStyle name="Vstup 2 2 5 2 4" xfId="10373" xr:uid="{00000000-0005-0000-0000-000004270000}"/>
    <cellStyle name="Vstup 2 2 5 3" xfId="4287" xr:uid="{00000000-0005-0000-0000-000005270000}"/>
    <cellStyle name="Vstup 2 2 5 4" xfId="6784" xr:uid="{00000000-0005-0000-0000-000006270000}"/>
    <cellStyle name="Vstup 2 2 5 5" xfId="9113" xr:uid="{00000000-0005-0000-0000-000007270000}"/>
    <cellStyle name="Vstup 2 2 6" xfId="1437" xr:uid="{00000000-0005-0000-0000-000008270000}"/>
    <cellStyle name="Vstup 2 2 6 2" xfId="2804" xr:uid="{00000000-0005-0000-0000-000009270000}"/>
    <cellStyle name="Vstup 2 2 6 2 2" xfId="5629" xr:uid="{00000000-0005-0000-0000-00000A270000}"/>
    <cellStyle name="Vstup 2 2 6 2 3" xfId="8094" xr:uid="{00000000-0005-0000-0000-00000B270000}"/>
    <cellStyle name="Vstup 2 2 6 2 4" xfId="10374" xr:uid="{00000000-0005-0000-0000-00000C270000}"/>
    <cellStyle name="Vstup 2 2 6 3" xfId="4288" xr:uid="{00000000-0005-0000-0000-00000D270000}"/>
    <cellStyle name="Vstup 2 2 6 4" xfId="6785" xr:uid="{00000000-0005-0000-0000-00000E270000}"/>
    <cellStyle name="Vstup 2 2 6 5" xfId="9114" xr:uid="{00000000-0005-0000-0000-00000F270000}"/>
    <cellStyle name="Vstup 2 2 7" xfId="1438" xr:uid="{00000000-0005-0000-0000-000010270000}"/>
    <cellStyle name="Vstup 2 2 7 2" xfId="2805" xr:uid="{00000000-0005-0000-0000-000011270000}"/>
    <cellStyle name="Vstup 2 2 7 2 2" xfId="5630" xr:uid="{00000000-0005-0000-0000-000012270000}"/>
    <cellStyle name="Vstup 2 2 7 2 3" xfId="8095" xr:uid="{00000000-0005-0000-0000-000013270000}"/>
    <cellStyle name="Vstup 2 2 7 2 4" xfId="10375" xr:uid="{00000000-0005-0000-0000-000014270000}"/>
    <cellStyle name="Vstup 2 2 7 3" xfId="4289" xr:uid="{00000000-0005-0000-0000-000015270000}"/>
    <cellStyle name="Vstup 2 2 7 4" xfId="6786" xr:uid="{00000000-0005-0000-0000-000016270000}"/>
    <cellStyle name="Vstup 2 2 7 5" xfId="9115" xr:uid="{00000000-0005-0000-0000-000017270000}"/>
    <cellStyle name="Vstup 2 2 8" xfId="1439" xr:uid="{00000000-0005-0000-0000-000018270000}"/>
    <cellStyle name="Vstup 2 2 8 2" xfId="2806" xr:uid="{00000000-0005-0000-0000-000019270000}"/>
    <cellStyle name="Vstup 2 2 8 2 2" xfId="5631" xr:uid="{00000000-0005-0000-0000-00001A270000}"/>
    <cellStyle name="Vstup 2 2 8 2 3" xfId="8096" xr:uid="{00000000-0005-0000-0000-00001B270000}"/>
    <cellStyle name="Vstup 2 2 8 2 4" xfId="10376" xr:uid="{00000000-0005-0000-0000-00001C270000}"/>
    <cellStyle name="Vstup 2 2 8 3" xfId="4290" xr:uid="{00000000-0005-0000-0000-00001D270000}"/>
    <cellStyle name="Vstup 2 2 8 4" xfId="6787" xr:uid="{00000000-0005-0000-0000-00001E270000}"/>
    <cellStyle name="Vstup 2 2 8 5" xfId="9116" xr:uid="{00000000-0005-0000-0000-00001F270000}"/>
    <cellStyle name="Vstup 2 2 9" xfId="1440" xr:uid="{00000000-0005-0000-0000-000020270000}"/>
    <cellStyle name="Vstup 2 2 9 2" xfId="2807" xr:uid="{00000000-0005-0000-0000-000021270000}"/>
    <cellStyle name="Vstup 2 2 9 2 2" xfId="5632" xr:uid="{00000000-0005-0000-0000-000022270000}"/>
    <cellStyle name="Vstup 2 2 9 2 3" xfId="8097" xr:uid="{00000000-0005-0000-0000-000023270000}"/>
    <cellStyle name="Vstup 2 2 9 2 4" xfId="10377" xr:uid="{00000000-0005-0000-0000-000024270000}"/>
    <cellStyle name="Vstup 2 2 9 3" xfId="4291" xr:uid="{00000000-0005-0000-0000-000025270000}"/>
    <cellStyle name="Vstup 2 2 9 4" xfId="6788" xr:uid="{00000000-0005-0000-0000-000026270000}"/>
    <cellStyle name="Vstup 2 2 9 5" xfId="9117" xr:uid="{00000000-0005-0000-0000-000027270000}"/>
    <cellStyle name="Vstup 2 3" xfId="1441" xr:uid="{00000000-0005-0000-0000-000028270000}"/>
    <cellStyle name="Vstup 2 3 2" xfId="2808" xr:uid="{00000000-0005-0000-0000-000029270000}"/>
    <cellStyle name="Vstup 2 3 2 2" xfId="5633" xr:uid="{00000000-0005-0000-0000-00002A270000}"/>
    <cellStyle name="Vstup 2 3 2 3" xfId="8098" xr:uid="{00000000-0005-0000-0000-00002B270000}"/>
    <cellStyle name="Vstup 2 3 2 4" xfId="10378" xr:uid="{00000000-0005-0000-0000-00002C270000}"/>
    <cellStyle name="Vstup 2 3 3" xfId="4292" xr:uid="{00000000-0005-0000-0000-00002D270000}"/>
    <cellStyle name="Vstup 2 3 4" xfId="6789" xr:uid="{00000000-0005-0000-0000-00002E270000}"/>
    <cellStyle name="Vstup 2 3 5" xfId="9118" xr:uid="{00000000-0005-0000-0000-00002F270000}"/>
    <cellStyle name="Vstup 2 4" xfId="1442" xr:uid="{00000000-0005-0000-0000-000030270000}"/>
    <cellStyle name="Vstup 2 4 2" xfId="2809" xr:uid="{00000000-0005-0000-0000-000031270000}"/>
    <cellStyle name="Vstup 2 4 2 2" xfId="5634" xr:uid="{00000000-0005-0000-0000-000032270000}"/>
    <cellStyle name="Vstup 2 4 2 3" xfId="8099" xr:uid="{00000000-0005-0000-0000-000033270000}"/>
    <cellStyle name="Vstup 2 4 2 4" xfId="10379" xr:uid="{00000000-0005-0000-0000-000034270000}"/>
    <cellStyle name="Vstup 2 4 3" xfId="4293" xr:uid="{00000000-0005-0000-0000-000035270000}"/>
    <cellStyle name="Vstup 2 4 4" xfId="6790" xr:uid="{00000000-0005-0000-0000-000036270000}"/>
    <cellStyle name="Vstup 2 4 5" xfId="9119" xr:uid="{00000000-0005-0000-0000-000037270000}"/>
    <cellStyle name="Vstup 2 5" xfId="1443" xr:uid="{00000000-0005-0000-0000-000038270000}"/>
    <cellStyle name="Vstup 2 5 2" xfId="2810" xr:uid="{00000000-0005-0000-0000-000039270000}"/>
    <cellStyle name="Vstup 2 5 2 2" xfId="5635" xr:uid="{00000000-0005-0000-0000-00003A270000}"/>
    <cellStyle name="Vstup 2 5 2 3" xfId="8100" xr:uid="{00000000-0005-0000-0000-00003B270000}"/>
    <cellStyle name="Vstup 2 5 2 4" xfId="10380" xr:uid="{00000000-0005-0000-0000-00003C270000}"/>
    <cellStyle name="Vstup 2 5 3" xfId="4294" xr:uid="{00000000-0005-0000-0000-00003D270000}"/>
    <cellStyle name="Vstup 2 5 4" xfId="6791" xr:uid="{00000000-0005-0000-0000-00003E270000}"/>
    <cellStyle name="Vstup 2 5 5" xfId="9120" xr:uid="{00000000-0005-0000-0000-00003F270000}"/>
    <cellStyle name="Vstup 2 6" xfId="1444" xr:uid="{00000000-0005-0000-0000-000040270000}"/>
    <cellStyle name="Vstup 2 6 2" xfId="2811" xr:uid="{00000000-0005-0000-0000-000041270000}"/>
    <cellStyle name="Vstup 2 6 2 2" xfId="5636" xr:uid="{00000000-0005-0000-0000-000042270000}"/>
    <cellStyle name="Vstup 2 6 2 3" xfId="8101" xr:uid="{00000000-0005-0000-0000-000043270000}"/>
    <cellStyle name="Vstup 2 6 2 4" xfId="10381" xr:uid="{00000000-0005-0000-0000-000044270000}"/>
    <cellStyle name="Vstup 2 6 3" xfId="4295" xr:uid="{00000000-0005-0000-0000-000045270000}"/>
    <cellStyle name="Vstup 2 6 4" xfId="6792" xr:uid="{00000000-0005-0000-0000-000046270000}"/>
    <cellStyle name="Vstup 2 6 5" xfId="9121" xr:uid="{00000000-0005-0000-0000-000047270000}"/>
    <cellStyle name="Vstup 2 7" xfId="1445" xr:uid="{00000000-0005-0000-0000-000048270000}"/>
    <cellStyle name="Vstup 2 7 2" xfId="2812" xr:uid="{00000000-0005-0000-0000-000049270000}"/>
    <cellStyle name="Vstup 2 7 2 2" xfId="5637" xr:uid="{00000000-0005-0000-0000-00004A270000}"/>
    <cellStyle name="Vstup 2 7 2 3" xfId="8102" xr:uid="{00000000-0005-0000-0000-00004B270000}"/>
    <cellStyle name="Vstup 2 7 2 4" xfId="10382" xr:uid="{00000000-0005-0000-0000-00004C270000}"/>
    <cellStyle name="Vstup 2 7 3" xfId="4296" xr:uid="{00000000-0005-0000-0000-00004D270000}"/>
    <cellStyle name="Vstup 2 7 4" xfId="6793" xr:uid="{00000000-0005-0000-0000-00004E270000}"/>
    <cellStyle name="Vstup 2 7 5" xfId="9122" xr:uid="{00000000-0005-0000-0000-00004F270000}"/>
    <cellStyle name="Vstup 2 8" xfId="1446" xr:uid="{00000000-0005-0000-0000-000050270000}"/>
    <cellStyle name="Vstup 2 8 2" xfId="2813" xr:uid="{00000000-0005-0000-0000-000051270000}"/>
    <cellStyle name="Vstup 2 8 2 2" xfId="5638" xr:uid="{00000000-0005-0000-0000-000052270000}"/>
    <cellStyle name="Vstup 2 8 2 3" xfId="8103" xr:uid="{00000000-0005-0000-0000-000053270000}"/>
    <cellStyle name="Vstup 2 8 2 4" xfId="10383" xr:uid="{00000000-0005-0000-0000-000054270000}"/>
    <cellStyle name="Vstup 2 8 3" xfId="4297" xr:uid="{00000000-0005-0000-0000-000055270000}"/>
    <cellStyle name="Vstup 2 8 4" xfId="6794" xr:uid="{00000000-0005-0000-0000-000056270000}"/>
    <cellStyle name="Vstup 2 8 5" xfId="9123" xr:uid="{00000000-0005-0000-0000-000057270000}"/>
    <cellStyle name="Vstup 2 9" xfId="1447" xr:uid="{00000000-0005-0000-0000-000058270000}"/>
    <cellStyle name="Vstup 2 9 2" xfId="2814" xr:uid="{00000000-0005-0000-0000-000059270000}"/>
    <cellStyle name="Vstup 2 9 2 2" xfId="5639" xr:uid="{00000000-0005-0000-0000-00005A270000}"/>
    <cellStyle name="Vstup 2 9 2 3" xfId="8104" xr:uid="{00000000-0005-0000-0000-00005B270000}"/>
    <cellStyle name="Vstup 2 9 2 4" xfId="10384" xr:uid="{00000000-0005-0000-0000-00005C270000}"/>
    <cellStyle name="Vstup 2 9 3" xfId="4298" xr:uid="{00000000-0005-0000-0000-00005D270000}"/>
    <cellStyle name="Vstup 2 9 4" xfId="6795" xr:uid="{00000000-0005-0000-0000-00005E270000}"/>
    <cellStyle name="Vstup 2 9 5" xfId="9124" xr:uid="{00000000-0005-0000-0000-00005F270000}"/>
    <cellStyle name="Vstup 3" xfId="1591" xr:uid="{00000000-0005-0000-0000-000060270000}"/>
    <cellStyle name="Vstup 3 2" xfId="4420" xr:uid="{00000000-0005-0000-0000-000061270000}"/>
    <cellStyle name="Vstup 3 3" xfId="6894" xr:uid="{00000000-0005-0000-0000-000062270000}"/>
    <cellStyle name="Vstup 3 4" xfId="9195" xr:uid="{00000000-0005-0000-0000-000063270000}"/>
    <cellStyle name="Vstup 4" xfId="2909" xr:uid="{00000000-0005-0000-0000-000064270000}"/>
    <cellStyle name="Vstup 5" xfId="4359" xr:uid="{00000000-0005-0000-0000-000065270000}"/>
    <cellStyle name="Vstup 6" xfId="6850" xr:uid="{00000000-0005-0000-0000-000066270000}"/>
    <cellStyle name="Výpočet" xfId="50" builtinId="22" customBuiltin="1"/>
    <cellStyle name="Výpočet 2" xfId="127" xr:uid="{00000000-0005-0000-0000-000068270000}"/>
    <cellStyle name="Výpočet 2 10" xfId="1448" xr:uid="{00000000-0005-0000-0000-000069270000}"/>
    <cellStyle name="Výpočet 2 10 2" xfId="2815" xr:uid="{00000000-0005-0000-0000-00006A270000}"/>
    <cellStyle name="Výpočet 2 10 2 2" xfId="5640" xr:uid="{00000000-0005-0000-0000-00006B270000}"/>
    <cellStyle name="Výpočet 2 10 2 3" xfId="8105" xr:uid="{00000000-0005-0000-0000-00006C270000}"/>
    <cellStyle name="Výpočet 2 10 2 4" xfId="10385" xr:uid="{00000000-0005-0000-0000-00006D270000}"/>
    <cellStyle name="Výpočet 2 10 3" xfId="4299" xr:uid="{00000000-0005-0000-0000-00006E270000}"/>
    <cellStyle name="Výpočet 2 10 4" xfId="6796" xr:uid="{00000000-0005-0000-0000-00006F270000}"/>
    <cellStyle name="Výpočet 2 10 5" xfId="9125" xr:uid="{00000000-0005-0000-0000-000070270000}"/>
    <cellStyle name="Výpočet 2 11" xfId="1449" xr:uid="{00000000-0005-0000-0000-000071270000}"/>
    <cellStyle name="Výpočet 2 11 2" xfId="2816" xr:uid="{00000000-0005-0000-0000-000072270000}"/>
    <cellStyle name="Výpočet 2 11 2 2" xfId="5641" xr:uid="{00000000-0005-0000-0000-000073270000}"/>
    <cellStyle name="Výpočet 2 11 2 3" xfId="8106" xr:uid="{00000000-0005-0000-0000-000074270000}"/>
    <cellStyle name="Výpočet 2 11 2 4" xfId="10386" xr:uid="{00000000-0005-0000-0000-000075270000}"/>
    <cellStyle name="Výpočet 2 11 3" xfId="4300" xr:uid="{00000000-0005-0000-0000-000076270000}"/>
    <cellStyle name="Výpočet 2 11 4" xfId="6797" xr:uid="{00000000-0005-0000-0000-000077270000}"/>
    <cellStyle name="Výpočet 2 11 5" xfId="9126" xr:uid="{00000000-0005-0000-0000-000078270000}"/>
    <cellStyle name="Výpočet 2 12" xfId="1891" xr:uid="{00000000-0005-0000-0000-000079270000}"/>
    <cellStyle name="Výpočet 2 12 2" xfId="4719" xr:uid="{00000000-0005-0000-0000-00007A270000}"/>
    <cellStyle name="Výpočet 2 12 3" xfId="7191" xr:uid="{00000000-0005-0000-0000-00007B270000}"/>
    <cellStyle name="Výpočet 2 12 4" xfId="9484" xr:uid="{00000000-0005-0000-0000-00007C270000}"/>
    <cellStyle name="Výpočet 2 13" xfId="2983" xr:uid="{00000000-0005-0000-0000-00007D270000}"/>
    <cellStyle name="Výpočet 2 14" xfId="2992" xr:uid="{00000000-0005-0000-0000-00007E270000}"/>
    <cellStyle name="Výpočet 2 15" xfId="4430" xr:uid="{00000000-0005-0000-0000-00007F270000}"/>
    <cellStyle name="Výpočet 2 2" xfId="1450" xr:uid="{00000000-0005-0000-0000-000080270000}"/>
    <cellStyle name="Výpočet 2 2 10" xfId="1451" xr:uid="{00000000-0005-0000-0000-000081270000}"/>
    <cellStyle name="Výpočet 2 2 10 2" xfId="2818" xr:uid="{00000000-0005-0000-0000-000082270000}"/>
    <cellStyle name="Výpočet 2 2 10 2 2" xfId="5643" xr:uid="{00000000-0005-0000-0000-000083270000}"/>
    <cellStyle name="Výpočet 2 2 10 2 3" xfId="8108" xr:uid="{00000000-0005-0000-0000-000084270000}"/>
    <cellStyle name="Výpočet 2 2 10 2 4" xfId="10388" xr:uid="{00000000-0005-0000-0000-000085270000}"/>
    <cellStyle name="Výpočet 2 2 10 3" xfId="4302" xr:uid="{00000000-0005-0000-0000-000086270000}"/>
    <cellStyle name="Výpočet 2 2 10 4" xfId="6799" xr:uid="{00000000-0005-0000-0000-000087270000}"/>
    <cellStyle name="Výpočet 2 2 10 5" xfId="9128" xr:uid="{00000000-0005-0000-0000-000088270000}"/>
    <cellStyle name="Výpočet 2 2 11" xfId="2817" xr:uid="{00000000-0005-0000-0000-000089270000}"/>
    <cellStyle name="Výpočet 2 2 11 2" xfId="5642" xr:uid="{00000000-0005-0000-0000-00008A270000}"/>
    <cellStyle name="Výpočet 2 2 11 3" xfId="8107" xr:uid="{00000000-0005-0000-0000-00008B270000}"/>
    <cellStyle name="Výpočet 2 2 11 4" xfId="10387" xr:uid="{00000000-0005-0000-0000-00008C270000}"/>
    <cellStyle name="Výpočet 2 2 12" xfId="4301" xr:uid="{00000000-0005-0000-0000-00008D270000}"/>
    <cellStyle name="Výpočet 2 2 13" xfId="6798" xr:uid="{00000000-0005-0000-0000-00008E270000}"/>
    <cellStyle name="Výpočet 2 2 14" xfId="9127" xr:uid="{00000000-0005-0000-0000-00008F270000}"/>
    <cellStyle name="Výpočet 2 2 2" xfId="1452" xr:uid="{00000000-0005-0000-0000-000090270000}"/>
    <cellStyle name="Výpočet 2 2 2 2" xfId="2819" xr:uid="{00000000-0005-0000-0000-000091270000}"/>
    <cellStyle name="Výpočet 2 2 2 2 2" xfId="5644" xr:uid="{00000000-0005-0000-0000-000092270000}"/>
    <cellStyle name="Výpočet 2 2 2 2 3" xfId="8109" xr:uid="{00000000-0005-0000-0000-000093270000}"/>
    <cellStyle name="Výpočet 2 2 2 2 4" xfId="10389" xr:uid="{00000000-0005-0000-0000-000094270000}"/>
    <cellStyle name="Výpočet 2 2 2 3" xfId="4303" xr:uid="{00000000-0005-0000-0000-000095270000}"/>
    <cellStyle name="Výpočet 2 2 2 4" xfId="6800" xr:uid="{00000000-0005-0000-0000-000096270000}"/>
    <cellStyle name="Výpočet 2 2 2 5" xfId="9129" xr:uid="{00000000-0005-0000-0000-000097270000}"/>
    <cellStyle name="Výpočet 2 2 3" xfId="1453" xr:uid="{00000000-0005-0000-0000-000098270000}"/>
    <cellStyle name="Výpočet 2 2 3 2" xfId="2820" xr:uid="{00000000-0005-0000-0000-000099270000}"/>
    <cellStyle name="Výpočet 2 2 3 2 2" xfId="5645" xr:uid="{00000000-0005-0000-0000-00009A270000}"/>
    <cellStyle name="Výpočet 2 2 3 2 3" xfId="8110" xr:uid="{00000000-0005-0000-0000-00009B270000}"/>
    <cellStyle name="Výpočet 2 2 3 2 4" xfId="10390" xr:uid="{00000000-0005-0000-0000-00009C270000}"/>
    <cellStyle name="Výpočet 2 2 3 3" xfId="4304" xr:uid="{00000000-0005-0000-0000-00009D270000}"/>
    <cellStyle name="Výpočet 2 2 3 4" xfId="6801" xr:uid="{00000000-0005-0000-0000-00009E270000}"/>
    <cellStyle name="Výpočet 2 2 3 5" xfId="9130" xr:uid="{00000000-0005-0000-0000-00009F270000}"/>
    <cellStyle name="Výpočet 2 2 4" xfId="1454" xr:uid="{00000000-0005-0000-0000-0000A0270000}"/>
    <cellStyle name="Výpočet 2 2 4 2" xfId="2821" xr:uid="{00000000-0005-0000-0000-0000A1270000}"/>
    <cellStyle name="Výpočet 2 2 4 2 2" xfId="5646" xr:uid="{00000000-0005-0000-0000-0000A2270000}"/>
    <cellStyle name="Výpočet 2 2 4 2 3" xfId="8111" xr:uid="{00000000-0005-0000-0000-0000A3270000}"/>
    <cellStyle name="Výpočet 2 2 4 2 4" xfId="10391" xr:uid="{00000000-0005-0000-0000-0000A4270000}"/>
    <cellStyle name="Výpočet 2 2 4 3" xfId="4305" xr:uid="{00000000-0005-0000-0000-0000A5270000}"/>
    <cellStyle name="Výpočet 2 2 4 4" xfId="6802" xr:uid="{00000000-0005-0000-0000-0000A6270000}"/>
    <cellStyle name="Výpočet 2 2 4 5" xfId="9131" xr:uid="{00000000-0005-0000-0000-0000A7270000}"/>
    <cellStyle name="Výpočet 2 2 5" xfId="1455" xr:uid="{00000000-0005-0000-0000-0000A8270000}"/>
    <cellStyle name="Výpočet 2 2 5 2" xfId="2822" xr:uid="{00000000-0005-0000-0000-0000A9270000}"/>
    <cellStyle name="Výpočet 2 2 5 2 2" xfId="5647" xr:uid="{00000000-0005-0000-0000-0000AA270000}"/>
    <cellStyle name="Výpočet 2 2 5 2 3" xfId="8112" xr:uid="{00000000-0005-0000-0000-0000AB270000}"/>
    <cellStyle name="Výpočet 2 2 5 2 4" xfId="10392" xr:uid="{00000000-0005-0000-0000-0000AC270000}"/>
    <cellStyle name="Výpočet 2 2 5 3" xfId="4306" xr:uid="{00000000-0005-0000-0000-0000AD270000}"/>
    <cellStyle name="Výpočet 2 2 5 4" xfId="6803" xr:uid="{00000000-0005-0000-0000-0000AE270000}"/>
    <cellStyle name="Výpočet 2 2 5 5" xfId="9132" xr:uid="{00000000-0005-0000-0000-0000AF270000}"/>
    <cellStyle name="Výpočet 2 2 6" xfId="1456" xr:uid="{00000000-0005-0000-0000-0000B0270000}"/>
    <cellStyle name="Výpočet 2 2 6 2" xfId="2823" xr:uid="{00000000-0005-0000-0000-0000B1270000}"/>
    <cellStyle name="Výpočet 2 2 6 2 2" xfId="5648" xr:uid="{00000000-0005-0000-0000-0000B2270000}"/>
    <cellStyle name="Výpočet 2 2 6 2 3" xfId="8113" xr:uid="{00000000-0005-0000-0000-0000B3270000}"/>
    <cellStyle name="Výpočet 2 2 6 2 4" xfId="10393" xr:uid="{00000000-0005-0000-0000-0000B4270000}"/>
    <cellStyle name="Výpočet 2 2 6 3" xfId="4307" xr:uid="{00000000-0005-0000-0000-0000B5270000}"/>
    <cellStyle name="Výpočet 2 2 6 4" xfId="6804" xr:uid="{00000000-0005-0000-0000-0000B6270000}"/>
    <cellStyle name="Výpočet 2 2 6 5" xfId="9133" xr:uid="{00000000-0005-0000-0000-0000B7270000}"/>
    <cellStyle name="Výpočet 2 2 7" xfId="1457" xr:uid="{00000000-0005-0000-0000-0000B8270000}"/>
    <cellStyle name="Výpočet 2 2 7 2" xfId="2824" xr:uid="{00000000-0005-0000-0000-0000B9270000}"/>
    <cellStyle name="Výpočet 2 2 7 2 2" xfId="5649" xr:uid="{00000000-0005-0000-0000-0000BA270000}"/>
    <cellStyle name="Výpočet 2 2 7 2 3" xfId="8114" xr:uid="{00000000-0005-0000-0000-0000BB270000}"/>
    <cellStyle name="Výpočet 2 2 7 2 4" xfId="10394" xr:uid="{00000000-0005-0000-0000-0000BC270000}"/>
    <cellStyle name="Výpočet 2 2 7 3" xfId="4308" xr:uid="{00000000-0005-0000-0000-0000BD270000}"/>
    <cellStyle name="Výpočet 2 2 7 4" xfId="6805" xr:uid="{00000000-0005-0000-0000-0000BE270000}"/>
    <cellStyle name="Výpočet 2 2 7 5" xfId="9134" xr:uid="{00000000-0005-0000-0000-0000BF270000}"/>
    <cellStyle name="Výpočet 2 2 8" xfId="1458" xr:uid="{00000000-0005-0000-0000-0000C0270000}"/>
    <cellStyle name="Výpočet 2 2 8 2" xfId="2825" xr:uid="{00000000-0005-0000-0000-0000C1270000}"/>
    <cellStyle name="Výpočet 2 2 8 2 2" xfId="5650" xr:uid="{00000000-0005-0000-0000-0000C2270000}"/>
    <cellStyle name="Výpočet 2 2 8 2 3" xfId="8115" xr:uid="{00000000-0005-0000-0000-0000C3270000}"/>
    <cellStyle name="Výpočet 2 2 8 2 4" xfId="10395" xr:uid="{00000000-0005-0000-0000-0000C4270000}"/>
    <cellStyle name="Výpočet 2 2 8 3" xfId="4309" xr:uid="{00000000-0005-0000-0000-0000C5270000}"/>
    <cellStyle name="Výpočet 2 2 8 4" xfId="6806" xr:uid="{00000000-0005-0000-0000-0000C6270000}"/>
    <cellStyle name="Výpočet 2 2 8 5" xfId="9135" xr:uid="{00000000-0005-0000-0000-0000C7270000}"/>
    <cellStyle name="Výpočet 2 2 9" xfId="1459" xr:uid="{00000000-0005-0000-0000-0000C8270000}"/>
    <cellStyle name="Výpočet 2 2 9 2" xfId="2826" xr:uid="{00000000-0005-0000-0000-0000C9270000}"/>
    <cellStyle name="Výpočet 2 2 9 2 2" xfId="5651" xr:uid="{00000000-0005-0000-0000-0000CA270000}"/>
    <cellStyle name="Výpočet 2 2 9 2 3" xfId="8116" xr:uid="{00000000-0005-0000-0000-0000CB270000}"/>
    <cellStyle name="Výpočet 2 2 9 2 4" xfId="10396" xr:uid="{00000000-0005-0000-0000-0000CC270000}"/>
    <cellStyle name="Výpočet 2 2 9 3" xfId="4310" xr:uid="{00000000-0005-0000-0000-0000CD270000}"/>
    <cellStyle name="Výpočet 2 2 9 4" xfId="6807" xr:uid="{00000000-0005-0000-0000-0000CE270000}"/>
    <cellStyle name="Výpočet 2 2 9 5" xfId="9136" xr:uid="{00000000-0005-0000-0000-0000CF270000}"/>
    <cellStyle name="Výpočet 2 3" xfId="1460" xr:uid="{00000000-0005-0000-0000-0000D0270000}"/>
    <cellStyle name="Výpočet 2 3 2" xfId="2827" xr:uid="{00000000-0005-0000-0000-0000D1270000}"/>
    <cellStyle name="Výpočet 2 3 2 2" xfId="5652" xr:uid="{00000000-0005-0000-0000-0000D2270000}"/>
    <cellStyle name="Výpočet 2 3 2 3" xfId="8117" xr:uid="{00000000-0005-0000-0000-0000D3270000}"/>
    <cellStyle name="Výpočet 2 3 2 4" xfId="10397" xr:uid="{00000000-0005-0000-0000-0000D4270000}"/>
    <cellStyle name="Výpočet 2 3 3" xfId="4311" xr:uid="{00000000-0005-0000-0000-0000D5270000}"/>
    <cellStyle name="Výpočet 2 3 4" xfId="6808" xr:uid="{00000000-0005-0000-0000-0000D6270000}"/>
    <cellStyle name="Výpočet 2 3 5" xfId="9137" xr:uid="{00000000-0005-0000-0000-0000D7270000}"/>
    <cellStyle name="Výpočet 2 4" xfId="1461" xr:uid="{00000000-0005-0000-0000-0000D8270000}"/>
    <cellStyle name="Výpočet 2 4 2" xfId="2828" xr:uid="{00000000-0005-0000-0000-0000D9270000}"/>
    <cellStyle name="Výpočet 2 4 2 2" xfId="5653" xr:uid="{00000000-0005-0000-0000-0000DA270000}"/>
    <cellStyle name="Výpočet 2 4 2 3" xfId="8118" xr:uid="{00000000-0005-0000-0000-0000DB270000}"/>
    <cellStyle name="Výpočet 2 4 2 4" xfId="10398" xr:uid="{00000000-0005-0000-0000-0000DC270000}"/>
    <cellStyle name="Výpočet 2 4 3" xfId="4312" xr:uid="{00000000-0005-0000-0000-0000DD270000}"/>
    <cellStyle name="Výpočet 2 4 4" xfId="6809" xr:uid="{00000000-0005-0000-0000-0000DE270000}"/>
    <cellStyle name="Výpočet 2 4 5" xfId="9138" xr:uid="{00000000-0005-0000-0000-0000DF270000}"/>
    <cellStyle name="Výpočet 2 5" xfId="1462" xr:uid="{00000000-0005-0000-0000-0000E0270000}"/>
    <cellStyle name="Výpočet 2 5 2" xfId="2829" xr:uid="{00000000-0005-0000-0000-0000E1270000}"/>
    <cellStyle name="Výpočet 2 5 2 2" xfId="5654" xr:uid="{00000000-0005-0000-0000-0000E2270000}"/>
    <cellStyle name="Výpočet 2 5 2 3" xfId="8119" xr:uid="{00000000-0005-0000-0000-0000E3270000}"/>
    <cellStyle name="Výpočet 2 5 2 4" xfId="10399" xr:uid="{00000000-0005-0000-0000-0000E4270000}"/>
    <cellStyle name="Výpočet 2 5 3" xfId="4313" xr:uid="{00000000-0005-0000-0000-0000E5270000}"/>
    <cellStyle name="Výpočet 2 5 4" xfId="6810" xr:uid="{00000000-0005-0000-0000-0000E6270000}"/>
    <cellStyle name="Výpočet 2 5 5" xfId="9139" xr:uid="{00000000-0005-0000-0000-0000E7270000}"/>
    <cellStyle name="Výpočet 2 6" xfId="1463" xr:uid="{00000000-0005-0000-0000-0000E8270000}"/>
    <cellStyle name="Výpočet 2 6 2" xfId="2830" xr:uid="{00000000-0005-0000-0000-0000E9270000}"/>
    <cellStyle name="Výpočet 2 6 2 2" xfId="5655" xr:uid="{00000000-0005-0000-0000-0000EA270000}"/>
    <cellStyle name="Výpočet 2 6 2 3" xfId="8120" xr:uid="{00000000-0005-0000-0000-0000EB270000}"/>
    <cellStyle name="Výpočet 2 6 2 4" xfId="10400" xr:uid="{00000000-0005-0000-0000-0000EC270000}"/>
    <cellStyle name="Výpočet 2 6 3" xfId="4314" xr:uid="{00000000-0005-0000-0000-0000ED270000}"/>
    <cellStyle name="Výpočet 2 6 4" xfId="6811" xr:uid="{00000000-0005-0000-0000-0000EE270000}"/>
    <cellStyle name="Výpočet 2 6 5" xfId="9140" xr:uid="{00000000-0005-0000-0000-0000EF270000}"/>
    <cellStyle name="Výpočet 2 7" xfId="1464" xr:uid="{00000000-0005-0000-0000-0000F0270000}"/>
    <cellStyle name="Výpočet 2 7 2" xfId="2831" xr:uid="{00000000-0005-0000-0000-0000F1270000}"/>
    <cellStyle name="Výpočet 2 7 2 2" xfId="5656" xr:uid="{00000000-0005-0000-0000-0000F2270000}"/>
    <cellStyle name="Výpočet 2 7 2 3" xfId="8121" xr:uid="{00000000-0005-0000-0000-0000F3270000}"/>
    <cellStyle name="Výpočet 2 7 2 4" xfId="10401" xr:uid="{00000000-0005-0000-0000-0000F4270000}"/>
    <cellStyle name="Výpočet 2 7 3" xfId="4315" xr:uid="{00000000-0005-0000-0000-0000F5270000}"/>
    <cellStyle name="Výpočet 2 7 4" xfId="6812" xr:uid="{00000000-0005-0000-0000-0000F6270000}"/>
    <cellStyle name="Výpočet 2 7 5" xfId="9141" xr:uid="{00000000-0005-0000-0000-0000F7270000}"/>
    <cellStyle name="Výpočet 2 8" xfId="1465" xr:uid="{00000000-0005-0000-0000-0000F8270000}"/>
    <cellStyle name="Výpočet 2 8 2" xfId="2832" xr:uid="{00000000-0005-0000-0000-0000F9270000}"/>
    <cellStyle name="Výpočet 2 8 2 2" xfId="5657" xr:uid="{00000000-0005-0000-0000-0000FA270000}"/>
    <cellStyle name="Výpočet 2 8 2 3" xfId="8122" xr:uid="{00000000-0005-0000-0000-0000FB270000}"/>
    <cellStyle name="Výpočet 2 8 2 4" xfId="10402" xr:uid="{00000000-0005-0000-0000-0000FC270000}"/>
    <cellStyle name="Výpočet 2 8 3" xfId="4316" xr:uid="{00000000-0005-0000-0000-0000FD270000}"/>
    <cellStyle name="Výpočet 2 8 4" xfId="6813" xr:uid="{00000000-0005-0000-0000-0000FE270000}"/>
    <cellStyle name="Výpočet 2 8 5" xfId="9142" xr:uid="{00000000-0005-0000-0000-0000FF270000}"/>
    <cellStyle name="Výpočet 2 9" xfId="1466" xr:uid="{00000000-0005-0000-0000-000000280000}"/>
    <cellStyle name="Výpočet 2 9 2" xfId="2833" xr:uid="{00000000-0005-0000-0000-000001280000}"/>
    <cellStyle name="Výpočet 2 9 2 2" xfId="5658" xr:uid="{00000000-0005-0000-0000-000002280000}"/>
    <cellStyle name="Výpočet 2 9 2 3" xfId="8123" xr:uid="{00000000-0005-0000-0000-000003280000}"/>
    <cellStyle name="Výpočet 2 9 2 4" xfId="10403" xr:uid="{00000000-0005-0000-0000-000004280000}"/>
    <cellStyle name="Výpočet 2 9 3" xfId="4317" xr:uid="{00000000-0005-0000-0000-000005280000}"/>
    <cellStyle name="Výpočet 2 9 4" xfId="6814" xr:uid="{00000000-0005-0000-0000-000006280000}"/>
    <cellStyle name="Výpočet 2 9 5" xfId="9143" xr:uid="{00000000-0005-0000-0000-000007280000}"/>
    <cellStyle name="Výpočet 3" xfId="2532" xr:uid="{00000000-0005-0000-0000-000008280000}"/>
    <cellStyle name="Výpočet 3 2" xfId="5359" xr:uid="{00000000-0005-0000-0000-000009280000}"/>
    <cellStyle name="Výpočet 3 3" xfId="7829" xr:uid="{00000000-0005-0000-0000-00000A280000}"/>
    <cellStyle name="Výpočet 3 4" xfId="10122" xr:uid="{00000000-0005-0000-0000-00000B280000}"/>
    <cellStyle name="Výpočet 4" xfId="2910" xr:uid="{00000000-0005-0000-0000-00000C280000}"/>
    <cellStyle name="Výpočet 5" xfId="4358" xr:uid="{00000000-0005-0000-0000-00000D280000}"/>
    <cellStyle name="Výpočet 6" xfId="6849" xr:uid="{00000000-0005-0000-0000-00000E280000}"/>
    <cellStyle name="Výstup" xfId="51" builtinId="21" customBuiltin="1"/>
    <cellStyle name="Výstup 2" xfId="128" xr:uid="{00000000-0005-0000-0000-000010280000}"/>
    <cellStyle name="Výstup 2 10" xfId="1467" xr:uid="{00000000-0005-0000-0000-000011280000}"/>
    <cellStyle name="Výstup 2 10 2" xfId="2834" xr:uid="{00000000-0005-0000-0000-000012280000}"/>
    <cellStyle name="Výstup 2 10 2 2" xfId="5659" xr:uid="{00000000-0005-0000-0000-000013280000}"/>
    <cellStyle name="Výstup 2 10 2 3" xfId="8124" xr:uid="{00000000-0005-0000-0000-000014280000}"/>
    <cellStyle name="Výstup 2 10 2 4" xfId="10404" xr:uid="{00000000-0005-0000-0000-000015280000}"/>
    <cellStyle name="Výstup 2 10 3" xfId="4318" xr:uid="{00000000-0005-0000-0000-000016280000}"/>
    <cellStyle name="Výstup 2 10 4" xfId="6815" xr:uid="{00000000-0005-0000-0000-000017280000}"/>
    <cellStyle name="Výstup 2 10 5" xfId="9144" xr:uid="{00000000-0005-0000-0000-000018280000}"/>
    <cellStyle name="Výstup 2 11" xfId="1468" xr:uid="{00000000-0005-0000-0000-000019280000}"/>
    <cellStyle name="Výstup 2 11 2" xfId="2835" xr:uid="{00000000-0005-0000-0000-00001A280000}"/>
    <cellStyle name="Výstup 2 11 2 2" xfId="5660" xr:uid="{00000000-0005-0000-0000-00001B280000}"/>
    <cellStyle name="Výstup 2 11 2 3" xfId="8125" xr:uid="{00000000-0005-0000-0000-00001C280000}"/>
    <cellStyle name="Výstup 2 11 2 4" xfId="10405" xr:uid="{00000000-0005-0000-0000-00001D280000}"/>
    <cellStyle name="Výstup 2 11 3" xfId="4319" xr:uid="{00000000-0005-0000-0000-00001E280000}"/>
    <cellStyle name="Výstup 2 11 4" xfId="6816" xr:uid="{00000000-0005-0000-0000-00001F280000}"/>
    <cellStyle name="Výstup 2 11 5" xfId="9145" xr:uid="{00000000-0005-0000-0000-000020280000}"/>
    <cellStyle name="Výstup 2 12" xfId="1958" xr:uid="{00000000-0005-0000-0000-000021280000}"/>
    <cellStyle name="Výstup 2 12 2" xfId="4786" xr:uid="{00000000-0005-0000-0000-000022280000}"/>
    <cellStyle name="Výstup 2 12 3" xfId="7257" xr:uid="{00000000-0005-0000-0000-000023280000}"/>
    <cellStyle name="Výstup 2 12 4" xfId="9550" xr:uid="{00000000-0005-0000-0000-000024280000}"/>
    <cellStyle name="Výstup 2 13" xfId="2984" xr:uid="{00000000-0005-0000-0000-000025280000}"/>
    <cellStyle name="Výstup 2 14" xfId="2935" xr:uid="{00000000-0005-0000-0000-000026280000}"/>
    <cellStyle name="Výstup 2 15" xfId="7928" xr:uid="{00000000-0005-0000-0000-000027280000}"/>
    <cellStyle name="Výstup 2 2" xfId="1469" xr:uid="{00000000-0005-0000-0000-000028280000}"/>
    <cellStyle name="Výstup 2 2 10" xfId="1470" xr:uid="{00000000-0005-0000-0000-000029280000}"/>
    <cellStyle name="Výstup 2 2 10 2" xfId="2837" xr:uid="{00000000-0005-0000-0000-00002A280000}"/>
    <cellStyle name="Výstup 2 2 10 2 2" xfId="5662" xr:uid="{00000000-0005-0000-0000-00002B280000}"/>
    <cellStyle name="Výstup 2 2 10 2 3" xfId="8127" xr:uid="{00000000-0005-0000-0000-00002C280000}"/>
    <cellStyle name="Výstup 2 2 10 2 4" xfId="10407" xr:uid="{00000000-0005-0000-0000-00002D280000}"/>
    <cellStyle name="Výstup 2 2 10 3" xfId="4321" xr:uid="{00000000-0005-0000-0000-00002E280000}"/>
    <cellStyle name="Výstup 2 2 10 4" xfId="6818" xr:uid="{00000000-0005-0000-0000-00002F280000}"/>
    <cellStyle name="Výstup 2 2 10 5" xfId="9147" xr:uid="{00000000-0005-0000-0000-000030280000}"/>
    <cellStyle name="Výstup 2 2 11" xfId="2836" xr:uid="{00000000-0005-0000-0000-000031280000}"/>
    <cellStyle name="Výstup 2 2 11 2" xfId="5661" xr:uid="{00000000-0005-0000-0000-000032280000}"/>
    <cellStyle name="Výstup 2 2 11 3" xfId="8126" xr:uid="{00000000-0005-0000-0000-000033280000}"/>
    <cellStyle name="Výstup 2 2 11 4" xfId="10406" xr:uid="{00000000-0005-0000-0000-000034280000}"/>
    <cellStyle name="Výstup 2 2 12" xfId="4320" xr:uid="{00000000-0005-0000-0000-000035280000}"/>
    <cellStyle name="Výstup 2 2 13" xfId="6817" xr:uid="{00000000-0005-0000-0000-000036280000}"/>
    <cellStyle name="Výstup 2 2 14" xfId="9146" xr:uid="{00000000-0005-0000-0000-000037280000}"/>
    <cellStyle name="Výstup 2 2 2" xfId="1471" xr:uid="{00000000-0005-0000-0000-000038280000}"/>
    <cellStyle name="Výstup 2 2 2 2" xfId="2838" xr:uid="{00000000-0005-0000-0000-000039280000}"/>
    <cellStyle name="Výstup 2 2 2 2 2" xfId="5663" xr:uid="{00000000-0005-0000-0000-00003A280000}"/>
    <cellStyle name="Výstup 2 2 2 2 3" xfId="8128" xr:uid="{00000000-0005-0000-0000-00003B280000}"/>
    <cellStyle name="Výstup 2 2 2 2 4" xfId="10408" xr:uid="{00000000-0005-0000-0000-00003C280000}"/>
    <cellStyle name="Výstup 2 2 2 3" xfId="4322" xr:uid="{00000000-0005-0000-0000-00003D280000}"/>
    <cellStyle name="Výstup 2 2 2 4" xfId="6819" xr:uid="{00000000-0005-0000-0000-00003E280000}"/>
    <cellStyle name="Výstup 2 2 2 5" xfId="9148" xr:uid="{00000000-0005-0000-0000-00003F280000}"/>
    <cellStyle name="Výstup 2 2 3" xfId="1472" xr:uid="{00000000-0005-0000-0000-000040280000}"/>
    <cellStyle name="Výstup 2 2 3 2" xfId="2839" xr:uid="{00000000-0005-0000-0000-000041280000}"/>
    <cellStyle name="Výstup 2 2 3 2 2" xfId="5664" xr:uid="{00000000-0005-0000-0000-000042280000}"/>
    <cellStyle name="Výstup 2 2 3 2 3" xfId="8129" xr:uid="{00000000-0005-0000-0000-000043280000}"/>
    <cellStyle name="Výstup 2 2 3 2 4" xfId="10409" xr:uid="{00000000-0005-0000-0000-000044280000}"/>
    <cellStyle name="Výstup 2 2 3 3" xfId="4323" xr:uid="{00000000-0005-0000-0000-000045280000}"/>
    <cellStyle name="Výstup 2 2 3 4" xfId="6820" xr:uid="{00000000-0005-0000-0000-000046280000}"/>
    <cellStyle name="Výstup 2 2 3 5" xfId="9149" xr:uid="{00000000-0005-0000-0000-000047280000}"/>
    <cellStyle name="Výstup 2 2 4" xfId="1473" xr:uid="{00000000-0005-0000-0000-000048280000}"/>
    <cellStyle name="Výstup 2 2 4 2" xfId="2840" xr:uid="{00000000-0005-0000-0000-000049280000}"/>
    <cellStyle name="Výstup 2 2 4 2 2" xfId="5665" xr:uid="{00000000-0005-0000-0000-00004A280000}"/>
    <cellStyle name="Výstup 2 2 4 2 3" xfId="8130" xr:uid="{00000000-0005-0000-0000-00004B280000}"/>
    <cellStyle name="Výstup 2 2 4 2 4" xfId="10410" xr:uid="{00000000-0005-0000-0000-00004C280000}"/>
    <cellStyle name="Výstup 2 2 4 3" xfId="4324" xr:uid="{00000000-0005-0000-0000-00004D280000}"/>
    <cellStyle name="Výstup 2 2 4 4" xfId="6821" xr:uid="{00000000-0005-0000-0000-00004E280000}"/>
    <cellStyle name="Výstup 2 2 4 5" xfId="9150" xr:uid="{00000000-0005-0000-0000-00004F280000}"/>
    <cellStyle name="Výstup 2 2 5" xfId="1474" xr:uid="{00000000-0005-0000-0000-000050280000}"/>
    <cellStyle name="Výstup 2 2 5 2" xfId="2841" xr:uid="{00000000-0005-0000-0000-000051280000}"/>
    <cellStyle name="Výstup 2 2 5 2 2" xfId="5666" xr:uid="{00000000-0005-0000-0000-000052280000}"/>
    <cellStyle name="Výstup 2 2 5 2 3" xfId="8131" xr:uid="{00000000-0005-0000-0000-000053280000}"/>
    <cellStyle name="Výstup 2 2 5 2 4" xfId="10411" xr:uid="{00000000-0005-0000-0000-000054280000}"/>
    <cellStyle name="Výstup 2 2 5 3" xfId="4325" xr:uid="{00000000-0005-0000-0000-000055280000}"/>
    <cellStyle name="Výstup 2 2 5 4" xfId="6822" xr:uid="{00000000-0005-0000-0000-000056280000}"/>
    <cellStyle name="Výstup 2 2 5 5" xfId="9151" xr:uid="{00000000-0005-0000-0000-000057280000}"/>
    <cellStyle name="Výstup 2 2 6" xfId="1475" xr:uid="{00000000-0005-0000-0000-000058280000}"/>
    <cellStyle name="Výstup 2 2 6 2" xfId="2842" xr:uid="{00000000-0005-0000-0000-000059280000}"/>
    <cellStyle name="Výstup 2 2 6 2 2" xfId="5667" xr:uid="{00000000-0005-0000-0000-00005A280000}"/>
    <cellStyle name="Výstup 2 2 6 2 3" xfId="8132" xr:uid="{00000000-0005-0000-0000-00005B280000}"/>
    <cellStyle name="Výstup 2 2 6 2 4" xfId="10412" xr:uid="{00000000-0005-0000-0000-00005C280000}"/>
    <cellStyle name="Výstup 2 2 6 3" xfId="4326" xr:uid="{00000000-0005-0000-0000-00005D280000}"/>
    <cellStyle name="Výstup 2 2 6 4" xfId="6823" xr:uid="{00000000-0005-0000-0000-00005E280000}"/>
    <cellStyle name="Výstup 2 2 6 5" xfId="9152" xr:uid="{00000000-0005-0000-0000-00005F280000}"/>
    <cellStyle name="Výstup 2 2 7" xfId="1476" xr:uid="{00000000-0005-0000-0000-000060280000}"/>
    <cellStyle name="Výstup 2 2 7 2" xfId="2843" xr:uid="{00000000-0005-0000-0000-000061280000}"/>
    <cellStyle name="Výstup 2 2 7 2 2" xfId="5668" xr:uid="{00000000-0005-0000-0000-000062280000}"/>
    <cellStyle name="Výstup 2 2 7 2 3" xfId="8133" xr:uid="{00000000-0005-0000-0000-000063280000}"/>
    <cellStyle name="Výstup 2 2 7 2 4" xfId="10413" xr:uid="{00000000-0005-0000-0000-000064280000}"/>
    <cellStyle name="Výstup 2 2 7 3" xfId="4327" xr:uid="{00000000-0005-0000-0000-000065280000}"/>
    <cellStyle name="Výstup 2 2 7 4" xfId="6824" xr:uid="{00000000-0005-0000-0000-000066280000}"/>
    <cellStyle name="Výstup 2 2 7 5" xfId="9153" xr:uid="{00000000-0005-0000-0000-000067280000}"/>
    <cellStyle name="Výstup 2 2 8" xfId="1477" xr:uid="{00000000-0005-0000-0000-000068280000}"/>
    <cellStyle name="Výstup 2 2 8 2" xfId="2844" xr:uid="{00000000-0005-0000-0000-000069280000}"/>
    <cellStyle name="Výstup 2 2 8 2 2" xfId="5669" xr:uid="{00000000-0005-0000-0000-00006A280000}"/>
    <cellStyle name="Výstup 2 2 8 2 3" xfId="8134" xr:uid="{00000000-0005-0000-0000-00006B280000}"/>
    <cellStyle name="Výstup 2 2 8 2 4" xfId="10414" xr:uid="{00000000-0005-0000-0000-00006C280000}"/>
    <cellStyle name="Výstup 2 2 8 3" xfId="4328" xr:uid="{00000000-0005-0000-0000-00006D280000}"/>
    <cellStyle name="Výstup 2 2 8 4" xfId="6825" xr:uid="{00000000-0005-0000-0000-00006E280000}"/>
    <cellStyle name="Výstup 2 2 8 5" xfId="9154" xr:uid="{00000000-0005-0000-0000-00006F280000}"/>
    <cellStyle name="Výstup 2 2 9" xfId="1478" xr:uid="{00000000-0005-0000-0000-000070280000}"/>
    <cellStyle name="Výstup 2 2 9 2" xfId="2845" xr:uid="{00000000-0005-0000-0000-000071280000}"/>
    <cellStyle name="Výstup 2 2 9 2 2" xfId="5670" xr:uid="{00000000-0005-0000-0000-000072280000}"/>
    <cellStyle name="Výstup 2 2 9 2 3" xfId="8135" xr:uid="{00000000-0005-0000-0000-000073280000}"/>
    <cellStyle name="Výstup 2 2 9 2 4" xfId="10415" xr:uid="{00000000-0005-0000-0000-000074280000}"/>
    <cellStyle name="Výstup 2 2 9 3" xfId="4329" xr:uid="{00000000-0005-0000-0000-000075280000}"/>
    <cellStyle name="Výstup 2 2 9 4" xfId="6826" xr:uid="{00000000-0005-0000-0000-000076280000}"/>
    <cellStyle name="Výstup 2 2 9 5" xfId="9155" xr:uid="{00000000-0005-0000-0000-000077280000}"/>
    <cellStyle name="Výstup 2 3" xfId="1479" xr:uid="{00000000-0005-0000-0000-000078280000}"/>
    <cellStyle name="Výstup 2 3 2" xfId="2846" xr:uid="{00000000-0005-0000-0000-000079280000}"/>
    <cellStyle name="Výstup 2 3 2 2" xfId="5671" xr:uid="{00000000-0005-0000-0000-00007A280000}"/>
    <cellStyle name="Výstup 2 3 2 3" xfId="8136" xr:uid="{00000000-0005-0000-0000-00007B280000}"/>
    <cellStyle name="Výstup 2 3 2 4" xfId="10416" xr:uid="{00000000-0005-0000-0000-00007C280000}"/>
    <cellStyle name="Výstup 2 3 3" xfId="4330" xr:uid="{00000000-0005-0000-0000-00007D280000}"/>
    <cellStyle name="Výstup 2 3 4" xfId="6827" xr:uid="{00000000-0005-0000-0000-00007E280000}"/>
    <cellStyle name="Výstup 2 3 5" xfId="9156" xr:uid="{00000000-0005-0000-0000-00007F280000}"/>
    <cellStyle name="Výstup 2 4" xfId="1480" xr:uid="{00000000-0005-0000-0000-000080280000}"/>
    <cellStyle name="Výstup 2 4 2" xfId="2847" xr:uid="{00000000-0005-0000-0000-000081280000}"/>
    <cellStyle name="Výstup 2 4 2 2" xfId="5672" xr:uid="{00000000-0005-0000-0000-000082280000}"/>
    <cellStyle name="Výstup 2 4 2 3" xfId="8137" xr:uid="{00000000-0005-0000-0000-000083280000}"/>
    <cellStyle name="Výstup 2 4 2 4" xfId="10417" xr:uid="{00000000-0005-0000-0000-000084280000}"/>
    <cellStyle name="Výstup 2 4 3" xfId="4331" xr:uid="{00000000-0005-0000-0000-000085280000}"/>
    <cellStyle name="Výstup 2 4 4" xfId="6828" xr:uid="{00000000-0005-0000-0000-000086280000}"/>
    <cellStyle name="Výstup 2 4 5" xfId="9157" xr:uid="{00000000-0005-0000-0000-000087280000}"/>
    <cellStyle name="Výstup 2 5" xfId="1481" xr:uid="{00000000-0005-0000-0000-000088280000}"/>
    <cellStyle name="Výstup 2 5 2" xfId="2848" xr:uid="{00000000-0005-0000-0000-000089280000}"/>
    <cellStyle name="Výstup 2 5 2 2" xfId="5673" xr:uid="{00000000-0005-0000-0000-00008A280000}"/>
    <cellStyle name="Výstup 2 5 2 3" xfId="8138" xr:uid="{00000000-0005-0000-0000-00008B280000}"/>
    <cellStyle name="Výstup 2 5 2 4" xfId="10418" xr:uid="{00000000-0005-0000-0000-00008C280000}"/>
    <cellStyle name="Výstup 2 5 3" xfId="4332" xr:uid="{00000000-0005-0000-0000-00008D280000}"/>
    <cellStyle name="Výstup 2 5 4" xfId="6829" xr:uid="{00000000-0005-0000-0000-00008E280000}"/>
    <cellStyle name="Výstup 2 5 5" xfId="9158" xr:uid="{00000000-0005-0000-0000-00008F280000}"/>
    <cellStyle name="Výstup 2 6" xfId="1482" xr:uid="{00000000-0005-0000-0000-000090280000}"/>
    <cellStyle name="Výstup 2 6 2" xfId="2849" xr:uid="{00000000-0005-0000-0000-000091280000}"/>
    <cellStyle name="Výstup 2 6 2 2" xfId="5674" xr:uid="{00000000-0005-0000-0000-000092280000}"/>
    <cellStyle name="Výstup 2 6 2 3" xfId="8139" xr:uid="{00000000-0005-0000-0000-000093280000}"/>
    <cellStyle name="Výstup 2 6 2 4" xfId="10419" xr:uid="{00000000-0005-0000-0000-000094280000}"/>
    <cellStyle name="Výstup 2 6 3" xfId="4333" xr:uid="{00000000-0005-0000-0000-000095280000}"/>
    <cellStyle name="Výstup 2 6 4" xfId="6830" xr:uid="{00000000-0005-0000-0000-000096280000}"/>
    <cellStyle name="Výstup 2 6 5" xfId="9159" xr:uid="{00000000-0005-0000-0000-000097280000}"/>
    <cellStyle name="Výstup 2 7" xfId="1483" xr:uid="{00000000-0005-0000-0000-000098280000}"/>
    <cellStyle name="Výstup 2 7 2" xfId="2850" xr:uid="{00000000-0005-0000-0000-000099280000}"/>
    <cellStyle name="Výstup 2 7 2 2" xfId="5675" xr:uid="{00000000-0005-0000-0000-00009A280000}"/>
    <cellStyle name="Výstup 2 7 2 3" xfId="8140" xr:uid="{00000000-0005-0000-0000-00009B280000}"/>
    <cellStyle name="Výstup 2 7 2 4" xfId="10420" xr:uid="{00000000-0005-0000-0000-00009C280000}"/>
    <cellStyle name="Výstup 2 7 3" xfId="4334" xr:uid="{00000000-0005-0000-0000-00009D280000}"/>
    <cellStyle name="Výstup 2 7 4" xfId="6831" xr:uid="{00000000-0005-0000-0000-00009E280000}"/>
    <cellStyle name="Výstup 2 7 5" xfId="9160" xr:uid="{00000000-0005-0000-0000-00009F280000}"/>
    <cellStyle name="Výstup 2 8" xfId="1484" xr:uid="{00000000-0005-0000-0000-0000A0280000}"/>
    <cellStyle name="Výstup 2 8 2" xfId="2851" xr:uid="{00000000-0005-0000-0000-0000A1280000}"/>
    <cellStyle name="Výstup 2 8 2 2" xfId="5676" xr:uid="{00000000-0005-0000-0000-0000A2280000}"/>
    <cellStyle name="Výstup 2 8 2 3" xfId="8141" xr:uid="{00000000-0005-0000-0000-0000A3280000}"/>
    <cellStyle name="Výstup 2 8 2 4" xfId="10421" xr:uid="{00000000-0005-0000-0000-0000A4280000}"/>
    <cellStyle name="Výstup 2 8 3" xfId="4335" xr:uid="{00000000-0005-0000-0000-0000A5280000}"/>
    <cellStyle name="Výstup 2 8 4" xfId="6832" xr:uid="{00000000-0005-0000-0000-0000A6280000}"/>
    <cellStyle name="Výstup 2 8 5" xfId="9161" xr:uid="{00000000-0005-0000-0000-0000A7280000}"/>
    <cellStyle name="Výstup 2 9" xfId="1485" xr:uid="{00000000-0005-0000-0000-0000A8280000}"/>
    <cellStyle name="Výstup 2 9 2" xfId="2852" xr:uid="{00000000-0005-0000-0000-0000A9280000}"/>
    <cellStyle name="Výstup 2 9 2 2" xfId="5677" xr:uid="{00000000-0005-0000-0000-0000AA280000}"/>
    <cellStyle name="Výstup 2 9 2 3" xfId="8142" xr:uid="{00000000-0005-0000-0000-0000AB280000}"/>
    <cellStyle name="Výstup 2 9 2 4" xfId="10422" xr:uid="{00000000-0005-0000-0000-0000AC280000}"/>
    <cellStyle name="Výstup 2 9 3" xfId="4336" xr:uid="{00000000-0005-0000-0000-0000AD280000}"/>
    <cellStyle name="Výstup 2 9 4" xfId="6833" xr:uid="{00000000-0005-0000-0000-0000AE280000}"/>
    <cellStyle name="Výstup 2 9 5" xfId="9162" xr:uid="{00000000-0005-0000-0000-0000AF280000}"/>
    <cellStyle name="Výstup 3" xfId="2254" xr:uid="{00000000-0005-0000-0000-0000B0280000}"/>
    <cellStyle name="Výstup 3 2" xfId="5082" xr:uid="{00000000-0005-0000-0000-0000B1280000}"/>
    <cellStyle name="Výstup 3 3" xfId="7553" xr:uid="{00000000-0005-0000-0000-0000B2280000}"/>
    <cellStyle name="Výstup 3 4" xfId="9846" xr:uid="{00000000-0005-0000-0000-0000B3280000}"/>
    <cellStyle name="Výstup 4" xfId="2911" xr:uid="{00000000-0005-0000-0000-0000B4280000}"/>
    <cellStyle name="Výstup 5" xfId="4357" xr:uid="{00000000-0005-0000-0000-0000B5280000}"/>
    <cellStyle name="Výstup 6" xfId="6848" xr:uid="{00000000-0005-0000-0000-0000B6280000}"/>
    <cellStyle name="Vysvětlující text" xfId="52" builtinId="53" customBuiltin="1"/>
    <cellStyle name="Vysvětlující text 2" xfId="129" xr:uid="{00000000-0005-0000-0000-0000B8280000}"/>
    <cellStyle name="Zvýraznění 1" xfId="53" builtinId="29" customBuiltin="1"/>
    <cellStyle name="Zvýraznění 1 2" xfId="130" xr:uid="{00000000-0005-0000-0000-0000BA280000}"/>
    <cellStyle name="Zvýraznění 2" xfId="54" builtinId="33" customBuiltin="1"/>
    <cellStyle name="Zvýraznění 2 2" xfId="131" xr:uid="{00000000-0005-0000-0000-0000BC280000}"/>
    <cellStyle name="Zvýraznění 3" xfId="55" builtinId="37" customBuiltin="1"/>
    <cellStyle name="Zvýraznění 3 2" xfId="132" xr:uid="{00000000-0005-0000-0000-0000BE280000}"/>
    <cellStyle name="Zvýraznění 4" xfId="56" builtinId="41" customBuiltin="1"/>
    <cellStyle name="Zvýraznění 4 2" xfId="133" xr:uid="{00000000-0005-0000-0000-0000C0280000}"/>
    <cellStyle name="Zvýraznění 5" xfId="57" builtinId="45" customBuiltin="1"/>
    <cellStyle name="Zvýraznění 5 2" xfId="134" xr:uid="{00000000-0005-0000-0000-0000C2280000}"/>
    <cellStyle name="Zvýraznění 6" xfId="58" builtinId="49" customBuiltin="1"/>
    <cellStyle name="Zvýraznění 6 2" xfId="135" xr:uid="{00000000-0005-0000-0000-0000C4280000}"/>
  </cellStyles>
  <dxfs count="12">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D0D0D0"/>
      <color rgb="FF9D9D9C"/>
      <color rgb="FF8D8D8D"/>
      <color rgb="FFF7C9C7"/>
      <color rgb="FFF0948F"/>
      <color rgb="FF646363"/>
      <color rgb="FFFFFFFF"/>
      <color rgb="FFE86159"/>
      <color rgb="FF6E4932"/>
      <color rgb="FFF8AA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6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en-GB" sz="1000" b="1" i="0" baseline="0">
                <a:solidFill>
                  <a:schemeClr val="tx2"/>
                </a:solidFill>
                <a:effectLst/>
              </a:rPr>
              <a:t>Gross electricity generation [GWh]</a:t>
            </a:r>
            <a:endParaRPr lang="cs-CZ" sz="1000" b="1">
              <a:solidFill>
                <a:schemeClr val="tx2"/>
              </a:solidFill>
              <a:effectLst/>
            </a:endParaRPr>
          </a:p>
        </c:rich>
      </c:tx>
      <c:layout>
        <c:manualLayout>
          <c:xMode val="edge"/>
          <c:yMode val="edge"/>
          <c:x val="6.7150147730325022E-4"/>
          <c:y val="2.3602175116988741E-2"/>
        </c:manualLayout>
      </c:layout>
      <c:overlay val="1"/>
      <c:spPr>
        <a:solidFill>
          <a:sysClr val="window" lastClr="FFFFFF"/>
        </a:solidFill>
      </c:spPr>
    </c:title>
    <c:autoTitleDeleted val="0"/>
    <c:plotArea>
      <c:layout>
        <c:manualLayout>
          <c:layoutTarget val="inner"/>
          <c:xMode val="edge"/>
          <c:yMode val="edge"/>
          <c:x val="9.5479569892473207E-2"/>
          <c:y val="0.1482555653506327"/>
          <c:w val="0.89769247311828015"/>
          <c:h val="0.57637588147656604"/>
        </c:manualLayout>
      </c:layout>
      <c:barChart>
        <c:barDir val="col"/>
        <c:grouping val="stacked"/>
        <c:varyColors val="0"/>
        <c:ser>
          <c:idx val="0"/>
          <c:order val="0"/>
          <c:tx>
            <c:strRef>
              <c:f>'3.1'!$A$6</c:f>
              <c:strCache>
                <c:ptCount val="1"/>
                <c:pt idx="0">
                  <c:v>Nuclear (NPP)</c:v>
                </c:pt>
              </c:strCache>
            </c:strRef>
          </c:tx>
          <c:spPr>
            <a:solidFill>
              <a:schemeClr val="accent1"/>
            </a:solidFill>
          </c:spPr>
          <c:invertIfNegative val="0"/>
          <c:val>
            <c:numRef>
              <c:f>'3.1'!$B$6:$M$6</c:f>
              <c:numCache>
                <c:formatCode>#,##0.0</c:formatCode>
                <c:ptCount val="12"/>
                <c:pt idx="0">
                  <c:v>2740.0032099999999</c:v>
                </c:pt>
                <c:pt idx="1">
                  <c:v>2466.9492500000001</c:v>
                </c:pt>
                <c:pt idx="2">
                  <c:v>2595.8272900000002</c:v>
                </c:pt>
                <c:pt idx="3">
                  <c:v>2122.4468700000002</c:v>
                </c:pt>
                <c:pt idx="4">
                  <c:v>2428.0895699999996</c:v>
                </c:pt>
                <c:pt idx="5">
                  <c:v>2405.6819100000002</c:v>
                </c:pt>
                <c:pt idx="6">
                  <c:v>2075.0688700000001</c:v>
                </c:pt>
                <c:pt idx="7">
                  <c:v>2340.7240999999995</c:v>
                </c:pt>
                <c:pt idx="8">
                  <c:v>2820.1780899999999</c:v>
                </c:pt>
                <c:pt idx="9">
                  <c:v>3107.2876699999997</c:v>
                </c:pt>
                <c:pt idx="10">
                  <c:v>2882.12453</c:v>
                </c:pt>
                <c:pt idx="11">
                  <c:v>2746.7990199999999</c:v>
                </c:pt>
              </c:numCache>
            </c:numRef>
          </c:val>
          <c:extLst>
            <c:ext xmlns:c16="http://schemas.microsoft.com/office/drawing/2014/chart" uri="{C3380CC4-5D6E-409C-BE32-E72D297353CC}">
              <c16:uniqueId val="{00000000-601A-4F5F-8179-180B3CA5EB7D}"/>
            </c:ext>
          </c:extLst>
        </c:ser>
        <c:ser>
          <c:idx val="1"/>
          <c:order val="1"/>
          <c:tx>
            <c:strRef>
              <c:f>'3.1'!$A$7</c:f>
              <c:strCache>
                <c:ptCount val="1"/>
                <c:pt idx="0">
                  <c:v>Thermal (TPS)</c:v>
                </c:pt>
              </c:strCache>
            </c:strRef>
          </c:tx>
          <c:spPr>
            <a:solidFill>
              <a:schemeClr val="accent5"/>
            </a:solidFill>
          </c:spPr>
          <c:invertIfNegative val="0"/>
          <c:val>
            <c:numRef>
              <c:f>'3.1'!$B$7:$M$7</c:f>
              <c:numCache>
                <c:formatCode>#,##0.0</c:formatCode>
                <c:ptCount val="12"/>
                <c:pt idx="0">
                  <c:v>4142.273733</c:v>
                </c:pt>
                <c:pt idx="1">
                  <c:v>3390.9286700000011</c:v>
                </c:pt>
                <c:pt idx="2">
                  <c:v>3306.1972490000003</c:v>
                </c:pt>
                <c:pt idx="3">
                  <c:v>2786.7932920000012</c:v>
                </c:pt>
                <c:pt idx="4">
                  <c:v>2204.6285279999993</c:v>
                </c:pt>
                <c:pt idx="5">
                  <c:v>2225.2548899999997</c:v>
                </c:pt>
                <c:pt idx="6">
                  <c:v>2745.4082599999988</c:v>
                </c:pt>
                <c:pt idx="7">
                  <c:v>2749.1949269999996</c:v>
                </c:pt>
                <c:pt idx="8">
                  <c:v>2892.6076750000002</c:v>
                </c:pt>
                <c:pt idx="9">
                  <c:v>3748.4603260000017</c:v>
                </c:pt>
                <c:pt idx="10">
                  <c:v>4147.0706939999991</c:v>
                </c:pt>
                <c:pt idx="11">
                  <c:v>4291.0223469999992</c:v>
                </c:pt>
              </c:numCache>
            </c:numRef>
          </c:val>
          <c:extLst>
            <c:ext xmlns:c16="http://schemas.microsoft.com/office/drawing/2014/chart" uri="{C3380CC4-5D6E-409C-BE32-E72D297353CC}">
              <c16:uniqueId val="{00000001-601A-4F5F-8179-180B3CA5EB7D}"/>
            </c:ext>
          </c:extLst>
        </c:ser>
        <c:ser>
          <c:idx val="2"/>
          <c:order val="2"/>
          <c:tx>
            <c:strRef>
              <c:f>'3.1'!$A$8</c:f>
              <c:strCache>
                <c:ptCount val="1"/>
                <c:pt idx="0">
                  <c:v>Combined cycle (CC)</c:v>
                </c:pt>
              </c:strCache>
            </c:strRef>
          </c:tx>
          <c:spPr>
            <a:solidFill>
              <a:schemeClr val="accent2"/>
            </a:solidFill>
          </c:spPr>
          <c:invertIfNegative val="0"/>
          <c:val>
            <c:numRef>
              <c:f>'3.1'!$B$8:$M$8</c:f>
              <c:numCache>
                <c:formatCode>#,##0.0</c:formatCode>
                <c:ptCount val="12"/>
                <c:pt idx="0">
                  <c:v>585.33216000000004</c:v>
                </c:pt>
                <c:pt idx="1">
                  <c:v>516.67357000000004</c:v>
                </c:pt>
                <c:pt idx="2">
                  <c:v>648.82239000000004</c:v>
                </c:pt>
                <c:pt idx="3">
                  <c:v>617.96953000000008</c:v>
                </c:pt>
                <c:pt idx="4">
                  <c:v>250.16167999999999</c:v>
                </c:pt>
                <c:pt idx="5">
                  <c:v>491.72260999999997</c:v>
                </c:pt>
                <c:pt idx="6">
                  <c:v>429.47035</c:v>
                </c:pt>
                <c:pt idx="7">
                  <c:v>203.35567</c:v>
                </c:pt>
                <c:pt idx="8">
                  <c:v>270.06819000000002</c:v>
                </c:pt>
                <c:pt idx="9">
                  <c:v>252.39903999999999</c:v>
                </c:pt>
                <c:pt idx="10">
                  <c:v>504.46129999999999</c:v>
                </c:pt>
                <c:pt idx="11">
                  <c:v>469.40562</c:v>
                </c:pt>
              </c:numCache>
            </c:numRef>
          </c:val>
          <c:extLst>
            <c:ext xmlns:c16="http://schemas.microsoft.com/office/drawing/2014/chart" uri="{C3380CC4-5D6E-409C-BE32-E72D297353CC}">
              <c16:uniqueId val="{00000002-601A-4F5F-8179-180B3CA5EB7D}"/>
            </c:ext>
          </c:extLst>
        </c:ser>
        <c:ser>
          <c:idx val="3"/>
          <c:order val="3"/>
          <c:tx>
            <c:strRef>
              <c:f>'3.1'!$A$9</c:f>
              <c:strCache>
                <c:ptCount val="1"/>
                <c:pt idx="0">
                  <c:v>Gas fired (GFPS)</c:v>
                </c:pt>
              </c:strCache>
            </c:strRef>
          </c:tx>
          <c:spPr>
            <a:solidFill>
              <a:schemeClr val="accent6"/>
            </a:solidFill>
          </c:spPr>
          <c:invertIfNegative val="0"/>
          <c:val>
            <c:numRef>
              <c:f>'3.1'!$B$9:$M$9</c:f>
              <c:numCache>
                <c:formatCode>#,##0.0</c:formatCode>
                <c:ptCount val="12"/>
                <c:pt idx="0">
                  <c:v>375.08922600000028</c:v>
                </c:pt>
                <c:pt idx="1">
                  <c:v>336.25757800000014</c:v>
                </c:pt>
                <c:pt idx="2">
                  <c:v>363.64802300000082</c:v>
                </c:pt>
                <c:pt idx="3">
                  <c:v>333.39036699999986</c:v>
                </c:pt>
                <c:pt idx="4">
                  <c:v>313.07277999999894</c:v>
                </c:pt>
                <c:pt idx="5">
                  <c:v>275.22166200000021</c:v>
                </c:pt>
                <c:pt idx="6">
                  <c:v>277.23369599999995</c:v>
                </c:pt>
                <c:pt idx="7">
                  <c:v>280.48571600000037</c:v>
                </c:pt>
                <c:pt idx="8">
                  <c:v>285.18835099999995</c:v>
                </c:pt>
                <c:pt idx="9">
                  <c:v>338.14307300000024</c:v>
                </c:pt>
                <c:pt idx="10">
                  <c:v>366.87494500000042</c:v>
                </c:pt>
                <c:pt idx="11">
                  <c:v>387.07102899999927</c:v>
                </c:pt>
              </c:numCache>
            </c:numRef>
          </c:val>
          <c:extLst>
            <c:ext xmlns:c16="http://schemas.microsoft.com/office/drawing/2014/chart" uri="{C3380CC4-5D6E-409C-BE32-E72D297353CC}">
              <c16:uniqueId val="{00000003-601A-4F5F-8179-180B3CA5EB7D}"/>
            </c:ext>
          </c:extLst>
        </c:ser>
        <c:ser>
          <c:idx val="4"/>
          <c:order val="4"/>
          <c:tx>
            <c:strRef>
              <c:f>'3.1'!$A$10</c:f>
              <c:strCache>
                <c:ptCount val="1"/>
                <c:pt idx="0">
                  <c:v>Hydro (HE)</c:v>
                </c:pt>
              </c:strCache>
            </c:strRef>
          </c:tx>
          <c:spPr>
            <a:solidFill>
              <a:schemeClr val="accent3"/>
            </a:solidFill>
          </c:spPr>
          <c:invertIfNegative val="0"/>
          <c:val>
            <c:numRef>
              <c:f>'3.1'!$B$10:$M$10</c:f>
              <c:numCache>
                <c:formatCode>#,##0.0</c:formatCode>
                <c:ptCount val="12"/>
                <c:pt idx="0">
                  <c:v>189.79885100000001</c:v>
                </c:pt>
                <c:pt idx="1">
                  <c:v>292.43653899999987</c:v>
                </c:pt>
                <c:pt idx="2">
                  <c:v>245.81828299999984</c:v>
                </c:pt>
                <c:pt idx="3">
                  <c:v>185.39499999999995</c:v>
                </c:pt>
                <c:pt idx="4">
                  <c:v>261.90209000000004</c:v>
                </c:pt>
                <c:pt idx="5">
                  <c:v>172.08994499999994</c:v>
                </c:pt>
                <c:pt idx="6">
                  <c:v>250.4165880000001</c:v>
                </c:pt>
                <c:pt idx="7">
                  <c:v>192.84235699999985</c:v>
                </c:pt>
                <c:pt idx="8">
                  <c:v>151.92078600000013</c:v>
                </c:pt>
                <c:pt idx="9">
                  <c:v>177.46378899999996</c:v>
                </c:pt>
                <c:pt idx="10">
                  <c:v>143.82630900000004</c:v>
                </c:pt>
                <c:pt idx="11">
                  <c:v>144.60988599999985</c:v>
                </c:pt>
              </c:numCache>
            </c:numRef>
          </c:val>
          <c:extLst>
            <c:ext xmlns:c16="http://schemas.microsoft.com/office/drawing/2014/chart" uri="{C3380CC4-5D6E-409C-BE32-E72D297353CC}">
              <c16:uniqueId val="{00000004-601A-4F5F-8179-180B3CA5EB7D}"/>
            </c:ext>
          </c:extLst>
        </c:ser>
        <c:ser>
          <c:idx val="5"/>
          <c:order val="5"/>
          <c:tx>
            <c:strRef>
              <c:f>'3.1'!$A$11</c:f>
              <c:strCache>
                <c:ptCount val="1"/>
                <c:pt idx="0">
                  <c:v>Pumped storage (PSHE)</c:v>
                </c:pt>
              </c:strCache>
            </c:strRef>
          </c:tx>
          <c:spPr>
            <a:solidFill>
              <a:srgbClr val="F0948F"/>
            </a:solidFill>
          </c:spPr>
          <c:invertIfNegative val="0"/>
          <c:val>
            <c:numRef>
              <c:f>'3.1'!$B$11:$M$11</c:f>
              <c:numCache>
                <c:formatCode>#,##0.0</c:formatCode>
                <c:ptCount val="12"/>
                <c:pt idx="0">
                  <c:v>118.53997</c:v>
                </c:pt>
                <c:pt idx="1">
                  <c:v>107.600566</c:v>
                </c:pt>
                <c:pt idx="2">
                  <c:v>93.230910000000009</c:v>
                </c:pt>
                <c:pt idx="3">
                  <c:v>102.18486999999999</c:v>
                </c:pt>
                <c:pt idx="4">
                  <c:v>77.252239999999986</c:v>
                </c:pt>
                <c:pt idx="5">
                  <c:v>49.710487000000001</c:v>
                </c:pt>
                <c:pt idx="6">
                  <c:v>72.194794000000016</c:v>
                </c:pt>
                <c:pt idx="7">
                  <c:v>104.80131</c:v>
                </c:pt>
                <c:pt idx="8">
                  <c:v>114.25153</c:v>
                </c:pt>
                <c:pt idx="9">
                  <c:v>119.86945000000001</c:v>
                </c:pt>
                <c:pt idx="10">
                  <c:v>118.50739</c:v>
                </c:pt>
                <c:pt idx="11">
                  <c:v>133.26089999999999</c:v>
                </c:pt>
              </c:numCache>
            </c:numRef>
          </c:val>
          <c:extLst>
            <c:ext xmlns:c16="http://schemas.microsoft.com/office/drawing/2014/chart" uri="{C3380CC4-5D6E-409C-BE32-E72D297353CC}">
              <c16:uniqueId val="{00000005-601A-4F5F-8179-180B3CA5EB7D}"/>
            </c:ext>
          </c:extLst>
        </c:ser>
        <c:ser>
          <c:idx val="6"/>
          <c:order val="6"/>
          <c:tx>
            <c:strRef>
              <c:f>'3.1'!$A$12</c:f>
              <c:strCache>
                <c:ptCount val="1"/>
                <c:pt idx="0">
                  <c:v>Wind (WPP)</c:v>
                </c:pt>
              </c:strCache>
            </c:strRef>
          </c:tx>
          <c:spPr>
            <a:solidFill>
              <a:schemeClr val="accent4"/>
            </a:solidFill>
          </c:spPr>
          <c:invertIfNegative val="0"/>
          <c:val>
            <c:numRef>
              <c:f>'3.1'!$B$12:$M$12</c:f>
              <c:numCache>
                <c:formatCode>#,##0.0</c:formatCode>
                <c:ptCount val="12"/>
                <c:pt idx="0">
                  <c:v>54.126033000000049</c:v>
                </c:pt>
                <c:pt idx="1">
                  <c:v>44.859880999999966</c:v>
                </c:pt>
                <c:pt idx="2">
                  <c:v>55.436106999999936</c:v>
                </c:pt>
                <c:pt idx="3">
                  <c:v>58.313711000000005</c:v>
                </c:pt>
                <c:pt idx="4">
                  <c:v>72.582606999999911</c:v>
                </c:pt>
                <c:pt idx="5">
                  <c:v>23.755353999999979</c:v>
                </c:pt>
                <c:pt idx="6">
                  <c:v>29.623390999999977</c:v>
                </c:pt>
                <c:pt idx="7">
                  <c:v>34.408688999999981</c:v>
                </c:pt>
                <c:pt idx="8">
                  <c:v>31.685019</c:v>
                </c:pt>
                <c:pt idx="9">
                  <c:v>71.457106999999979</c:v>
                </c:pt>
                <c:pt idx="10">
                  <c:v>58.470064000000036</c:v>
                </c:pt>
                <c:pt idx="11">
                  <c:v>66.816086000000041</c:v>
                </c:pt>
              </c:numCache>
            </c:numRef>
          </c:val>
          <c:extLst>
            <c:ext xmlns:c16="http://schemas.microsoft.com/office/drawing/2014/chart" uri="{C3380CC4-5D6E-409C-BE32-E72D297353CC}">
              <c16:uniqueId val="{00000006-601A-4F5F-8179-180B3CA5EB7D}"/>
            </c:ext>
          </c:extLst>
        </c:ser>
        <c:ser>
          <c:idx val="7"/>
          <c:order val="7"/>
          <c:tx>
            <c:strRef>
              <c:f>'3.1'!$A$13</c:f>
              <c:strCache>
                <c:ptCount val="1"/>
                <c:pt idx="0">
                  <c:v>Photovoltaic (PV)</c:v>
                </c:pt>
              </c:strCache>
            </c:strRef>
          </c:tx>
          <c:spPr>
            <a:solidFill>
              <a:srgbClr val="F7C9C7"/>
            </a:solidFill>
          </c:spPr>
          <c:invertIfNegative val="0"/>
          <c:val>
            <c:numRef>
              <c:f>'3.1'!$B$13:$M$13</c:f>
              <c:numCache>
                <c:formatCode>#,##0.0</c:formatCode>
                <c:ptCount val="12"/>
                <c:pt idx="0">
                  <c:v>44.111868000000271</c:v>
                </c:pt>
                <c:pt idx="1">
                  <c:v>85.715612000000775</c:v>
                </c:pt>
                <c:pt idx="2">
                  <c:v>186.09310399999902</c:v>
                </c:pt>
                <c:pt idx="3">
                  <c:v>236.11885099999887</c:v>
                </c:pt>
                <c:pt idx="4">
                  <c:v>252.39284499999891</c:v>
                </c:pt>
                <c:pt idx="5">
                  <c:v>321.71634000000046</c:v>
                </c:pt>
                <c:pt idx="6">
                  <c:v>291.54509200000064</c:v>
                </c:pt>
                <c:pt idx="7">
                  <c:v>235.50532400000034</c:v>
                </c:pt>
                <c:pt idx="8">
                  <c:v>219.16904899999821</c:v>
                </c:pt>
                <c:pt idx="9">
                  <c:v>189.08664500000171</c:v>
                </c:pt>
                <c:pt idx="10">
                  <c:v>57.014121999999965</c:v>
                </c:pt>
                <c:pt idx="11">
                  <c:v>34.811470999999919</c:v>
                </c:pt>
              </c:numCache>
            </c:numRef>
          </c:val>
          <c:extLst>
            <c:ext xmlns:c16="http://schemas.microsoft.com/office/drawing/2014/chart" uri="{C3380CC4-5D6E-409C-BE32-E72D297353CC}">
              <c16:uniqueId val="{00000007-601A-4F5F-8179-180B3CA5EB7D}"/>
            </c:ext>
          </c:extLst>
        </c:ser>
        <c:dLbls>
          <c:showLegendKey val="0"/>
          <c:showVal val="0"/>
          <c:showCatName val="0"/>
          <c:showSerName val="0"/>
          <c:showPercent val="0"/>
          <c:showBubbleSize val="0"/>
        </c:dLbls>
        <c:gapWidth val="50"/>
        <c:overlap val="100"/>
        <c:axId val="134271744"/>
        <c:axId val="134273280"/>
      </c:barChart>
      <c:catAx>
        <c:axId val="134271744"/>
        <c:scaling>
          <c:orientation val="minMax"/>
        </c:scaling>
        <c:delete val="0"/>
        <c:axPos val="b"/>
        <c:majorTickMark val="none"/>
        <c:minorTickMark val="none"/>
        <c:tickLblPos val="nextTo"/>
        <c:txPr>
          <a:bodyPr/>
          <a:lstStyle/>
          <a:p>
            <a:pPr>
              <a:defRPr sz="900"/>
            </a:pPr>
            <a:endParaRPr lang="cs-CZ"/>
          </a:p>
        </c:txPr>
        <c:crossAx val="134273280"/>
        <c:crossesAt val="-4000"/>
        <c:auto val="1"/>
        <c:lblAlgn val="ctr"/>
        <c:lblOffset val="100"/>
        <c:noMultiLvlLbl val="0"/>
      </c:catAx>
      <c:valAx>
        <c:axId val="134273280"/>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134271744"/>
        <c:crosses val="autoZero"/>
        <c:crossBetween val="between"/>
      </c:valAx>
    </c:plotArea>
    <c:legend>
      <c:legendPos val="b"/>
      <c:layout>
        <c:manualLayout>
          <c:xMode val="edge"/>
          <c:yMode val="edge"/>
          <c:x val="0"/>
          <c:y val="0.80804493457675342"/>
          <c:w val="0.74346549751385904"/>
          <c:h val="0.19195506542324708"/>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6039" r="0.31496062992126039" t="0.3543307086614173" header="0.31496062992126039" footer="0.31496062992126039"/>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'3.6'!$J$5</c:f>
              <c:strCache>
                <c:ptCount val="1"/>
              </c:strCache>
            </c:strRef>
          </c:tx>
          <c:spPr>
            <a:solidFill>
              <a:schemeClr val="tx2"/>
            </a:solidFill>
          </c:spPr>
          <c:invertIfNegative val="0"/>
          <c:cat>
            <c:numRef>
              <c:f>'3.6'!$K$4</c:f>
              <c:numCache>
                <c:formatCode>0.000000</c:formatCode>
                <c:ptCount val="1"/>
              </c:numCache>
            </c:numRef>
          </c:cat>
          <c:val>
            <c:numRef>
              <c:f>'3.6'!$K$5</c:f>
              <c:numCache>
                <c:formatCode>0.000000</c:formatCode>
                <c:ptCount val="1"/>
              </c:numCache>
            </c:numRef>
          </c:val>
          <c:extLst>
            <c:ext xmlns:c16="http://schemas.microsoft.com/office/drawing/2014/chart" uri="{C3380CC4-5D6E-409C-BE32-E72D297353CC}">
              <c16:uniqueId val="{00000000-ABF2-41EE-BE4D-F082A862050D}"/>
            </c:ext>
          </c:extLst>
        </c:ser>
        <c:ser>
          <c:idx val="1"/>
          <c:order val="1"/>
          <c:tx>
            <c:strRef>
              <c:f>'3.6'!$J$6</c:f>
              <c:strCache>
                <c:ptCount val="1"/>
              </c:strCache>
            </c:strRef>
          </c:tx>
          <c:spPr>
            <a:solidFill>
              <a:schemeClr val="accent2"/>
            </a:solidFill>
          </c:spPr>
          <c:invertIfNegative val="0"/>
          <c:cat>
            <c:numRef>
              <c:f>'3.6'!$K$4</c:f>
              <c:numCache>
                <c:formatCode>0.000000</c:formatCode>
                <c:ptCount val="1"/>
              </c:numCache>
            </c:numRef>
          </c:cat>
          <c:val>
            <c:numRef>
              <c:f>'3.6'!$K$6</c:f>
              <c:numCache>
                <c:formatCode>General</c:formatCode>
                <c:ptCount val="1"/>
              </c:numCache>
            </c:numRef>
          </c:val>
          <c:extLst>
            <c:ext xmlns:c16="http://schemas.microsoft.com/office/drawing/2014/chart" uri="{C3380CC4-5D6E-409C-BE32-E72D297353CC}">
              <c16:uniqueId val="{00000001-ABF2-41EE-BE4D-F082A862050D}"/>
            </c:ext>
          </c:extLst>
        </c:ser>
        <c:ser>
          <c:idx val="2"/>
          <c:order val="2"/>
          <c:tx>
            <c:strRef>
              <c:f>'3.6'!$J$7</c:f>
              <c:strCache>
                <c:ptCount val="1"/>
              </c:strCache>
            </c:strRef>
          </c:tx>
          <c:spPr>
            <a:pattFill prst="ltDnDiag">
              <a:fgClr>
                <a:schemeClr val="tx1"/>
              </a:fgClr>
              <a:bgClr>
                <a:schemeClr val="bg1"/>
              </a:bgClr>
            </a:pattFill>
            <a:ln>
              <a:noFill/>
            </a:ln>
          </c:spPr>
          <c:invertIfNegative val="0"/>
          <c:cat>
            <c:numRef>
              <c:f>'3.6'!$K$4</c:f>
              <c:numCache>
                <c:formatCode>0.000000</c:formatCode>
                <c:ptCount val="1"/>
              </c:numCache>
            </c:numRef>
          </c:cat>
          <c:val>
            <c:numRef>
              <c:f>'3.6'!$K$7</c:f>
              <c:numCache>
                <c:formatCode>General</c:formatCode>
                <c:ptCount val="1"/>
              </c:numCache>
            </c:numRef>
          </c:val>
          <c:extLst>
            <c:ext xmlns:c16="http://schemas.microsoft.com/office/drawing/2014/chart" uri="{C3380CC4-5D6E-409C-BE32-E72D297353CC}">
              <c16:uniqueId val="{00000002-ABF2-41EE-BE4D-F082A862050D}"/>
            </c:ext>
          </c:extLst>
        </c:ser>
        <c:ser>
          <c:idx val="3"/>
          <c:order val="3"/>
          <c:tx>
            <c:strRef>
              <c:f>'3.6'!$J$8</c:f>
              <c:strCache>
                <c:ptCount val="1"/>
              </c:strCache>
            </c:strRef>
          </c:tx>
          <c:spPr>
            <a:solidFill>
              <a:schemeClr val="accent3"/>
            </a:solidFill>
          </c:spPr>
          <c:invertIfNegative val="0"/>
          <c:cat>
            <c:numRef>
              <c:f>'3.6'!$K$4</c:f>
              <c:numCache>
                <c:formatCode>0.000000</c:formatCode>
                <c:ptCount val="1"/>
              </c:numCache>
            </c:numRef>
          </c:cat>
          <c:val>
            <c:numRef>
              <c:f>'3.6'!$K$8</c:f>
              <c:numCache>
                <c:formatCode>General</c:formatCode>
                <c:ptCount val="1"/>
              </c:numCache>
            </c:numRef>
          </c:val>
          <c:extLst>
            <c:ext xmlns:c16="http://schemas.microsoft.com/office/drawing/2014/chart" uri="{C3380CC4-5D6E-409C-BE32-E72D297353CC}">
              <c16:uniqueId val="{00000003-ABF2-41EE-BE4D-F082A862050D}"/>
            </c:ext>
          </c:extLst>
        </c:ser>
        <c:ser>
          <c:idx val="4"/>
          <c:order val="4"/>
          <c:tx>
            <c:strRef>
              <c:f>'3.6'!$J$9</c:f>
              <c:strCache>
                <c:ptCount val="1"/>
              </c:strCache>
            </c:strRef>
          </c:tx>
          <c:spPr>
            <a:solidFill>
              <a:schemeClr val="accent4"/>
            </a:solidFill>
          </c:spPr>
          <c:invertIfNegative val="0"/>
          <c:cat>
            <c:numRef>
              <c:f>'3.6'!$K$4</c:f>
              <c:numCache>
                <c:formatCode>0.000000</c:formatCode>
                <c:ptCount val="1"/>
              </c:numCache>
            </c:numRef>
          </c:cat>
          <c:val>
            <c:numRef>
              <c:f>'3.6'!$K$9</c:f>
              <c:numCache>
                <c:formatCode>General</c:formatCode>
                <c:ptCount val="1"/>
              </c:numCache>
            </c:numRef>
          </c:val>
          <c:extLst>
            <c:ext xmlns:c16="http://schemas.microsoft.com/office/drawing/2014/chart" uri="{C3380CC4-5D6E-409C-BE32-E72D297353CC}">
              <c16:uniqueId val="{00000004-ABF2-41EE-BE4D-F082A862050D}"/>
            </c:ext>
          </c:extLst>
        </c:ser>
        <c:ser>
          <c:idx val="5"/>
          <c:order val="5"/>
          <c:tx>
            <c:strRef>
              <c:f>'3.6'!$J$10</c:f>
              <c:strCache>
                <c:ptCount val="1"/>
              </c:strCache>
            </c:strRef>
          </c:tx>
          <c:spPr>
            <a:solidFill>
              <a:schemeClr val="accent5"/>
            </a:solidFill>
          </c:spPr>
          <c:invertIfNegative val="0"/>
          <c:cat>
            <c:numRef>
              <c:f>'3.6'!$K$4</c:f>
              <c:numCache>
                <c:formatCode>0.000000</c:formatCode>
                <c:ptCount val="1"/>
              </c:numCache>
            </c:numRef>
          </c:cat>
          <c:val>
            <c:numRef>
              <c:f>'3.6'!$K$10</c:f>
              <c:numCache>
                <c:formatCode>General</c:formatCode>
                <c:ptCount val="1"/>
              </c:numCache>
            </c:numRef>
          </c:val>
          <c:extLst>
            <c:ext xmlns:c16="http://schemas.microsoft.com/office/drawing/2014/chart" uri="{C3380CC4-5D6E-409C-BE32-E72D297353CC}">
              <c16:uniqueId val="{00000005-ABF2-41EE-BE4D-F082A862050D}"/>
            </c:ext>
          </c:extLst>
        </c:ser>
        <c:ser>
          <c:idx val="6"/>
          <c:order val="6"/>
          <c:tx>
            <c:strRef>
              <c:f>'3.6'!$J$11</c:f>
              <c:strCache>
                <c:ptCount val="1"/>
              </c:strCache>
            </c:strRef>
          </c:tx>
          <c:spPr>
            <a:solidFill>
              <a:schemeClr val="accent6"/>
            </a:solidFill>
          </c:spPr>
          <c:invertIfNegative val="0"/>
          <c:cat>
            <c:numRef>
              <c:f>'3.6'!$K$4</c:f>
              <c:numCache>
                <c:formatCode>0.000000</c:formatCode>
                <c:ptCount val="1"/>
              </c:numCache>
            </c:numRef>
          </c:cat>
          <c:val>
            <c:numRef>
              <c:f>'3.6'!$K$11</c:f>
              <c:numCache>
                <c:formatCode>General</c:formatCode>
                <c:ptCount val="1"/>
              </c:numCache>
            </c:numRef>
          </c:val>
          <c:extLst>
            <c:ext xmlns:c16="http://schemas.microsoft.com/office/drawing/2014/chart" uri="{C3380CC4-5D6E-409C-BE32-E72D297353CC}">
              <c16:uniqueId val="{00000006-ABF2-41EE-BE4D-F082A862050D}"/>
            </c:ext>
          </c:extLst>
        </c:ser>
        <c:ser>
          <c:idx val="7"/>
          <c:order val="7"/>
          <c:tx>
            <c:strRef>
              <c:f>'3.6'!$J$12</c:f>
              <c:strCache>
                <c:ptCount val="1"/>
              </c:strCache>
            </c:strRef>
          </c:tx>
          <c:spPr>
            <a:solidFill>
              <a:srgbClr val="F0948F"/>
            </a:solidFill>
          </c:spPr>
          <c:invertIfNegative val="0"/>
          <c:cat>
            <c:numRef>
              <c:f>'3.6'!$K$4</c:f>
              <c:numCache>
                <c:formatCode>0.000000</c:formatCode>
                <c:ptCount val="1"/>
              </c:numCache>
            </c:numRef>
          </c:cat>
          <c:val>
            <c:numRef>
              <c:f>'3.6'!$K$12</c:f>
              <c:numCache>
                <c:formatCode>General</c:formatCode>
                <c:ptCount val="1"/>
              </c:numCache>
            </c:numRef>
          </c:val>
          <c:extLst>
            <c:ext xmlns:c16="http://schemas.microsoft.com/office/drawing/2014/chart" uri="{C3380CC4-5D6E-409C-BE32-E72D297353CC}">
              <c16:uniqueId val="{00000007-ABF2-41EE-BE4D-F082A862050D}"/>
            </c:ext>
          </c:extLst>
        </c:ser>
        <c:ser>
          <c:idx val="8"/>
          <c:order val="8"/>
          <c:tx>
            <c:strRef>
              <c:f>'3.6'!$J$13</c:f>
              <c:strCache>
                <c:ptCount val="1"/>
              </c:strCache>
            </c:strRef>
          </c:tx>
          <c:spPr>
            <a:solidFill>
              <a:srgbClr val="F7C9C7"/>
            </a:solidFill>
          </c:spPr>
          <c:invertIfNegative val="0"/>
          <c:cat>
            <c:numRef>
              <c:f>'3.6'!$K$4</c:f>
              <c:numCache>
                <c:formatCode>0.000000</c:formatCode>
                <c:ptCount val="1"/>
              </c:numCache>
            </c:numRef>
          </c:cat>
          <c:val>
            <c:numRef>
              <c:f>'3.6'!$K$13</c:f>
              <c:numCache>
                <c:formatCode>General</c:formatCode>
                <c:ptCount val="1"/>
              </c:numCache>
            </c:numRef>
          </c:val>
          <c:extLst>
            <c:ext xmlns:c16="http://schemas.microsoft.com/office/drawing/2014/chart" uri="{C3380CC4-5D6E-409C-BE32-E72D297353CC}">
              <c16:uniqueId val="{00000008-ABF2-41EE-BE4D-F082A862050D}"/>
            </c:ext>
          </c:extLst>
        </c:ser>
        <c:ser>
          <c:idx val="9"/>
          <c:order val="9"/>
          <c:tx>
            <c:strRef>
              <c:f>'3.6'!$J$14</c:f>
              <c:strCache>
                <c:ptCount val="1"/>
              </c:strCache>
            </c:strRef>
          </c:tx>
          <c:spPr>
            <a:solidFill>
              <a:schemeClr val="tx1"/>
            </a:solidFill>
          </c:spPr>
          <c:invertIfNegative val="0"/>
          <c:cat>
            <c:numRef>
              <c:f>'3.6'!$K$4</c:f>
              <c:numCache>
                <c:formatCode>0.000000</c:formatCode>
                <c:ptCount val="1"/>
              </c:numCache>
            </c:numRef>
          </c:cat>
          <c:val>
            <c:numRef>
              <c:f>'3.6'!$K$14</c:f>
              <c:numCache>
                <c:formatCode>General</c:formatCode>
                <c:ptCount val="1"/>
              </c:numCache>
            </c:numRef>
          </c:val>
          <c:extLst>
            <c:ext xmlns:c16="http://schemas.microsoft.com/office/drawing/2014/chart" uri="{C3380CC4-5D6E-409C-BE32-E72D297353CC}">
              <c16:uniqueId val="{00000009-ABF2-41EE-BE4D-F082A862050D}"/>
            </c:ext>
          </c:extLst>
        </c:ser>
        <c:ser>
          <c:idx val="10"/>
          <c:order val="10"/>
          <c:tx>
            <c:strRef>
              <c:f>'3.6'!$J$15</c:f>
              <c:strCache>
                <c:ptCount val="1"/>
              </c:strCache>
            </c:strRef>
          </c:tx>
          <c:spPr>
            <a:solidFill>
              <a:srgbClr val="646363"/>
            </a:solidFill>
          </c:spPr>
          <c:invertIfNegative val="0"/>
          <c:cat>
            <c:numRef>
              <c:f>'3.6'!$K$4</c:f>
              <c:numCache>
                <c:formatCode>0.000000</c:formatCode>
                <c:ptCount val="1"/>
              </c:numCache>
            </c:numRef>
          </c:cat>
          <c:val>
            <c:numRef>
              <c:f>'3.6'!$K$15</c:f>
              <c:numCache>
                <c:formatCode>General</c:formatCode>
                <c:ptCount val="1"/>
              </c:numCache>
            </c:numRef>
          </c:val>
          <c:extLst>
            <c:ext xmlns:c16="http://schemas.microsoft.com/office/drawing/2014/chart" uri="{C3380CC4-5D6E-409C-BE32-E72D297353CC}">
              <c16:uniqueId val="{0000000A-ABF2-41EE-BE4D-F082A862050D}"/>
            </c:ext>
          </c:extLst>
        </c:ser>
        <c:ser>
          <c:idx val="11"/>
          <c:order val="11"/>
          <c:tx>
            <c:strRef>
              <c:f>'3.6'!$J$16</c:f>
              <c:strCache>
                <c:ptCount val="1"/>
              </c:strCache>
            </c:strRef>
          </c:tx>
          <c:spPr>
            <a:solidFill>
              <a:srgbClr val="9D9D9C"/>
            </a:solidFill>
          </c:spPr>
          <c:invertIfNegative val="0"/>
          <c:cat>
            <c:numRef>
              <c:f>'3.6'!$K$4</c:f>
              <c:numCache>
                <c:formatCode>0.000000</c:formatCode>
                <c:ptCount val="1"/>
              </c:numCache>
            </c:numRef>
          </c:cat>
          <c:val>
            <c:numRef>
              <c:f>'3.6'!$K$16</c:f>
              <c:numCache>
                <c:formatCode>General</c:formatCode>
                <c:ptCount val="1"/>
              </c:numCache>
            </c:numRef>
          </c:val>
          <c:extLst>
            <c:ext xmlns:c16="http://schemas.microsoft.com/office/drawing/2014/chart" uri="{C3380CC4-5D6E-409C-BE32-E72D297353CC}">
              <c16:uniqueId val="{0000000B-ABF2-41EE-BE4D-F082A862050D}"/>
            </c:ext>
          </c:extLst>
        </c:ser>
        <c:ser>
          <c:idx val="12"/>
          <c:order val="12"/>
          <c:tx>
            <c:strRef>
              <c:f>'3.6'!$J$17</c:f>
              <c:strCache>
                <c:ptCount val="1"/>
              </c:strCache>
            </c:strRef>
          </c:tx>
          <c:spPr>
            <a:solidFill>
              <a:srgbClr val="D0D0D0"/>
            </a:solidFill>
          </c:spPr>
          <c:invertIfNegative val="0"/>
          <c:cat>
            <c:numRef>
              <c:f>'3.6'!$K$4</c:f>
              <c:numCache>
                <c:formatCode>0.000000</c:formatCode>
                <c:ptCount val="1"/>
              </c:numCache>
            </c:numRef>
          </c:cat>
          <c:val>
            <c:numRef>
              <c:f>'3.6'!$K$17</c:f>
              <c:numCache>
                <c:formatCode>General</c:formatCode>
                <c:ptCount val="1"/>
              </c:numCache>
            </c:numRef>
          </c:val>
          <c:extLst>
            <c:ext xmlns:c16="http://schemas.microsoft.com/office/drawing/2014/chart" uri="{C3380CC4-5D6E-409C-BE32-E72D297353CC}">
              <c16:uniqueId val="{0000000C-ABF2-41EE-BE4D-F082A862050D}"/>
            </c:ext>
          </c:extLst>
        </c:ser>
        <c:dLbls>
          <c:showLegendKey val="0"/>
          <c:showVal val="0"/>
          <c:showCatName val="0"/>
          <c:showSerName val="0"/>
          <c:showPercent val="0"/>
          <c:showBubbleSize val="0"/>
        </c:dLbls>
        <c:gapWidth val="150"/>
        <c:axId val="147693952"/>
        <c:axId val="147695488"/>
      </c:barChart>
      <c:catAx>
        <c:axId val="147693952"/>
        <c:scaling>
          <c:orientation val="minMax"/>
        </c:scaling>
        <c:delete val="1"/>
        <c:axPos val="b"/>
        <c:numFmt formatCode="0.000000" sourceLinked="1"/>
        <c:majorTickMark val="out"/>
        <c:minorTickMark val="none"/>
        <c:tickLblPos val="none"/>
        <c:crossAx val="147695488"/>
        <c:crosses val="autoZero"/>
        <c:auto val="1"/>
        <c:lblAlgn val="ctr"/>
        <c:lblOffset val="100"/>
        <c:noMultiLvlLbl val="0"/>
      </c:catAx>
      <c:valAx>
        <c:axId val="147695488"/>
        <c:scaling>
          <c:orientation val="minMax"/>
        </c:scaling>
        <c:delete val="1"/>
        <c:axPos val="l"/>
        <c:numFmt formatCode="0.000000" sourceLinked="1"/>
        <c:majorTickMark val="out"/>
        <c:minorTickMark val="none"/>
        <c:tickLblPos val="none"/>
        <c:crossAx val="1476939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accent1"/>
                </a:solidFill>
              </a:defRPr>
            </a:pPr>
            <a:r>
              <a:rPr lang="en-GB" sz="1000" b="1" i="0" baseline="0">
                <a:effectLst/>
              </a:rPr>
              <a:t>Shares of HE categories in gross electricity generation</a:t>
            </a:r>
            <a:endParaRPr lang="cs-CZ" sz="1000">
              <a:effectLst/>
            </a:endParaRPr>
          </a:p>
        </c:rich>
      </c:tx>
      <c:layout>
        <c:manualLayout>
          <c:xMode val="edge"/>
          <c:yMode val="edge"/>
          <c:x val="9.9880740713862534E-2"/>
          <c:y val="0"/>
        </c:manualLayout>
      </c:layout>
      <c:overlay val="0"/>
    </c:title>
    <c:autoTitleDeleted val="0"/>
    <c:plotArea>
      <c:layout>
        <c:manualLayout>
          <c:layoutTarget val="inner"/>
          <c:xMode val="edge"/>
          <c:yMode val="edge"/>
          <c:x val="0.10831751171290505"/>
          <c:y val="0.16362317031830007"/>
          <c:w val="0.7958265263571026"/>
          <c:h val="0.62155794394313868"/>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9F06-40E2-B540-4458B3C7CCEC}"/>
              </c:ext>
            </c:extLst>
          </c:dPt>
          <c:dPt>
            <c:idx val="2"/>
            <c:bubble3D val="0"/>
            <c:spPr>
              <a:solidFill>
                <a:schemeClr val="accent2"/>
              </a:solidFill>
            </c:spPr>
            <c:extLst>
              <c:ext xmlns:c16="http://schemas.microsoft.com/office/drawing/2014/chart" uri="{C3380CC4-5D6E-409C-BE32-E72D297353CC}">
                <c16:uniqueId val="{00000001-9F06-40E2-B540-4458B3C7CCEC}"/>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'5.4'!$A$6:$A$8</c:f>
              <c:strCache>
                <c:ptCount val="3"/>
                <c:pt idx="0">
                  <c:v>up to 1 MW</c:v>
                </c:pt>
                <c:pt idx="1">
                  <c:v>from 1 MW inclusive to 10 MW</c:v>
                </c:pt>
                <c:pt idx="2">
                  <c:v>from 10 MW inclusive</c:v>
                </c:pt>
              </c:strCache>
            </c:strRef>
          </c:cat>
          <c:val>
            <c:numRef>
              <c:f>'5.4'!$C$6:$C$8</c:f>
              <c:numCache>
                <c:formatCode>#,##0.0</c:formatCode>
                <c:ptCount val="3"/>
                <c:pt idx="0">
                  <c:v>566644.25299999735</c:v>
                </c:pt>
                <c:pt idx="1">
                  <c:v>659834.90999999887</c:v>
                </c:pt>
                <c:pt idx="2">
                  <c:v>1182041.2599999993</c:v>
                </c:pt>
              </c:numCache>
            </c:numRef>
          </c:val>
          <c:extLst>
            <c:ext xmlns:c16="http://schemas.microsoft.com/office/drawing/2014/chart" uri="{C3380CC4-5D6E-409C-BE32-E72D297353CC}">
              <c16:uniqueId val="{00000000-2152-40CF-B59E-1CDFF38158C5}"/>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 HE</a:t>
            </a:r>
            <a:endParaRPr lang="cs-CZ" sz="1000">
              <a:effectLst/>
            </a:endParaRPr>
          </a:p>
        </c:rich>
      </c:tx>
      <c:layout>
        <c:manualLayout>
          <c:xMode val="edge"/>
          <c:yMode val="edge"/>
          <c:x val="0.50276334446943716"/>
          <c:y val="2.6111888888564184E-2"/>
        </c:manualLayout>
      </c:layout>
      <c:overlay val="0"/>
    </c:title>
    <c:autoTitleDeleted val="0"/>
    <c:plotArea>
      <c:layout>
        <c:manualLayout>
          <c:layoutTarget val="inner"/>
          <c:xMode val="edge"/>
          <c:yMode val="edge"/>
          <c:x val="0.54582890086491676"/>
          <c:y val="0.20656767676767676"/>
          <c:w val="0.43956695201727514"/>
          <c:h val="0.4979111111111113"/>
        </c:manualLayout>
      </c:layout>
      <c:barChart>
        <c:barDir val="col"/>
        <c:grouping val="stacked"/>
        <c:varyColors val="0"/>
        <c:ser>
          <c:idx val="0"/>
          <c:order val="0"/>
          <c:tx>
            <c:strRef>
              <c:f>'5.4'!$A$25</c:f>
              <c:strCache>
                <c:ptCount val="1"/>
                <c:pt idx="0">
                  <c:v>up to 1 MW</c:v>
                </c:pt>
              </c:strCache>
            </c:strRef>
          </c:tx>
          <c:invertIfNegative val="0"/>
          <c:cat>
            <c:numRef>
              <c:f>'5.4'!$B$24:$K$24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('5.4'!$B$25:$E$25,'5.4'!$F$25:$K$25)</c:f>
              <c:numCache>
                <c:formatCode>General</c:formatCode>
                <c:ptCount val="10"/>
                <c:pt idx="0">
                  <c:v>0</c:v>
                </c:pt>
                <c:pt idx="1">
                  <c:v>0</c:v>
                </c:pt>
                <c:pt idx="2">
                  <c:v>466.02003400000086</c:v>
                </c:pt>
                <c:pt idx="3">
                  <c:v>446.46649699999932</c:v>
                </c:pt>
                <c:pt idx="4">
                  <c:v>483.55910999999946</c:v>
                </c:pt>
                <c:pt idx="5">
                  <c:v>511.39141199999943</c:v>
                </c:pt>
                <c:pt idx="6">
                  <c:v>388.78866499999805</c:v>
                </c:pt>
                <c:pt idx="7">
                  <c:v>462.01054799999866</c:v>
                </c:pt>
                <c:pt idx="8">
                  <c:v>523.58406499999955</c:v>
                </c:pt>
                <c:pt idx="9">
                  <c:v>566.64425299999732</c:v>
                </c:pt>
              </c:numCache>
            </c:numRef>
          </c:val>
          <c:extLst>
            <c:ext xmlns:c16="http://schemas.microsoft.com/office/drawing/2014/chart" uri="{C3380CC4-5D6E-409C-BE32-E72D297353CC}">
              <c16:uniqueId val="{00000000-F02E-4FDC-AE74-337DECC3B247}"/>
            </c:ext>
          </c:extLst>
        </c:ser>
        <c:ser>
          <c:idx val="1"/>
          <c:order val="1"/>
          <c:tx>
            <c:strRef>
              <c:f>'5.4'!$A$26</c:f>
              <c:strCache>
                <c:ptCount val="1"/>
                <c:pt idx="0">
                  <c:v>from 1 MW inclusive to 10 MW</c:v>
                </c:pt>
              </c:strCache>
            </c:strRef>
          </c:tx>
          <c:spPr>
            <a:solidFill>
              <a:schemeClr val="accent5"/>
            </a:solidFill>
          </c:spPr>
          <c:invertIfNegative val="0"/>
          <c:cat>
            <c:numRef>
              <c:f>'5.4'!$B$24:$K$24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('5.4'!$B$26:$E$26,'5.4'!$F$26:$K$26)</c:f>
              <c:numCache>
                <c:formatCode>General</c:formatCode>
                <c:ptCount val="10"/>
                <c:pt idx="0">
                  <c:v>0</c:v>
                </c:pt>
                <c:pt idx="1">
                  <c:v>0</c:v>
                </c:pt>
                <c:pt idx="2">
                  <c:v>546.1916369999999</c:v>
                </c:pt>
                <c:pt idx="3">
                  <c:v>555.90920700000072</c:v>
                </c:pt>
                <c:pt idx="4">
                  <c:v>570.53690200000062</c:v>
                </c:pt>
                <c:pt idx="5">
                  <c:v>551.15320499999973</c:v>
                </c:pt>
                <c:pt idx="6">
                  <c:v>485.02545499999985</c:v>
                </c:pt>
                <c:pt idx="7">
                  <c:v>561.63749200000029</c:v>
                </c:pt>
                <c:pt idx="8">
                  <c:v>655.3365520000001</c:v>
                </c:pt>
                <c:pt idx="9">
                  <c:v>659.8349099999989</c:v>
                </c:pt>
              </c:numCache>
            </c:numRef>
          </c:val>
          <c:extLst>
            <c:ext xmlns:c16="http://schemas.microsoft.com/office/drawing/2014/chart" uri="{C3380CC4-5D6E-409C-BE32-E72D297353CC}">
              <c16:uniqueId val="{00000001-F02E-4FDC-AE74-337DECC3B247}"/>
            </c:ext>
          </c:extLst>
        </c:ser>
        <c:ser>
          <c:idx val="2"/>
          <c:order val="2"/>
          <c:tx>
            <c:strRef>
              <c:f>'5.4'!$A$27</c:f>
              <c:strCache>
                <c:ptCount val="1"/>
                <c:pt idx="0">
                  <c:v>from 10 MW inclusive</c:v>
                </c:pt>
              </c:strCache>
            </c:strRef>
          </c:tx>
          <c:spPr>
            <a:solidFill>
              <a:schemeClr val="accent2"/>
            </a:solidFill>
          </c:spPr>
          <c:invertIfNegative val="0"/>
          <c:cat>
            <c:numRef>
              <c:f>'5.4'!$B$24:$K$24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('5.4'!$B$27:$E$27,'5.4'!$F$27:$K$27)</c:f>
              <c:numCache>
                <c:formatCode>General</c:formatCode>
                <c:ptCount val="10"/>
                <c:pt idx="0">
                  <c:v>0</c:v>
                </c:pt>
                <c:pt idx="1">
                  <c:v>0</c:v>
                </c:pt>
                <c:pt idx="2">
                  <c:v>897.54893600000037</c:v>
                </c:pt>
                <c:pt idx="3">
                  <c:v>793.01001000000019</c:v>
                </c:pt>
                <c:pt idx="4">
                  <c:v>947.38790899999992</c:v>
                </c:pt>
                <c:pt idx="5">
                  <c:v>806.98529300000007</c:v>
                </c:pt>
                <c:pt idx="6">
                  <c:v>753.70135299999993</c:v>
                </c:pt>
                <c:pt idx="7">
                  <c:v>985.00355699999977</c:v>
                </c:pt>
                <c:pt idx="8">
                  <c:v>965.1795229999999</c:v>
                </c:pt>
                <c:pt idx="9">
                  <c:v>1182.0412599999993</c:v>
                </c:pt>
              </c:numCache>
            </c:numRef>
          </c:val>
          <c:extLst>
            <c:ext xmlns:c16="http://schemas.microsoft.com/office/drawing/2014/chart" uri="{C3380CC4-5D6E-409C-BE32-E72D297353CC}">
              <c16:uniqueId val="{00000002-F02E-4FDC-AE74-337DECC3B247}"/>
            </c:ext>
          </c:extLst>
        </c:ser>
        <c:ser>
          <c:idx val="3"/>
          <c:order val="3"/>
          <c:tx>
            <c:strRef>
              <c:f>'5.4'!$A$28</c:f>
              <c:strCache>
                <c:ptCount val="1"/>
                <c:pt idx="0">
                  <c:v>All categories (pre-2014 data only in aggregate)</c:v>
                </c:pt>
              </c:strCache>
            </c:strRef>
          </c:tx>
          <c:spPr>
            <a:solidFill>
              <a:srgbClr val="D0D0D0"/>
            </a:solidFill>
          </c:spPr>
          <c:invertIfNegative val="0"/>
          <c:cat>
            <c:numRef>
              <c:f>'5.4'!$B$24:$K$24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'5.4'!$B$28:$C$28</c:f>
              <c:numCache>
                <c:formatCode>0.00000</c:formatCode>
                <c:ptCount val="2"/>
                <c:pt idx="0" formatCode="General">
                  <c:v>2231.5493615839096</c:v>
                </c:pt>
                <c:pt idx="1">
                  <c:v>2856.3917619999997</c:v>
                </c:pt>
              </c:numCache>
            </c:numRef>
          </c:val>
          <c:extLst>
            <c:ext xmlns:c16="http://schemas.microsoft.com/office/drawing/2014/chart" uri="{C3380CC4-5D6E-409C-BE32-E72D297353CC}">
              <c16:uniqueId val="{00000003-F02E-4FDC-AE74-337DECC3B247}"/>
            </c:ext>
          </c:extLst>
        </c:ser>
        <c:dLbls>
          <c:showLegendKey val="0"/>
          <c:showVal val="0"/>
          <c:showCatName val="0"/>
          <c:showSerName val="0"/>
          <c:showPercent val="0"/>
          <c:showBubbleSize val="0"/>
        </c:dLbls>
        <c:gapWidth val="50"/>
        <c:overlap val="100"/>
        <c:axId val="156112000"/>
        <c:axId val="156113536"/>
      </c:barChart>
      <c:catAx>
        <c:axId val="156112000"/>
        <c:scaling>
          <c:orientation val="minMax"/>
        </c:scaling>
        <c:delete val="0"/>
        <c:axPos val="b"/>
        <c:numFmt formatCode="General" sourceLinked="1"/>
        <c:majorTickMark val="none"/>
        <c:minorTickMark val="none"/>
        <c:tickLblPos val="nextTo"/>
        <c:txPr>
          <a:bodyPr/>
          <a:lstStyle/>
          <a:p>
            <a:pPr>
              <a:defRPr sz="900"/>
            </a:pPr>
            <a:endParaRPr lang="cs-CZ"/>
          </a:p>
        </c:txPr>
        <c:crossAx val="156113536"/>
        <c:crosses val="autoZero"/>
        <c:auto val="1"/>
        <c:lblAlgn val="ctr"/>
        <c:lblOffset val="100"/>
        <c:noMultiLvlLbl val="0"/>
      </c:catAx>
      <c:valAx>
        <c:axId val="156113536"/>
        <c:scaling>
          <c:orientation val="minMax"/>
          <c:max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56112000"/>
        <c:crosses val="autoZero"/>
        <c:crossBetween val="between"/>
        <c:majorUnit val="500"/>
      </c:valAx>
    </c:plotArea>
    <c:legend>
      <c:legendPos val="b"/>
      <c:legendEntry>
        <c:idx val="0"/>
        <c:delete val="1"/>
      </c:legendEntry>
      <c:legendEntry>
        <c:idx val="1"/>
        <c:delete val="1"/>
      </c:legendEntry>
      <c:legendEntry>
        <c:idx val="2"/>
        <c:delete val="1"/>
      </c:legendEntry>
      <c:layout>
        <c:manualLayout>
          <c:xMode val="edge"/>
          <c:yMode val="edge"/>
          <c:x val="0"/>
          <c:y val="0.8365354974805127"/>
          <c:w val="0.27081021989209825"/>
          <c:h val="0.1026408045977010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 HE</a:t>
            </a:r>
            <a:endParaRPr lang="cs-CZ" sz="1000">
              <a:solidFill>
                <a:schemeClr val="tx2"/>
              </a:solidFill>
              <a:effectLst/>
            </a:endParaRPr>
          </a:p>
        </c:rich>
      </c:tx>
      <c:layout>
        <c:manualLayout>
          <c:xMode val="edge"/>
          <c:yMode val="edge"/>
          <c:x val="2.4686708625917151E-3"/>
          <c:y val="4.2702792438212935E-2"/>
        </c:manualLayout>
      </c:layout>
      <c:overlay val="0"/>
    </c:title>
    <c:autoTitleDeleted val="0"/>
    <c:plotArea>
      <c:layout>
        <c:manualLayout>
          <c:layoutTarget val="inner"/>
          <c:xMode val="edge"/>
          <c:yMode val="edge"/>
          <c:x val="9.3190730167484567E-2"/>
          <c:y val="0.24626077097505666"/>
          <c:w val="0.87762429727307645"/>
          <c:h val="0.58672222222222226"/>
        </c:manualLayout>
      </c:layout>
      <c:barChart>
        <c:barDir val="col"/>
        <c:grouping val="stacked"/>
        <c:varyColors val="0"/>
        <c:ser>
          <c:idx val="0"/>
          <c:order val="0"/>
          <c:tx>
            <c:strRef>
              <c:f>'5.4'!$A$18</c:f>
              <c:strCache>
                <c:ptCount val="1"/>
                <c:pt idx="0">
                  <c:v>up to 1 MW</c:v>
                </c:pt>
              </c:strCache>
            </c:strRef>
          </c:tx>
          <c:invertIfNegative val="0"/>
          <c:cat>
            <c:numRef>
              <c:f>'5.4'!$B$17:$K$17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('5.4'!$B$18:$E$18,'5.4'!$F$18:$K$18)</c:f>
              <c:numCache>
                <c:formatCode>General</c:formatCode>
                <c:ptCount val="10"/>
                <c:pt idx="0">
                  <c:v>0</c:v>
                </c:pt>
                <c:pt idx="1">
                  <c:v>0</c:v>
                </c:pt>
                <c:pt idx="2">
                  <c:v>151.5367000000002</c:v>
                </c:pt>
                <c:pt idx="3">
                  <c:v>155.16499999999991</c:v>
                </c:pt>
                <c:pt idx="4">
                  <c:v>156.41509999999988</c:v>
                </c:pt>
                <c:pt idx="5">
                  <c:v>157.23959999999983</c:v>
                </c:pt>
                <c:pt idx="6">
                  <c:v>156.74410000000017</c:v>
                </c:pt>
                <c:pt idx="7">
                  <c:v>157.42109000000016</c:v>
                </c:pt>
                <c:pt idx="8">
                  <c:v>158.26153000000053</c:v>
                </c:pt>
                <c:pt idx="9">
                  <c:v>157.93483000000052</c:v>
                </c:pt>
              </c:numCache>
            </c:numRef>
          </c:val>
          <c:extLst>
            <c:ext xmlns:c16="http://schemas.microsoft.com/office/drawing/2014/chart" uri="{C3380CC4-5D6E-409C-BE32-E72D297353CC}">
              <c16:uniqueId val="{00000000-89BB-4903-AF38-364219C7FEAD}"/>
            </c:ext>
          </c:extLst>
        </c:ser>
        <c:ser>
          <c:idx val="1"/>
          <c:order val="1"/>
          <c:tx>
            <c:strRef>
              <c:f>'5.4'!$A$19</c:f>
              <c:strCache>
                <c:ptCount val="1"/>
                <c:pt idx="0">
                  <c:v>from 1 MW inclusive to 10 MW</c:v>
                </c:pt>
              </c:strCache>
            </c:strRef>
          </c:tx>
          <c:spPr>
            <a:solidFill>
              <a:schemeClr val="accent5"/>
            </a:solidFill>
          </c:spPr>
          <c:invertIfNegative val="0"/>
          <c:cat>
            <c:numRef>
              <c:f>'5.4'!$B$17:$K$17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('5.4'!$B$19:$E$19,'5.4'!$F$19:$K$19)</c:f>
              <c:numCache>
                <c:formatCode>General</c:formatCode>
                <c:ptCount val="10"/>
                <c:pt idx="0">
                  <c:v>0</c:v>
                </c:pt>
                <c:pt idx="1">
                  <c:v>0</c:v>
                </c:pt>
                <c:pt idx="2">
                  <c:v>177.22499999999999</c:v>
                </c:pt>
                <c:pt idx="3">
                  <c:v>177.52799999999999</c:v>
                </c:pt>
                <c:pt idx="4">
                  <c:v>181.488</c:v>
                </c:pt>
                <c:pt idx="5">
                  <c:v>183.23399999999998</c:v>
                </c:pt>
                <c:pt idx="6">
                  <c:v>183.98799999999994</c:v>
                </c:pt>
                <c:pt idx="7">
                  <c:v>183.988</c:v>
                </c:pt>
                <c:pt idx="8">
                  <c:v>183.648</c:v>
                </c:pt>
                <c:pt idx="9">
                  <c:v>183.648</c:v>
                </c:pt>
              </c:numCache>
            </c:numRef>
          </c:val>
          <c:extLst>
            <c:ext xmlns:c16="http://schemas.microsoft.com/office/drawing/2014/chart" uri="{C3380CC4-5D6E-409C-BE32-E72D297353CC}">
              <c16:uniqueId val="{00000001-89BB-4903-AF38-364219C7FEAD}"/>
            </c:ext>
          </c:extLst>
        </c:ser>
        <c:ser>
          <c:idx val="2"/>
          <c:order val="2"/>
          <c:tx>
            <c:strRef>
              <c:f>'5.4'!$A$20</c:f>
              <c:strCache>
                <c:ptCount val="1"/>
                <c:pt idx="0">
                  <c:v>from 10 MW inclusive</c:v>
                </c:pt>
              </c:strCache>
            </c:strRef>
          </c:tx>
          <c:spPr>
            <a:solidFill>
              <a:schemeClr val="accent2"/>
            </a:solidFill>
            <a:effectLst/>
          </c:spPr>
          <c:invertIfNegative val="0"/>
          <c:cat>
            <c:numRef>
              <c:f>'5.4'!$B$17:$K$17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('5.4'!$B$20:$E$20,'5.4'!$F$20:$K$20)</c:f>
              <c:numCache>
                <c:formatCode>General</c:formatCode>
                <c:ptCount val="10"/>
                <c:pt idx="0">
                  <c:v>0</c:v>
                </c:pt>
                <c:pt idx="1">
                  <c:v>0</c:v>
                </c:pt>
                <c:pt idx="2">
                  <c:v>762.28</c:v>
                </c:pt>
                <c:pt idx="3">
                  <c:v>762.28</c:v>
                </c:pt>
                <c:pt idx="4">
                  <c:v>762.28</c:v>
                </c:pt>
                <c:pt idx="5">
                  <c:v>771.78</c:v>
                </c:pt>
                <c:pt idx="6">
                  <c:v>771.78</c:v>
                </c:pt>
                <c:pt idx="7">
                  <c:v>771.78</c:v>
                </c:pt>
                <c:pt idx="8">
                  <c:v>771.78</c:v>
                </c:pt>
                <c:pt idx="9">
                  <c:v>771.78</c:v>
                </c:pt>
              </c:numCache>
            </c:numRef>
          </c:val>
          <c:extLst>
            <c:ext xmlns:c16="http://schemas.microsoft.com/office/drawing/2014/chart" uri="{C3380CC4-5D6E-409C-BE32-E72D297353CC}">
              <c16:uniqueId val="{00000002-89BB-4903-AF38-364219C7FEAD}"/>
            </c:ext>
          </c:extLst>
        </c:ser>
        <c:ser>
          <c:idx val="3"/>
          <c:order val="3"/>
          <c:tx>
            <c:strRef>
              <c:f>'5.4'!$A$21</c:f>
              <c:strCache>
                <c:ptCount val="1"/>
                <c:pt idx="0">
                  <c:v>All categories (pre-2014 data only in aggregate)</c:v>
                </c:pt>
              </c:strCache>
            </c:strRef>
          </c:tx>
          <c:spPr>
            <a:solidFill>
              <a:srgbClr val="D0D0D0"/>
            </a:solidFill>
          </c:spPr>
          <c:invertIfNegative val="0"/>
          <c:cat>
            <c:numRef>
              <c:f>'5.4'!$B$17:$K$17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'5.4'!$B$21:$C$21</c:f>
              <c:numCache>
                <c:formatCode>General</c:formatCode>
                <c:ptCount val="2"/>
                <c:pt idx="0">
                  <c:v>1069.1999999999998</c:v>
                </c:pt>
                <c:pt idx="1">
                  <c:v>1082.6999999999998</c:v>
                </c:pt>
              </c:numCache>
            </c:numRef>
          </c:val>
          <c:extLst>
            <c:ext xmlns:c16="http://schemas.microsoft.com/office/drawing/2014/chart" uri="{C3380CC4-5D6E-409C-BE32-E72D297353CC}">
              <c16:uniqueId val="{00000003-89BB-4903-AF38-364219C7FEAD}"/>
            </c:ext>
          </c:extLst>
        </c:ser>
        <c:dLbls>
          <c:showLegendKey val="0"/>
          <c:showVal val="0"/>
          <c:showCatName val="0"/>
          <c:showSerName val="0"/>
          <c:showPercent val="0"/>
          <c:showBubbleSize val="0"/>
        </c:dLbls>
        <c:gapWidth val="50"/>
        <c:overlap val="100"/>
        <c:axId val="156171648"/>
        <c:axId val="156378240"/>
      </c:barChart>
      <c:catAx>
        <c:axId val="156171648"/>
        <c:scaling>
          <c:orientation val="minMax"/>
        </c:scaling>
        <c:delete val="0"/>
        <c:axPos val="b"/>
        <c:numFmt formatCode="General" sourceLinked="1"/>
        <c:majorTickMark val="none"/>
        <c:minorTickMark val="none"/>
        <c:tickLblPos val="nextTo"/>
        <c:txPr>
          <a:bodyPr/>
          <a:lstStyle/>
          <a:p>
            <a:pPr>
              <a:defRPr sz="900"/>
            </a:pPr>
            <a:endParaRPr lang="cs-CZ"/>
          </a:p>
        </c:txPr>
        <c:crossAx val="156378240"/>
        <c:crosses val="autoZero"/>
        <c:auto val="1"/>
        <c:lblAlgn val="ctr"/>
        <c:lblOffset val="100"/>
        <c:noMultiLvlLbl val="0"/>
      </c:catAx>
      <c:valAx>
        <c:axId val="156378240"/>
        <c:scaling>
          <c:orientation val="minMax"/>
          <c:max val="1200"/>
        </c:scaling>
        <c:delete val="0"/>
        <c:axPos val="l"/>
        <c:majorGridlines/>
        <c:numFmt formatCode="#,##0" sourceLinked="0"/>
        <c:majorTickMark val="out"/>
        <c:minorTickMark val="none"/>
        <c:tickLblPos val="nextTo"/>
        <c:spPr>
          <a:ln>
            <a:noFill/>
          </a:ln>
        </c:spPr>
        <c:txPr>
          <a:bodyPr/>
          <a:lstStyle/>
          <a:p>
            <a:pPr>
              <a:defRPr sz="900"/>
            </a:pPr>
            <a:endParaRPr lang="cs-CZ"/>
          </a:p>
        </c:txPr>
        <c:crossAx val="156171648"/>
        <c:crosses val="autoZero"/>
        <c:crossBetween val="between"/>
        <c:majorUnit val="20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Installed capacity [MW]</a:t>
            </a:r>
            <a:endParaRPr lang="cs-CZ" sz="1000">
              <a:effectLst/>
            </a:endParaRPr>
          </a:p>
        </c:rich>
      </c:tx>
      <c:layout>
        <c:manualLayout>
          <c:xMode val="edge"/>
          <c:yMode val="edge"/>
          <c:x val="2.2617314945950974E-3"/>
          <c:y val="3.6476827156109504E-2"/>
        </c:manualLayout>
      </c:layout>
      <c:overlay val="0"/>
    </c:title>
    <c:autoTitleDeleted val="0"/>
    <c:plotArea>
      <c:layout>
        <c:manualLayout>
          <c:layoutTarget val="inner"/>
          <c:xMode val="edge"/>
          <c:yMode val="edge"/>
          <c:x val="9.3190730167484567E-2"/>
          <c:y val="0.19588314176245228"/>
          <c:w val="0.87762429727307645"/>
          <c:h val="0.5907873563218391"/>
        </c:manualLayout>
      </c:layout>
      <c:barChart>
        <c:barDir val="col"/>
        <c:grouping val="clustered"/>
        <c:varyColors val="0"/>
        <c:ser>
          <c:idx val="0"/>
          <c:order val="0"/>
          <c:tx>
            <c:strRef>
              <c:f>'6'!$A$10</c:f>
              <c:strCache>
                <c:ptCount val="1"/>
                <c:pt idx="0">
                  <c:v>Pumped storage (PSHE)</c:v>
                </c:pt>
              </c:strCache>
            </c:strRef>
          </c:tx>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'6'!$B$10:$K$10</c:f>
              <c:numCache>
                <c:formatCode>#,##0.0</c:formatCode>
                <c:ptCount val="10"/>
                <c:pt idx="0">
                  <c:v>1146.5</c:v>
                </c:pt>
                <c:pt idx="1">
                  <c:v>1146.5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0-BD2C-4686-8B7D-5A23B78041E5}"/>
            </c:ext>
          </c:extLst>
        </c:ser>
        <c:dLbls>
          <c:showLegendKey val="0"/>
          <c:showVal val="0"/>
          <c:showCatName val="0"/>
          <c:showSerName val="0"/>
          <c:showPercent val="0"/>
          <c:showBubbleSize val="0"/>
        </c:dLbls>
        <c:gapWidth val="50"/>
        <c:axId val="156410624"/>
        <c:axId val="156412160"/>
      </c:barChart>
      <c:catAx>
        <c:axId val="156410624"/>
        <c:scaling>
          <c:orientation val="minMax"/>
        </c:scaling>
        <c:delete val="0"/>
        <c:axPos val="b"/>
        <c:numFmt formatCode="General" sourceLinked="1"/>
        <c:majorTickMark val="none"/>
        <c:minorTickMark val="none"/>
        <c:tickLblPos val="nextTo"/>
        <c:txPr>
          <a:bodyPr/>
          <a:lstStyle/>
          <a:p>
            <a:pPr>
              <a:defRPr sz="900"/>
            </a:pPr>
            <a:endParaRPr lang="cs-CZ"/>
          </a:p>
        </c:txPr>
        <c:crossAx val="156412160"/>
        <c:crosses val="autoZero"/>
        <c:auto val="1"/>
        <c:lblAlgn val="ctr"/>
        <c:lblOffset val="100"/>
        <c:noMultiLvlLbl val="0"/>
      </c:catAx>
      <c:valAx>
        <c:axId val="156412160"/>
        <c:scaling>
          <c:orientation val="minMax"/>
          <c:min val="950"/>
        </c:scaling>
        <c:delete val="0"/>
        <c:axPos val="l"/>
        <c:majorGridlines/>
        <c:numFmt formatCode="#,##0" sourceLinked="0"/>
        <c:majorTickMark val="out"/>
        <c:minorTickMark val="none"/>
        <c:tickLblPos val="nextTo"/>
        <c:spPr>
          <a:ln>
            <a:noFill/>
          </a:ln>
        </c:spPr>
        <c:txPr>
          <a:bodyPr/>
          <a:lstStyle/>
          <a:p>
            <a:pPr>
              <a:defRPr sz="900"/>
            </a:pPr>
            <a:endParaRPr lang="cs-CZ"/>
          </a:p>
        </c:txPr>
        <c:crossAx val="156410624"/>
        <c:crosses val="autoZero"/>
        <c:crossBetween val="between"/>
      </c:valAx>
    </c:plotArea>
    <c:legend>
      <c:legendPos val="b"/>
      <c:layout>
        <c:manualLayout>
          <c:xMode val="edge"/>
          <c:yMode val="edge"/>
          <c:x val="6.2302010501034011E-4"/>
          <c:y val="0.89735920735052432"/>
          <c:w val="0.31486163900695907"/>
          <c:h val="0.1026408045977010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a:t>
            </a:r>
            <a:endParaRPr lang="cs-CZ" sz="1000">
              <a:effectLst/>
            </a:endParaRPr>
          </a:p>
        </c:rich>
      </c:tx>
      <c:layout>
        <c:manualLayout>
          <c:xMode val="edge"/>
          <c:yMode val="edge"/>
          <c:x val="8.1647175417596529E-3"/>
          <c:y val="3.6476887918299464E-2"/>
        </c:manualLayout>
      </c:layout>
      <c:overlay val="0"/>
    </c:title>
    <c:autoTitleDeleted val="0"/>
    <c:plotArea>
      <c:layout>
        <c:manualLayout>
          <c:layoutTarget val="inner"/>
          <c:xMode val="edge"/>
          <c:yMode val="edge"/>
          <c:x val="9.3190730167484567E-2"/>
          <c:y val="0.19588314176245228"/>
          <c:w val="0.87762429727307645"/>
          <c:h val="0.5907873563218391"/>
        </c:manualLayout>
      </c:layout>
      <c:barChart>
        <c:barDir val="col"/>
        <c:grouping val="clustered"/>
        <c:varyColors val="0"/>
        <c:ser>
          <c:idx val="0"/>
          <c:order val="0"/>
          <c:tx>
            <c:strRef>
              <c:f>'3.3'!$A$22</c:f>
              <c:strCache>
                <c:ptCount val="1"/>
                <c:pt idx="0">
                  <c:v>Pumped storage (PSHE)</c:v>
                </c:pt>
              </c:strCache>
            </c:strRef>
          </c:tx>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'3.3'!$B$22:$K$22</c:f>
              <c:numCache>
                <c:formatCode>#,##0.0</c:formatCode>
                <c:ptCount val="10"/>
                <c:pt idx="0">
                  <c:v>731.44974200000001</c:v>
                </c:pt>
                <c:pt idx="1">
                  <c:v>905.30823799999996</c:v>
                </c:pt>
                <c:pt idx="2">
                  <c:v>1051.5262420000001</c:v>
                </c:pt>
                <c:pt idx="3">
                  <c:v>1275.9619400000001</c:v>
                </c:pt>
                <c:pt idx="4">
                  <c:v>1201.5475300000003</c:v>
                </c:pt>
                <c:pt idx="5">
                  <c:v>1170.455101</c:v>
                </c:pt>
                <c:pt idx="6">
                  <c:v>1050.5881869999998</c:v>
                </c:pt>
                <c:pt idx="7">
                  <c:v>1166.6572390000001</c:v>
                </c:pt>
                <c:pt idx="8">
                  <c:v>1293.078659</c:v>
                </c:pt>
                <c:pt idx="9">
                  <c:v>1211.4044170000002</c:v>
                </c:pt>
              </c:numCache>
            </c:numRef>
          </c:val>
          <c:extLst>
            <c:ext xmlns:c16="http://schemas.microsoft.com/office/drawing/2014/chart" uri="{C3380CC4-5D6E-409C-BE32-E72D297353CC}">
              <c16:uniqueId val="{00000000-6044-4042-B516-683EB2DD8A6F}"/>
            </c:ext>
          </c:extLst>
        </c:ser>
        <c:dLbls>
          <c:showLegendKey val="0"/>
          <c:showVal val="0"/>
          <c:showCatName val="0"/>
          <c:showSerName val="0"/>
          <c:showPercent val="0"/>
          <c:showBubbleSize val="0"/>
        </c:dLbls>
        <c:gapWidth val="50"/>
        <c:axId val="156502272"/>
        <c:axId val="156516352"/>
      </c:barChart>
      <c:catAx>
        <c:axId val="156502272"/>
        <c:scaling>
          <c:orientation val="minMax"/>
        </c:scaling>
        <c:delete val="0"/>
        <c:axPos val="b"/>
        <c:numFmt formatCode="General" sourceLinked="1"/>
        <c:majorTickMark val="none"/>
        <c:minorTickMark val="none"/>
        <c:tickLblPos val="nextTo"/>
        <c:txPr>
          <a:bodyPr/>
          <a:lstStyle/>
          <a:p>
            <a:pPr>
              <a:defRPr sz="900"/>
            </a:pPr>
            <a:endParaRPr lang="cs-CZ"/>
          </a:p>
        </c:txPr>
        <c:crossAx val="156516352"/>
        <c:crosses val="autoZero"/>
        <c:auto val="1"/>
        <c:lblAlgn val="ctr"/>
        <c:lblOffset val="100"/>
        <c:noMultiLvlLbl val="0"/>
      </c:catAx>
      <c:valAx>
        <c:axId val="156516352"/>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156502272"/>
        <c:crosses val="autoZero"/>
        <c:crossBetween val="between"/>
        <c:majorUnit val="200"/>
      </c:valAx>
    </c:plotArea>
    <c:legend>
      <c:legendPos val="b"/>
      <c:layout>
        <c:manualLayout>
          <c:xMode val="edge"/>
          <c:yMode val="edge"/>
          <c:x val="2.1072459817840475E-3"/>
          <c:y val="0.89735920735052432"/>
          <c:w val="0.29239234350862481"/>
          <c:h val="0.1026408045977010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'5.4'!$A$2</c:f>
              <c:strCache>
                <c:ptCount val="1"/>
              </c:strCache>
            </c:strRef>
          </c:tx>
          <c:invertIfNegative val="0"/>
          <c:val>
            <c:numRef>
              <c:f>'5.4'!$G$2</c:f>
              <c:numCache>
                <c:formatCode>General</c:formatCode>
                <c:ptCount val="1"/>
              </c:numCache>
            </c:numRef>
          </c:val>
          <c:extLst>
            <c:ext xmlns:c16="http://schemas.microsoft.com/office/drawing/2014/chart" uri="{C3380CC4-5D6E-409C-BE32-E72D297353CC}">
              <c16:uniqueId val="{00000000-9CAD-48C7-A697-1AFB12F2DEFA}"/>
            </c:ext>
          </c:extLst>
        </c:ser>
        <c:ser>
          <c:idx val="1"/>
          <c:order val="1"/>
          <c:tx>
            <c:strRef>
              <c:f>'5.4'!$A$3</c:f>
              <c:strCache>
                <c:ptCount val="1"/>
              </c:strCache>
            </c:strRef>
          </c:tx>
          <c:spPr>
            <a:solidFill>
              <a:schemeClr val="accent5"/>
            </a:solidFill>
          </c:spPr>
          <c:invertIfNegative val="0"/>
          <c:val>
            <c:numRef>
              <c:f>'5.4'!$G$3</c:f>
              <c:numCache>
                <c:formatCode>General</c:formatCode>
                <c:ptCount val="1"/>
              </c:numCache>
            </c:numRef>
          </c:val>
          <c:extLst>
            <c:ext xmlns:c16="http://schemas.microsoft.com/office/drawing/2014/chart" uri="{C3380CC4-5D6E-409C-BE32-E72D297353CC}">
              <c16:uniqueId val="{00000001-9CAD-48C7-A697-1AFB12F2DEFA}"/>
            </c:ext>
          </c:extLst>
        </c:ser>
        <c:ser>
          <c:idx val="2"/>
          <c:order val="2"/>
          <c:tx>
            <c:strRef>
              <c:f>'5.4'!$A$4</c:f>
              <c:strCache>
                <c:ptCount val="1"/>
              </c:strCache>
            </c:strRef>
          </c:tx>
          <c:spPr>
            <a:solidFill>
              <a:schemeClr val="accent2"/>
            </a:solidFill>
          </c:spPr>
          <c:invertIfNegative val="0"/>
          <c:val>
            <c:numRef>
              <c:f>'5.4'!$G$4</c:f>
              <c:numCache>
                <c:formatCode>General</c:formatCode>
                <c:ptCount val="1"/>
              </c:numCache>
            </c:numRef>
          </c:val>
          <c:extLst>
            <c:ext xmlns:c16="http://schemas.microsoft.com/office/drawing/2014/chart" uri="{C3380CC4-5D6E-409C-BE32-E72D297353CC}">
              <c16:uniqueId val="{00000002-9CAD-48C7-A697-1AFB12F2DEFA}"/>
            </c:ext>
          </c:extLst>
        </c:ser>
        <c:dLbls>
          <c:showLegendKey val="0"/>
          <c:showVal val="0"/>
          <c:showCatName val="0"/>
          <c:showSerName val="0"/>
          <c:showPercent val="0"/>
          <c:showBubbleSize val="0"/>
        </c:dLbls>
        <c:gapWidth val="150"/>
        <c:axId val="156529792"/>
        <c:axId val="156531328"/>
      </c:barChart>
      <c:catAx>
        <c:axId val="156529792"/>
        <c:scaling>
          <c:orientation val="minMax"/>
        </c:scaling>
        <c:delete val="1"/>
        <c:axPos val="b"/>
        <c:majorTickMark val="out"/>
        <c:minorTickMark val="none"/>
        <c:tickLblPos val="none"/>
        <c:crossAx val="156531328"/>
        <c:crosses val="autoZero"/>
        <c:auto val="1"/>
        <c:lblAlgn val="ctr"/>
        <c:lblOffset val="100"/>
        <c:noMultiLvlLbl val="0"/>
      </c:catAx>
      <c:valAx>
        <c:axId val="156531328"/>
        <c:scaling>
          <c:orientation val="minMax"/>
        </c:scaling>
        <c:delete val="1"/>
        <c:axPos val="l"/>
        <c:numFmt formatCode="General" sourceLinked="1"/>
        <c:majorTickMark val="out"/>
        <c:minorTickMark val="none"/>
        <c:tickLblPos val="none"/>
        <c:crossAx val="156529792"/>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WPP categories in gross electricity generation</a:t>
            </a:r>
            <a:endParaRPr lang="cs-CZ" sz="1000">
              <a:solidFill>
                <a:schemeClr val="tx2"/>
              </a:solidFill>
              <a:effectLst/>
            </a:endParaRPr>
          </a:p>
        </c:rich>
      </c:tx>
      <c:layout>
        <c:manualLayout>
          <c:xMode val="edge"/>
          <c:yMode val="edge"/>
          <c:x val="0.17129140312833777"/>
          <c:y val="0"/>
        </c:manualLayout>
      </c:layout>
      <c:overlay val="0"/>
    </c:title>
    <c:autoTitleDeleted val="0"/>
    <c:plotArea>
      <c:layout>
        <c:manualLayout>
          <c:layoutTarget val="inner"/>
          <c:xMode val="edge"/>
          <c:yMode val="edge"/>
          <c:x val="0.21506422925718341"/>
          <c:y val="0.20946373091989751"/>
          <c:w val="0.54846948222072045"/>
          <c:h val="0.76827394299608265"/>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1-4257-4AEA-B26D-29507F8D7A0D}"/>
              </c:ext>
            </c:extLst>
          </c:dPt>
          <c:dPt>
            <c:idx val="2"/>
            <c:bubble3D val="0"/>
            <c:spPr>
              <a:solidFill>
                <a:schemeClr val="accent2"/>
              </a:solidFill>
            </c:spPr>
            <c:extLst>
              <c:ext xmlns:c16="http://schemas.microsoft.com/office/drawing/2014/chart" uri="{C3380CC4-5D6E-409C-BE32-E72D297353CC}">
                <c16:uniqueId val="{00000000-2E33-4543-A890-903F69E355DF}"/>
              </c:ext>
            </c:extLst>
          </c:dPt>
          <c:dPt>
            <c:idx val="3"/>
            <c:bubble3D val="0"/>
            <c:spPr>
              <a:solidFill>
                <a:schemeClr val="accent6"/>
              </a:solidFill>
            </c:spPr>
            <c:extLst>
              <c:ext xmlns:c16="http://schemas.microsoft.com/office/drawing/2014/chart" uri="{C3380CC4-5D6E-409C-BE32-E72D297353CC}">
                <c16:uniqueId val="{00000001-2E33-4543-A890-903F69E355DF}"/>
              </c:ext>
            </c:extLst>
          </c:dPt>
          <c:dLbls>
            <c:dLbl>
              <c:idx val="0"/>
              <c:layout>
                <c:manualLayout>
                  <c:x val="0.17858897800776199"/>
                  <c:y val="6.8561214547530849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257-4AEA-B26D-29507F8D7A0D}"/>
                </c:ext>
              </c:extLst>
            </c:dLbl>
            <c:dLbl>
              <c:idx val="1"/>
              <c:layout>
                <c:manualLayout>
                  <c:x val="0.15762877102199224"/>
                  <c:y val="0.137063507920345"/>
                </c:manualLayout>
              </c:layout>
              <c:spPr>
                <a:ln w="3175"/>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57-4AEA-B26D-29507F8D7A0D}"/>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'5.5'!$A$6:$B$9</c:f>
              <c:strCache>
                <c:ptCount val="4"/>
                <c:pt idx="0">
                  <c:v>up to 0.5 MW inclusive</c:v>
                </c:pt>
                <c:pt idx="1">
                  <c:v>over 0.5 to 1 MW inclusive</c:v>
                </c:pt>
                <c:pt idx="2">
                  <c:v>over 1 to 2 MW inclusive </c:v>
                </c:pt>
                <c:pt idx="3">
                  <c:v>over 2 MW</c:v>
                </c:pt>
              </c:strCache>
            </c:strRef>
          </c:cat>
          <c:val>
            <c:numRef>
              <c:f>'5.5'!$D$6:$D$9</c:f>
              <c:numCache>
                <c:formatCode>#,##0.0</c:formatCode>
                <c:ptCount val="4"/>
                <c:pt idx="0">
                  <c:v>1508.1829999999991</c:v>
                </c:pt>
                <c:pt idx="1">
                  <c:v>7653.2949999999983</c:v>
                </c:pt>
                <c:pt idx="2">
                  <c:v>103602.09900000007</c:v>
                </c:pt>
                <c:pt idx="3">
                  <c:v>488770.47199999861</c:v>
                </c:pt>
              </c:numCache>
            </c:numRef>
          </c:val>
          <c:extLst>
            <c:ext xmlns:c16="http://schemas.microsoft.com/office/drawing/2014/chart" uri="{C3380CC4-5D6E-409C-BE32-E72D297353CC}">
              <c16:uniqueId val="{00000002-4257-4AEA-B26D-29507F8D7A0D}"/>
            </c:ext>
          </c:extLst>
        </c:ser>
        <c:dLbls>
          <c:showLegendKey val="0"/>
          <c:showVal val="1"/>
          <c:showCatName val="0"/>
          <c:showSerName val="0"/>
          <c:showPercent val="0"/>
          <c:showBubbleSize val="0"/>
          <c:showLeaderLines val="1"/>
        </c:dLbls>
        <c:firstSliceAng val="13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6.4572741828728254E-4"/>
          <c:y val="2.5915376831690592E-2"/>
        </c:manualLayout>
      </c:layout>
      <c:overlay val="0"/>
    </c:title>
    <c:autoTitleDeleted val="0"/>
    <c:plotArea>
      <c:layout>
        <c:manualLayout>
          <c:layoutTarget val="inner"/>
          <c:xMode val="edge"/>
          <c:yMode val="edge"/>
          <c:x val="3.7841410317361567E-2"/>
          <c:y val="0.1391015353054269"/>
          <c:w val="0.44883680902244877"/>
          <c:h val="0.6566793421275946"/>
        </c:manualLayout>
      </c:layout>
      <c:barChart>
        <c:barDir val="col"/>
        <c:grouping val="stacked"/>
        <c:varyColors val="0"/>
        <c:ser>
          <c:idx val="0"/>
          <c:order val="0"/>
          <c:tx>
            <c:strRef>
              <c:f>'5.5'!$A$15</c:f>
              <c:strCache>
                <c:ptCount val="1"/>
                <c:pt idx="0">
                  <c:v>up to 0.5 MW inclusive</c:v>
                </c:pt>
              </c:strCache>
            </c:strRef>
          </c:tx>
          <c:invertIfNegative val="0"/>
          <c:cat>
            <c:numRef>
              <c:f>'5.5'!$B$14:$K$14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'5.5'!$B$15:$K$15</c:f>
              <c:numCache>
                <c:formatCode>General</c:formatCode>
                <c:ptCount val="10"/>
                <c:pt idx="0">
                  <c:v>0</c:v>
                </c:pt>
                <c:pt idx="1">
                  <c:v>0</c:v>
                </c:pt>
                <c:pt idx="2">
                  <c:v>3.0008999999999988</c:v>
                </c:pt>
                <c:pt idx="3">
                  <c:v>2.9958999999999989</c:v>
                </c:pt>
                <c:pt idx="4">
                  <c:v>2.9648999999999992</c:v>
                </c:pt>
                <c:pt idx="5">
                  <c:v>2.9173999999999984</c:v>
                </c:pt>
                <c:pt idx="6">
                  <c:v>2.8173999999999988</c:v>
                </c:pt>
                <c:pt idx="7">
                  <c:v>2.7943999999999996</c:v>
                </c:pt>
                <c:pt idx="8">
                  <c:v>2.7943999999999996</c:v>
                </c:pt>
                <c:pt idx="9">
                  <c:v>2.7843999999999998</c:v>
                </c:pt>
              </c:numCache>
            </c:numRef>
          </c:val>
          <c:extLst>
            <c:ext xmlns:c16="http://schemas.microsoft.com/office/drawing/2014/chart" uri="{C3380CC4-5D6E-409C-BE32-E72D297353CC}">
              <c16:uniqueId val="{00000000-ECDF-4C5D-8090-748D1956469C}"/>
            </c:ext>
          </c:extLst>
        </c:ser>
        <c:ser>
          <c:idx val="1"/>
          <c:order val="1"/>
          <c:tx>
            <c:strRef>
              <c:f>'5.5'!$A$16</c:f>
              <c:strCache>
                <c:ptCount val="1"/>
                <c:pt idx="0">
                  <c:v>over 0.5 to 1 MW inclusive</c:v>
                </c:pt>
              </c:strCache>
            </c:strRef>
          </c:tx>
          <c:spPr>
            <a:solidFill>
              <a:schemeClr val="accent5"/>
            </a:solidFill>
          </c:spPr>
          <c:invertIfNegative val="0"/>
          <c:cat>
            <c:numRef>
              <c:f>'5.5'!$B$14:$K$14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'5.5'!$B$16:$K$16</c:f>
              <c:numCache>
                <c:formatCode>General</c:formatCode>
                <c:ptCount val="10"/>
                <c:pt idx="0">
                  <c:v>0</c:v>
                </c:pt>
                <c:pt idx="1">
                  <c:v>0</c:v>
                </c:pt>
                <c:pt idx="2">
                  <c:v>5.76</c:v>
                </c:pt>
                <c:pt idx="3">
                  <c:v>5.76</c:v>
                </c:pt>
                <c:pt idx="4">
                  <c:v>5.76</c:v>
                </c:pt>
                <c:pt idx="5">
                  <c:v>5.76</c:v>
                </c:pt>
                <c:pt idx="6">
                  <c:v>5.76</c:v>
                </c:pt>
                <c:pt idx="7">
                  <c:v>5.76</c:v>
                </c:pt>
                <c:pt idx="8">
                  <c:v>5.76</c:v>
                </c:pt>
                <c:pt idx="9">
                  <c:v>5.76</c:v>
                </c:pt>
              </c:numCache>
            </c:numRef>
          </c:val>
          <c:extLst>
            <c:ext xmlns:c16="http://schemas.microsoft.com/office/drawing/2014/chart" uri="{C3380CC4-5D6E-409C-BE32-E72D297353CC}">
              <c16:uniqueId val="{00000001-ECDF-4C5D-8090-748D1956469C}"/>
            </c:ext>
          </c:extLst>
        </c:ser>
        <c:ser>
          <c:idx val="2"/>
          <c:order val="2"/>
          <c:tx>
            <c:strRef>
              <c:f>'5.5'!$A$17</c:f>
              <c:strCache>
                <c:ptCount val="1"/>
                <c:pt idx="0">
                  <c:v>over 1 to 2 MW inclusive </c:v>
                </c:pt>
              </c:strCache>
            </c:strRef>
          </c:tx>
          <c:spPr>
            <a:solidFill>
              <a:schemeClr val="accent2"/>
            </a:solidFill>
          </c:spPr>
          <c:invertIfNegative val="0"/>
          <c:cat>
            <c:numRef>
              <c:f>'5.5'!$B$14:$K$14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'5.5'!$B$17:$K$17</c:f>
              <c:numCache>
                <c:formatCode>General</c:formatCode>
                <c:ptCount val="10"/>
                <c:pt idx="0">
                  <c:v>0</c:v>
                </c:pt>
                <c:pt idx="1">
                  <c:v>0</c:v>
                </c:pt>
                <c:pt idx="2">
                  <c:v>59.879999999999995</c:v>
                </c:pt>
                <c:pt idx="3">
                  <c:v>59.879999999999995</c:v>
                </c:pt>
                <c:pt idx="4">
                  <c:v>59.879999999999995</c:v>
                </c:pt>
                <c:pt idx="5">
                  <c:v>59.879999999999995</c:v>
                </c:pt>
                <c:pt idx="6">
                  <c:v>61.879999999999995</c:v>
                </c:pt>
                <c:pt idx="7">
                  <c:v>57.879999999999995</c:v>
                </c:pt>
                <c:pt idx="8">
                  <c:v>57.879999999999995</c:v>
                </c:pt>
                <c:pt idx="9">
                  <c:v>57.879999999999995</c:v>
                </c:pt>
              </c:numCache>
            </c:numRef>
          </c:val>
          <c:extLst>
            <c:ext xmlns:c16="http://schemas.microsoft.com/office/drawing/2014/chart" uri="{C3380CC4-5D6E-409C-BE32-E72D297353CC}">
              <c16:uniqueId val="{00000002-ECDF-4C5D-8090-748D1956469C}"/>
            </c:ext>
          </c:extLst>
        </c:ser>
        <c:ser>
          <c:idx val="3"/>
          <c:order val="3"/>
          <c:tx>
            <c:strRef>
              <c:f>'5.5'!$A$18</c:f>
              <c:strCache>
                <c:ptCount val="1"/>
                <c:pt idx="0">
                  <c:v>over 2 MW</c:v>
                </c:pt>
              </c:strCache>
            </c:strRef>
          </c:tx>
          <c:spPr>
            <a:solidFill>
              <a:schemeClr val="accent6"/>
            </a:solidFill>
            <a:effectLst/>
          </c:spPr>
          <c:invertIfNegative val="0"/>
          <c:cat>
            <c:numRef>
              <c:f>'5.5'!$B$14:$K$14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'5.5'!$B$18:$K$18</c:f>
              <c:numCache>
                <c:formatCode>General</c:formatCode>
                <c:ptCount val="10"/>
                <c:pt idx="0">
                  <c:v>0</c:v>
                </c:pt>
                <c:pt idx="1">
                  <c:v>0</c:v>
                </c:pt>
                <c:pt idx="2">
                  <c:v>209.55000000000004</c:v>
                </c:pt>
                <c:pt idx="3">
                  <c:v>213.55000000000004</c:v>
                </c:pt>
                <c:pt idx="4">
                  <c:v>213.5500000000001</c:v>
                </c:pt>
                <c:pt idx="5">
                  <c:v>239.65000000000012</c:v>
                </c:pt>
                <c:pt idx="6">
                  <c:v>246.25000000000009</c:v>
                </c:pt>
                <c:pt idx="7">
                  <c:v>272.99000000000012</c:v>
                </c:pt>
                <c:pt idx="8">
                  <c:v>272.99000000000012</c:v>
                </c:pt>
                <c:pt idx="9">
                  <c:v>272.99000000000012</c:v>
                </c:pt>
              </c:numCache>
            </c:numRef>
          </c:val>
          <c:extLst>
            <c:ext xmlns:c16="http://schemas.microsoft.com/office/drawing/2014/chart" uri="{C3380CC4-5D6E-409C-BE32-E72D297353CC}">
              <c16:uniqueId val="{00000003-ECDF-4C5D-8090-748D1956469C}"/>
            </c:ext>
          </c:extLst>
        </c:ser>
        <c:ser>
          <c:idx val="4"/>
          <c:order val="4"/>
          <c:tx>
            <c:strRef>
              <c:f>'5.5'!$A$19</c:f>
              <c:strCache>
                <c:ptCount val="1"/>
                <c:pt idx="0">
                  <c:v>All categories (pre-2014 data only in aggregate)</c:v>
                </c:pt>
              </c:strCache>
            </c:strRef>
          </c:tx>
          <c:spPr>
            <a:solidFill>
              <a:srgbClr val="D0D0D0"/>
            </a:solidFill>
          </c:spPr>
          <c:invertIfNegative val="0"/>
          <c:cat>
            <c:numRef>
              <c:f>'5.5'!$B$14:$K$14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'5.5'!$B$19:$C$19</c:f>
              <c:numCache>
                <c:formatCode>General</c:formatCode>
                <c:ptCount val="2"/>
                <c:pt idx="0">
                  <c:v>262.96019999446298</c:v>
                </c:pt>
                <c:pt idx="1">
                  <c:v>270</c:v>
                </c:pt>
              </c:numCache>
            </c:numRef>
          </c:val>
          <c:extLst>
            <c:ext xmlns:c16="http://schemas.microsoft.com/office/drawing/2014/chart" uri="{C3380CC4-5D6E-409C-BE32-E72D297353CC}">
              <c16:uniqueId val="{00000004-ECDF-4C5D-8090-748D1956469C}"/>
            </c:ext>
          </c:extLst>
        </c:ser>
        <c:dLbls>
          <c:showLegendKey val="0"/>
          <c:showVal val="0"/>
          <c:showCatName val="0"/>
          <c:showSerName val="0"/>
          <c:showPercent val="0"/>
          <c:showBubbleSize val="0"/>
        </c:dLbls>
        <c:gapWidth val="50"/>
        <c:overlap val="100"/>
        <c:axId val="156601344"/>
        <c:axId val="156623616"/>
      </c:barChart>
      <c:catAx>
        <c:axId val="156601344"/>
        <c:scaling>
          <c:orientation val="minMax"/>
        </c:scaling>
        <c:delete val="0"/>
        <c:axPos val="b"/>
        <c:numFmt formatCode="General" sourceLinked="1"/>
        <c:majorTickMark val="none"/>
        <c:minorTickMark val="none"/>
        <c:tickLblPos val="nextTo"/>
        <c:txPr>
          <a:bodyPr/>
          <a:lstStyle/>
          <a:p>
            <a:pPr>
              <a:defRPr sz="900"/>
            </a:pPr>
            <a:endParaRPr lang="cs-CZ"/>
          </a:p>
        </c:txPr>
        <c:crossAx val="156623616"/>
        <c:crosses val="autoZero"/>
        <c:auto val="1"/>
        <c:lblAlgn val="ctr"/>
        <c:lblOffset val="100"/>
        <c:noMultiLvlLbl val="0"/>
      </c:catAx>
      <c:valAx>
        <c:axId val="156623616"/>
        <c:scaling>
          <c:orientation val="minMax"/>
          <c:max val="350"/>
        </c:scaling>
        <c:delete val="0"/>
        <c:axPos val="l"/>
        <c:majorGridlines/>
        <c:numFmt formatCode="#,##0" sourceLinked="0"/>
        <c:majorTickMark val="out"/>
        <c:minorTickMark val="none"/>
        <c:tickLblPos val="nextTo"/>
        <c:spPr>
          <a:ln>
            <a:noFill/>
          </a:ln>
        </c:spPr>
        <c:txPr>
          <a:bodyPr/>
          <a:lstStyle/>
          <a:p>
            <a:pPr>
              <a:defRPr sz="900"/>
            </a:pPr>
            <a:endParaRPr lang="cs-CZ"/>
          </a:p>
        </c:txPr>
        <c:crossAx val="156601344"/>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
          <c:y val="0.87486065492616771"/>
          <c:w val="0.26997838264764512"/>
          <c:h val="6.242634617526010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a:t>
            </a:r>
            <a:r>
              <a:rPr lang="cs-CZ" sz="1000" b="1" i="0" baseline="0">
                <a:solidFill>
                  <a:schemeClr val="tx2"/>
                </a:solidFill>
                <a:effectLst/>
              </a:rPr>
              <a:t>M</a:t>
            </a:r>
            <a:r>
              <a:rPr lang="en-GB" sz="1000" b="1" i="0" baseline="0">
                <a:solidFill>
                  <a:schemeClr val="tx2"/>
                </a:solidFill>
                <a:effectLst/>
              </a:rPr>
              <a:t>Wh]</a:t>
            </a:r>
            <a:endParaRPr lang="cs-CZ" sz="1000">
              <a:solidFill>
                <a:schemeClr val="tx2"/>
              </a:solidFill>
              <a:effectLst/>
            </a:endParaRPr>
          </a:p>
        </c:rich>
      </c:tx>
      <c:layout>
        <c:manualLayout>
          <c:xMode val="edge"/>
          <c:yMode val="edge"/>
          <c:x val="1.8428158566914168E-3"/>
          <c:y val="2.1905301255386488E-2"/>
        </c:manualLayout>
      </c:layout>
      <c:overlay val="0"/>
    </c:title>
    <c:autoTitleDeleted val="0"/>
    <c:plotArea>
      <c:layout>
        <c:manualLayout>
          <c:layoutTarget val="inner"/>
          <c:xMode val="edge"/>
          <c:yMode val="edge"/>
          <c:x val="7.5509132286864677E-2"/>
          <c:y val="0.16309272329144447"/>
          <c:w val="0.89537675372418912"/>
          <c:h val="0.75321154919110433"/>
        </c:manualLayout>
      </c:layout>
      <c:barChart>
        <c:barDir val="col"/>
        <c:grouping val="stacked"/>
        <c:varyColors val="0"/>
        <c:ser>
          <c:idx val="0"/>
          <c:order val="0"/>
          <c:tx>
            <c:strRef>
              <c:f>'5.5'!$A$22</c:f>
              <c:strCache>
                <c:ptCount val="1"/>
                <c:pt idx="0">
                  <c:v>up to 0.5 MW inclusive</c:v>
                </c:pt>
              </c:strCache>
            </c:strRef>
          </c:tx>
          <c:invertIfNegative val="0"/>
          <c:cat>
            <c:numRef>
              <c:f>'5.5'!$B$21:$K$21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'5.5'!$B$22:$K$22</c:f>
              <c:numCache>
                <c:formatCode>General</c:formatCode>
                <c:ptCount val="10"/>
                <c:pt idx="0">
                  <c:v>0</c:v>
                </c:pt>
                <c:pt idx="1">
                  <c:v>0</c:v>
                </c:pt>
                <c:pt idx="2">
                  <c:v>1728.3890000000008</c:v>
                </c:pt>
                <c:pt idx="3">
                  <c:v>1876.0329999999997</c:v>
                </c:pt>
                <c:pt idx="4">
                  <c:v>1526.2050000000008</c:v>
                </c:pt>
                <c:pt idx="5">
                  <c:v>1951.3949999999998</c:v>
                </c:pt>
                <c:pt idx="6">
                  <c:v>1805.3449999999987</c:v>
                </c:pt>
                <c:pt idx="7">
                  <c:v>1954.2470000000003</c:v>
                </c:pt>
                <c:pt idx="8">
                  <c:v>1772.5740000000003</c:v>
                </c:pt>
                <c:pt idx="9">
                  <c:v>1508.1829999999991</c:v>
                </c:pt>
              </c:numCache>
            </c:numRef>
          </c:val>
          <c:extLst>
            <c:ext xmlns:c16="http://schemas.microsoft.com/office/drawing/2014/chart" uri="{C3380CC4-5D6E-409C-BE32-E72D297353CC}">
              <c16:uniqueId val="{00000000-3667-4401-9505-08FBFC570A63}"/>
            </c:ext>
          </c:extLst>
        </c:ser>
        <c:ser>
          <c:idx val="1"/>
          <c:order val="1"/>
          <c:tx>
            <c:strRef>
              <c:f>'5.5'!$A$23</c:f>
              <c:strCache>
                <c:ptCount val="1"/>
                <c:pt idx="0">
                  <c:v>over 0.5 to 1 MW inclusive</c:v>
                </c:pt>
              </c:strCache>
            </c:strRef>
          </c:tx>
          <c:spPr>
            <a:solidFill>
              <a:schemeClr val="accent5"/>
            </a:solidFill>
          </c:spPr>
          <c:invertIfNegative val="0"/>
          <c:cat>
            <c:numRef>
              <c:f>'5.5'!$B$21:$K$21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'5.5'!$B$23:$K$23</c:f>
              <c:numCache>
                <c:formatCode>General</c:formatCode>
                <c:ptCount val="10"/>
                <c:pt idx="0">
                  <c:v>0</c:v>
                </c:pt>
                <c:pt idx="1">
                  <c:v>0</c:v>
                </c:pt>
                <c:pt idx="2">
                  <c:v>8406.0409999999974</c:v>
                </c:pt>
                <c:pt idx="3">
                  <c:v>9417.8200000000033</c:v>
                </c:pt>
                <c:pt idx="4">
                  <c:v>7972.7270000000008</c:v>
                </c:pt>
                <c:pt idx="5">
                  <c:v>9409.8489999999983</c:v>
                </c:pt>
                <c:pt idx="6">
                  <c:v>9129.6790000000019</c:v>
                </c:pt>
                <c:pt idx="7">
                  <c:v>9507.3530000000028</c:v>
                </c:pt>
                <c:pt idx="8">
                  <c:v>9572.2420000000002</c:v>
                </c:pt>
                <c:pt idx="9">
                  <c:v>7653.2949999999983</c:v>
                </c:pt>
              </c:numCache>
            </c:numRef>
          </c:val>
          <c:extLst>
            <c:ext xmlns:c16="http://schemas.microsoft.com/office/drawing/2014/chart" uri="{C3380CC4-5D6E-409C-BE32-E72D297353CC}">
              <c16:uniqueId val="{00000001-3667-4401-9505-08FBFC570A63}"/>
            </c:ext>
          </c:extLst>
        </c:ser>
        <c:ser>
          <c:idx val="2"/>
          <c:order val="2"/>
          <c:tx>
            <c:strRef>
              <c:f>'5.5'!$A$24</c:f>
              <c:strCache>
                <c:ptCount val="1"/>
                <c:pt idx="0">
                  <c:v>over 1 to 2 MW inclusive </c:v>
                </c:pt>
              </c:strCache>
            </c:strRef>
          </c:tx>
          <c:spPr>
            <a:solidFill>
              <a:schemeClr val="accent2"/>
            </a:solidFill>
          </c:spPr>
          <c:invertIfNegative val="0"/>
          <c:cat>
            <c:numRef>
              <c:f>'5.5'!$B$21:$K$21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'5.5'!$B$24:$K$24</c:f>
              <c:numCache>
                <c:formatCode>General</c:formatCode>
                <c:ptCount val="10"/>
                <c:pt idx="0">
                  <c:v>0</c:v>
                </c:pt>
                <c:pt idx="1">
                  <c:v>0</c:v>
                </c:pt>
                <c:pt idx="2">
                  <c:v>98789.523000000074</c:v>
                </c:pt>
                <c:pt idx="3">
                  <c:v>125418.12000000001</c:v>
                </c:pt>
                <c:pt idx="4">
                  <c:v>107329.13599999997</c:v>
                </c:pt>
                <c:pt idx="5">
                  <c:v>126994.19900000002</c:v>
                </c:pt>
                <c:pt idx="6">
                  <c:v>120615.17800000003</c:v>
                </c:pt>
                <c:pt idx="7">
                  <c:v>124609.18200000003</c:v>
                </c:pt>
                <c:pt idx="8">
                  <c:v>114718.106</c:v>
                </c:pt>
                <c:pt idx="9">
                  <c:v>103602.09900000007</c:v>
                </c:pt>
              </c:numCache>
            </c:numRef>
          </c:val>
          <c:extLst>
            <c:ext xmlns:c16="http://schemas.microsoft.com/office/drawing/2014/chart" uri="{C3380CC4-5D6E-409C-BE32-E72D297353CC}">
              <c16:uniqueId val="{00000002-3667-4401-9505-08FBFC570A63}"/>
            </c:ext>
          </c:extLst>
        </c:ser>
        <c:ser>
          <c:idx val="3"/>
          <c:order val="3"/>
          <c:tx>
            <c:strRef>
              <c:f>'5.5'!$A$25</c:f>
              <c:strCache>
                <c:ptCount val="1"/>
                <c:pt idx="0">
                  <c:v>over 2 MW</c:v>
                </c:pt>
              </c:strCache>
            </c:strRef>
          </c:tx>
          <c:spPr>
            <a:solidFill>
              <a:schemeClr val="accent6"/>
            </a:solidFill>
            <a:effectLst/>
          </c:spPr>
          <c:invertIfNegative val="0"/>
          <c:cat>
            <c:numRef>
              <c:f>'5.5'!$B$21:$K$21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'5.5'!$B$25:$K$25</c:f>
              <c:numCache>
                <c:formatCode>General</c:formatCode>
                <c:ptCount val="10"/>
                <c:pt idx="0">
                  <c:v>0</c:v>
                </c:pt>
                <c:pt idx="1">
                  <c:v>0</c:v>
                </c:pt>
                <c:pt idx="2">
                  <c:v>367620.57499999978</c:v>
                </c:pt>
                <c:pt idx="3">
                  <c:v>435899.59499999986</c:v>
                </c:pt>
                <c:pt idx="4">
                  <c:v>380132.28400000045</c:v>
                </c:pt>
                <c:pt idx="5">
                  <c:v>452682.90100000013</c:v>
                </c:pt>
                <c:pt idx="6">
                  <c:v>477779.50699999958</c:v>
                </c:pt>
                <c:pt idx="7">
                  <c:v>563963.18000000098</c:v>
                </c:pt>
                <c:pt idx="8">
                  <c:v>573020.57199999946</c:v>
                </c:pt>
                <c:pt idx="9">
                  <c:v>488770.47199999861</c:v>
                </c:pt>
              </c:numCache>
            </c:numRef>
          </c:val>
          <c:extLst>
            <c:ext xmlns:c16="http://schemas.microsoft.com/office/drawing/2014/chart" uri="{C3380CC4-5D6E-409C-BE32-E72D297353CC}">
              <c16:uniqueId val="{00000003-3667-4401-9505-08FBFC570A63}"/>
            </c:ext>
          </c:extLst>
        </c:ser>
        <c:ser>
          <c:idx val="4"/>
          <c:order val="4"/>
          <c:tx>
            <c:strRef>
              <c:f>'5.5'!$A$26</c:f>
              <c:strCache>
                <c:ptCount val="1"/>
                <c:pt idx="0">
                  <c:v>All categories (pre-2014 data only in aggregate)</c:v>
                </c:pt>
              </c:strCache>
            </c:strRef>
          </c:tx>
          <c:spPr>
            <a:solidFill>
              <a:srgbClr val="D0D0D0"/>
            </a:solidFill>
          </c:spPr>
          <c:invertIfNegative val="0"/>
          <c:cat>
            <c:numRef>
              <c:f>'5.5'!$B$21:$K$21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'5.5'!$B$26:$C$26</c:f>
              <c:numCache>
                <c:formatCode>General</c:formatCode>
                <c:ptCount val="2"/>
                <c:pt idx="0">
                  <c:v>417322.82571972773</c:v>
                </c:pt>
                <c:pt idx="1">
                  <c:v>478300</c:v>
                </c:pt>
              </c:numCache>
            </c:numRef>
          </c:val>
          <c:extLst>
            <c:ext xmlns:c16="http://schemas.microsoft.com/office/drawing/2014/chart" uri="{C3380CC4-5D6E-409C-BE32-E72D297353CC}">
              <c16:uniqueId val="{00000004-3667-4401-9505-08FBFC570A63}"/>
            </c:ext>
          </c:extLst>
        </c:ser>
        <c:dLbls>
          <c:showLegendKey val="0"/>
          <c:showVal val="0"/>
          <c:showCatName val="0"/>
          <c:showSerName val="0"/>
          <c:showPercent val="0"/>
          <c:showBubbleSize val="0"/>
        </c:dLbls>
        <c:gapWidth val="50"/>
        <c:overlap val="100"/>
        <c:axId val="156867584"/>
        <c:axId val="156885760"/>
      </c:barChart>
      <c:catAx>
        <c:axId val="156867584"/>
        <c:scaling>
          <c:orientation val="minMax"/>
        </c:scaling>
        <c:delete val="0"/>
        <c:axPos val="b"/>
        <c:numFmt formatCode="General" sourceLinked="1"/>
        <c:majorTickMark val="none"/>
        <c:minorTickMark val="none"/>
        <c:tickLblPos val="nextTo"/>
        <c:txPr>
          <a:bodyPr/>
          <a:lstStyle/>
          <a:p>
            <a:pPr>
              <a:defRPr sz="900"/>
            </a:pPr>
            <a:endParaRPr lang="cs-CZ"/>
          </a:p>
        </c:txPr>
        <c:crossAx val="156885760"/>
        <c:crosses val="autoZero"/>
        <c:auto val="1"/>
        <c:lblAlgn val="ctr"/>
        <c:lblOffset val="100"/>
        <c:noMultiLvlLbl val="0"/>
      </c:catAx>
      <c:valAx>
        <c:axId val="1568857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86758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'5.5'!$H$6</c:f>
              <c:strCache>
                <c:ptCount val="1"/>
              </c:strCache>
            </c:strRef>
          </c:tx>
          <c:invertIfNegative val="0"/>
          <c:cat>
            <c:numRef>
              <c:f>'5.5'!$I$5</c:f>
              <c:numCache>
                <c:formatCode>General</c:formatCode>
                <c:ptCount val="1"/>
              </c:numCache>
            </c:numRef>
          </c:cat>
          <c:val>
            <c:numRef>
              <c:f>'5.5'!$I$6</c:f>
              <c:numCache>
                <c:formatCode>General</c:formatCode>
                <c:ptCount val="1"/>
              </c:numCache>
            </c:numRef>
          </c:val>
          <c:extLst>
            <c:ext xmlns:c16="http://schemas.microsoft.com/office/drawing/2014/chart" uri="{C3380CC4-5D6E-409C-BE32-E72D297353CC}">
              <c16:uniqueId val="{00000000-56FE-4335-B088-465915E78B0C}"/>
            </c:ext>
          </c:extLst>
        </c:ser>
        <c:ser>
          <c:idx val="1"/>
          <c:order val="1"/>
          <c:tx>
            <c:strRef>
              <c:f>'5.5'!$H$7</c:f>
              <c:strCache>
                <c:ptCount val="1"/>
              </c:strCache>
            </c:strRef>
          </c:tx>
          <c:spPr>
            <a:solidFill>
              <a:schemeClr val="accent5"/>
            </a:solidFill>
            <a:effectLst>
              <a:outerShdw blurRad="50800" dist="50800" dir="5400000" algn="ctr" rotWithShape="0">
                <a:schemeClr val="bg1"/>
              </a:outerShdw>
            </a:effectLst>
          </c:spPr>
          <c:invertIfNegative val="0"/>
          <c:cat>
            <c:numRef>
              <c:f>'5.5'!$I$5</c:f>
              <c:numCache>
                <c:formatCode>General</c:formatCode>
                <c:ptCount val="1"/>
              </c:numCache>
            </c:numRef>
          </c:cat>
          <c:val>
            <c:numRef>
              <c:f>'5.5'!$I$7</c:f>
              <c:numCache>
                <c:formatCode>General</c:formatCode>
                <c:ptCount val="1"/>
              </c:numCache>
            </c:numRef>
          </c:val>
          <c:extLst>
            <c:ext xmlns:c16="http://schemas.microsoft.com/office/drawing/2014/chart" uri="{C3380CC4-5D6E-409C-BE32-E72D297353CC}">
              <c16:uniqueId val="{00000001-56FE-4335-B088-465915E78B0C}"/>
            </c:ext>
          </c:extLst>
        </c:ser>
        <c:ser>
          <c:idx val="2"/>
          <c:order val="2"/>
          <c:tx>
            <c:strRef>
              <c:f>'5.5'!$H$8</c:f>
              <c:strCache>
                <c:ptCount val="1"/>
              </c:strCache>
            </c:strRef>
          </c:tx>
          <c:spPr>
            <a:solidFill>
              <a:schemeClr val="accent2"/>
            </a:solidFill>
          </c:spPr>
          <c:invertIfNegative val="0"/>
          <c:cat>
            <c:numRef>
              <c:f>'5.5'!$I$5</c:f>
              <c:numCache>
                <c:formatCode>General</c:formatCode>
                <c:ptCount val="1"/>
              </c:numCache>
            </c:numRef>
          </c:cat>
          <c:val>
            <c:numRef>
              <c:f>'5.5'!$I$8</c:f>
              <c:numCache>
                <c:formatCode>General</c:formatCode>
                <c:ptCount val="1"/>
              </c:numCache>
            </c:numRef>
          </c:val>
          <c:extLst>
            <c:ext xmlns:c16="http://schemas.microsoft.com/office/drawing/2014/chart" uri="{C3380CC4-5D6E-409C-BE32-E72D297353CC}">
              <c16:uniqueId val="{00000002-56FE-4335-B088-465915E78B0C}"/>
            </c:ext>
          </c:extLst>
        </c:ser>
        <c:ser>
          <c:idx val="3"/>
          <c:order val="3"/>
          <c:tx>
            <c:strRef>
              <c:f>'5.5'!$H$9</c:f>
              <c:strCache>
                <c:ptCount val="1"/>
              </c:strCache>
            </c:strRef>
          </c:tx>
          <c:spPr>
            <a:solidFill>
              <a:schemeClr val="accent6"/>
            </a:solidFill>
          </c:spPr>
          <c:invertIfNegative val="0"/>
          <c:cat>
            <c:numRef>
              <c:f>'5.5'!$I$5</c:f>
              <c:numCache>
                <c:formatCode>General</c:formatCode>
                <c:ptCount val="1"/>
              </c:numCache>
            </c:numRef>
          </c:cat>
          <c:val>
            <c:numRef>
              <c:f>'5.5'!$I$9</c:f>
              <c:numCache>
                <c:formatCode>General</c:formatCode>
                <c:ptCount val="1"/>
              </c:numCache>
            </c:numRef>
          </c:val>
          <c:extLst>
            <c:ext xmlns:c16="http://schemas.microsoft.com/office/drawing/2014/chart" uri="{C3380CC4-5D6E-409C-BE32-E72D297353CC}">
              <c16:uniqueId val="{00000003-56FE-4335-B088-465915E78B0C}"/>
            </c:ext>
          </c:extLst>
        </c:ser>
        <c:dLbls>
          <c:showLegendKey val="0"/>
          <c:showVal val="0"/>
          <c:showCatName val="0"/>
          <c:showSerName val="0"/>
          <c:showPercent val="0"/>
          <c:showBubbleSize val="0"/>
        </c:dLbls>
        <c:gapWidth val="150"/>
        <c:axId val="156711552"/>
        <c:axId val="156713344"/>
      </c:barChart>
      <c:catAx>
        <c:axId val="156711552"/>
        <c:scaling>
          <c:orientation val="minMax"/>
        </c:scaling>
        <c:delete val="1"/>
        <c:axPos val="b"/>
        <c:numFmt formatCode="General" sourceLinked="1"/>
        <c:majorTickMark val="out"/>
        <c:minorTickMark val="none"/>
        <c:tickLblPos val="none"/>
        <c:crossAx val="156713344"/>
        <c:crosses val="autoZero"/>
        <c:auto val="1"/>
        <c:lblAlgn val="ctr"/>
        <c:lblOffset val="100"/>
        <c:noMultiLvlLbl val="0"/>
      </c:catAx>
      <c:valAx>
        <c:axId val="156713344"/>
        <c:scaling>
          <c:orientation val="minMax"/>
        </c:scaling>
        <c:delete val="1"/>
        <c:axPos val="l"/>
        <c:numFmt formatCode="General" sourceLinked="1"/>
        <c:majorTickMark val="out"/>
        <c:minorTickMark val="none"/>
        <c:tickLblPos val="none"/>
        <c:crossAx val="156711552"/>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'3.6'!$J$19</c:f>
              <c:strCache>
                <c:ptCount val="1"/>
              </c:strCache>
            </c:strRef>
          </c:tx>
          <c:spPr>
            <a:pattFill prst="ltUpDiag">
              <a:fgClr>
                <a:schemeClr val="accent1"/>
              </a:fgClr>
              <a:bgClr>
                <a:schemeClr val="bg1"/>
              </a:bgClr>
            </a:pattFill>
          </c:spPr>
          <c:invertIfNegative val="0"/>
          <c:cat>
            <c:numRef>
              <c:f>'3.6'!$K$18</c:f>
              <c:numCache>
                <c:formatCode>General</c:formatCode>
                <c:ptCount val="1"/>
              </c:numCache>
            </c:numRef>
          </c:cat>
          <c:val>
            <c:numRef>
              <c:f>'3.6'!$K$19</c:f>
              <c:numCache>
                <c:formatCode>General</c:formatCode>
                <c:ptCount val="1"/>
              </c:numCache>
            </c:numRef>
          </c:val>
          <c:extLst>
            <c:ext xmlns:c16="http://schemas.microsoft.com/office/drawing/2014/chart" uri="{C3380CC4-5D6E-409C-BE32-E72D297353CC}">
              <c16:uniqueId val="{00000000-518D-4DF3-9351-7137C63C8C32}"/>
            </c:ext>
          </c:extLst>
        </c:ser>
        <c:ser>
          <c:idx val="1"/>
          <c:order val="1"/>
          <c:tx>
            <c:strRef>
              <c:f>'3.6'!$J$20</c:f>
              <c:strCache>
                <c:ptCount val="1"/>
              </c:strCache>
            </c:strRef>
          </c:tx>
          <c:spPr>
            <a:pattFill prst="ltUpDiag">
              <a:fgClr>
                <a:schemeClr val="accent5"/>
              </a:fgClr>
              <a:bgClr>
                <a:schemeClr val="bg1"/>
              </a:bgClr>
            </a:pattFill>
          </c:spPr>
          <c:invertIfNegative val="0"/>
          <c:cat>
            <c:numRef>
              <c:f>'3.6'!$K$18</c:f>
              <c:numCache>
                <c:formatCode>General</c:formatCode>
                <c:ptCount val="1"/>
              </c:numCache>
            </c:numRef>
          </c:cat>
          <c:val>
            <c:numRef>
              <c:f>'3.6'!$K$20</c:f>
              <c:numCache>
                <c:formatCode>General</c:formatCode>
                <c:ptCount val="1"/>
              </c:numCache>
            </c:numRef>
          </c:val>
          <c:extLst>
            <c:ext xmlns:c16="http://schemas.microsoft.com/office/drawing/2014/chart" uri="{C3380CC4-5D6E-409C-BE32-E72D297353CC}">
              <c16:uniqueId val="{00000001-518D-4DF3-9351-7137C63C8C32}"/>
            </c:ext>
          </c:extLst>
        </c:ser>
        <c:ser>
          <c:idx val="2"/>
          <c:order val="2"/>
          <c:tx>
            <c:strRef>
              <c:f>'3.6'!$J$21</c:f>
              <c:strCache>
                <c:ptCount val="1"/>
              </c:strCache>
            </c:strRef>
          </c:tx>
          <c:spPr>
            <a:pattFill prst="ltUpDiag">
              <a:fgClr>
                <a:schemeClr val="accent2"/>
              </a:fgClr>
              <a:bgClr>
                <a:schemeClr val="bg1"/>
              </a:bgClr>
            </a:pattFill>
          </c:spPr>
          <c:invertIfNegative val="0"/>
          <c:cat>
            <c:numRef>
              <c:f>'3.6'!$K$18</c:f>
              <c:numCache>
                <c:formatCode>General</c:formatCode>
                <c:ptCount val="1"/>
              </c:numCache>
            </c:numRef>
          </c:cat>
          <c:val>
            <c:numRef>
              <c:f>'3.6'!$K$21</c:f>
              <c:numCache>
                <c:formatCode>General</c:formatCode>
                <c:ptCount val="1"/>
              </c:numCache>
            </c:numRef>
          </c:val>
          <c:extLst>
            <c:ext xmlns:c16="http://schemas.microsoft.com/office/drawing/2014/chart" uri="{C3380CC4-5D6E-409C-BE32-E72D297353CC}">
              <c16:uniqueId val="{00000002-518D-4DF3-9351-7137C63C8C32}"/>
            </c:ext>
          </c:extLst>
        </c:ser>
        <c:ser>
          <c:idx val="3"/>
          <c:order val="3"/>
          <c:tx>
            <c:strRef>
              <c:f>'3.6'!$J$22</c:f>
              <c:strCache>
                <c:ptCount val="1"/>
              </c:strCache>
            </c:strRef>
          </c:tx>
          <c:spPr>
            <a:pattFill prst="ltUpDiag">
              <a:fgClr>
                <a:schemeClr val="accent6"/>
              </a:fgClr>
              <a:bgClr>
                <a:schemeClr val="bg1"/>
              </a:bgClr>
            </a:pattFill>
            <a:ln>
              <a:noFill/>
            </a:ln>
          </c:spPr>
          <c:invertIfNegative val="0"/>
          <c:cat>
            <c:numRef>
              <c:f>'3.6'!$K$18</c:f>
              <c:numCache>
                <c:formatCode>General</c:formatCode>
                <c:ptCount val="1"/>
              </c:numCache>
            </c:numRef>
          </c:cat>
          <c:val>
            <c:numRef>
              <c:f>'3.6'!$K$22</c:f>
              <c:numCache>
                <c:formatCode>General</c:formatCode>
                <c:ptCount val="1"/>
              </c:numCache>
            </c:numRef>
          </c:val>
          <c:extLst>
            <c:ext xmlns:c16="http://schemas.microsoft.com/office/drawing/2014/chart" uri="{C3380CC4-5D6E-409C-BE32-E72D297353CC}">
              <c16:uniqueId val="{00000003-518D-4DF3-9351-7137C63C8C32}"/>
            </c:ext>
          </c:extLst>
        </c:ser>
        <c:ser>
          <c:idx val="4"/>
          <c:order val="4"/>
          <c:tx>
            <c:strRef>
              <c:f>'3.6'!$J$23</c:f>
              <c:strCache>
                <c:ptCount val="1"/>
              </c:strCache>
            </c:strRef>
          </c:tx>
          <c:spPr>
            <a:pattFill prst="ltUpDiag">
              <a:fgClr>
                <a:schemeClr val="accent3"/>
              </a:fgClr>
              <a:bgClr>
                <a:schemeClr val="bg1"/>
              </a:bgClr>
            </a:pattFill>
            <a:ln>
              <a:noFill/>
            </a:ln>
          </c:spPr>
          <c:invertIfNegative val="0"/>
          <c:cat>
            <c:numRef>
              <c:f>'3.6'!$K$18</c:f>
              <c:numCache>
                <c:formatCode>General</c:formatCode>
                <c:ptCount val="1"/>
              </c:numCache>
            </c:numRef>
          </c:cat>
          <c:val>
            <c:numRef>
              <c:f>'3.6'!$K$23</c:f>
              <c:numCache>
                <c:formatCode>General</c:formatCode>
                <c:ptCount val="1"/>
              </c:numCache>
            </c:numRef>
          </c:val>
          <c:extLst>
            <c:ext xmlns:c16="http://schemas.microsoft.com/office/drawing/2014/chart" uri="{C3380CC4-5D6E-409C-BE32-E72D297353CC}">
              <c16:uniqueId val="{00000004-518D-4DF3-9351-7137C63C8C32}"/>
            </c:ext>
          </c:extLst>
        </c:ser>
        <c:ser>
          <c:idx val="5"/>
          <c:order val="5"/>
          <c:tx>
            <c:strRef>
              <c:f>'3.6'!$J$24</c:f>
              <c:strCache>
                <c:ptCount val="1"/>
              </c:strCache>
            </c:strRef>
          </c:tx>
          <c:spPr>
            <a:pattFill prst="ltUpDiag">
              <a:fgClr>
                <a:srgbClr val="F0948F"/>
              </a:fgClr>
              <a:bgClr>
                <a:schemeClr val="bg1"/>
              </a:bgClr>
            </a:pattFill>
          </c:spPr>
          <c:invertIfNegative val="0"/>
          <c:cat>
            <c:numRef>
              <c:f>'3.6'!$K$18</c:f>
              <c:numCache>
                <c:formatCode>General</c:formatCode>
                <c:ptCount val="1"/>
              </c:numCache>
            </c:numRef>
          </c:cat>
          <c:val>
            <c:numRef>
              <c:f>'3.6'!$K$24</c:f>
              <c:numCache>
                <c:formatCode>General</c:formatCode>
                <c:ptCount val="1"/>
              </c:numCache>
            </c:numRef>
          </c:val>
          <c:extLst>
            <c:ext xmlns:c16="http://schemas.microsoft.com/office/drawing/2014/chart" uri="{C3380CC4-5D6E-409C-BE32-E72D297353CC}">
              <c16:uniqueId val="{00000005-518D-4DF3-9351-7137C63C8C32}"/>
            </c:ext>
          </c:extLst>
        </c:ser>
        <c:dLbls>
          <c:showLegendKey val="0"/>
          <c:showVal val="0"/>
          <c:showCatName val="0"/>
          <c:showSerName val="0"/>
          <c:showPercent val="0"/>
          <c:showBubbleSize val="0"/>
        </c:dLbls>
        <c:gapWidth val="150"/>
        <c:axId val="147812352"/>
        <c:axId val="147813888"/>
      </c:barChart>
      <c:catAx>
        <c:axId val="147812352"/>
        <c:scaling>
          <c:orientation val="minMax"/>
        </c:scaling>
        <c:delete val="1"/>
        <c:axPos val="b"/>
        <c:numFmt formatCode="General" sourceLinked="1"/>
        <c:majorTickMark val="out"/>
        <c:minorTickMark val="none"/>
        <c:tickLblPos val="none"/>
        <c:crossAx val="147813888"/>
        <c:crosses val="autoZero"/>
        <c:auto val="1"/>
        <c:lblAlgn val="ctr"/>
        <c:lblOffset val="100"/>
        <c:noMultiLvlLbl val="0"/>
      </c:catAx>
      <c:valAx>
        <c:axId val="147813888"/>
        <c:scaling>
          <c:orientation val="minMax"/>
        </c:scaling>
        <c:delete val="1"/>
        <c:axPos val="l"/>
        <c:numFmt formatCode="General" sourceLinked="1"/>
        <c:majorTickMark val="out"/>
        <c:minorTickMark val="none"/>
        <c:tickLblPos val="none"/>
        <c:crossAx val="1478123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PV categories in gross electricity generation</a:t>
            </a:r>
            <a:endParaRPr lang="cs-CZ" sz="1000">
              <a:solidFill>
                <a:schemeClr val="tx2"/>
              </a:solidFill>
              <a:effectLst/>
            </a:endParaRPr>
          </a:p>
        </c:rich>
      </c:tx>
      <c:layout>
        <c:manualLayout>
          <c:xMode val="edge"/>
          <c:yMode val="edge"/>
          <c:x val="0.17133498696177574"/>
          <c:y val="0"/>
        </c:manualLayout>
      </c:layout>
      <c:overlay val="0"/>
    </c:title>
    <c:autoTitleDeleted val="0"/>
    <c:plotArea>
      <c:layout>
        <c:manualLayout>
          <c:layoutTarget val="inner"/>
          <c:xMode val="edge"/>
          <c:yMode val="edge"/>
          <c:x val="0.19746961473373151"/>
          <c:y val="0.18763621375298978"/>
          <c:w val="0.55134756608765989"/>
          <c:h val="0.66863273363395104"/>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D19-464E-A83E-6A093F12A046}"/>
              </c:ext>
            </c:extLst>
          </c:dPt>
          <c:dPt>
            <c:idx val="1"/>
            <c:bubble3D val="0"/>
            <c:spPr>
              <a:solidFill>
                <a:schemeClr val="accent2"/>
              </a:solidFill>
            </c:spPr>
            <c:extLst>
              <c:ext xmlns:c16="http://schemas.microsoft.com/office/drawing/2014/chart" uri="{C3380CC4-5D6E-409C-BE32-E72D297353CC}">
                <c16:uniqueId val="{00000002-B451-4D32-81D1-FB7B8882EAC6}"/>
              </c:ext>
            </c:extLst>
          </c:dPt>
          <c:dPt>
            <c:idx val="2"/>
            <c:bubble3D val="0"/>
            <c:spPr>
              <a:solidFill>
                <a:schemeClr val="accent3"/>
              </a:solidFill>
            </c:spPr>
            <c:extLst>
              <c:ext xmlns:c16="http://schemas.microsoft.com/office/drawing/2014/chart" uri="{C3380CC4-5D6E-409C-BE32-E72D297353CC}">
                <c16:uniqueId val="{00000001-DD19-464E-A83E-6A093F12A046}"/>
              </c:ext>
            </c:extLst>
          </c:dPt>
          <c:dPt>
            <c:idx val="3"/>
            <c:bubble3D val="0"/>
            <c:spPr>
              <a:solidFill>
                <a:schemeClr val="accent4"/>
              </a:solidFill>
            </c:spPr>
            <c:extLst>
              <c:ext xmlns:c16="http://schemas.microsoft.com/office/drawing/2014/chart" uri="{C3380CC4-5D6E-409C-BE32-E72D297353CC}">
                <c16:uniqueId val="{00000003-B451-4D32-81D1-FB7B8882EAC6}"/>
              </c:ext>
            </c:extLst>
          </c:dPt>
          <c:dPt>
            <c:idx val="4"/>
            <c:bubble3D val="0"/>
            <c:spPr>
              <a:solidFill>
                <a:schemeClr val="accent5"/>
              </a:solidFill>
            </c:spPr>
            <c:extLst>
              <c:ext xmlns:c16="http://schemas.microsoft.com/office/drawing/2014/chart" uri="{C3380CC4-5D6E-409C-BE32-E72D297353CC}">
                <c16:uniqueId val="{00000001-B451-4D32-81D1-FB7B8882EAC6}"/>
              </c:ext>
            </c:extLst>
          </c:dPt>
          <c:dPt>
            <c:idx val="5"/>
            <c:bubble3D val="0"/>
            <c:spPr>
              <a:solidFill>
                <a:schemeClr val="accent6"/>
              </a:solidFill>
            </c:spPr>
            <c:extLst>
              <c:ext xmlns:c16="http://schemas.microsoft.com/office/drawing/2014/chart" uri="{C3380CC4-5D6E-409C-BE32-E72D297353CC}">
                <c16:uniqueId val="{00000000-B451-4D32-81D1-FB7B8882EAC6}"/>
              </c:ext>
            </c:extLst>
          </c:dPt>
          <c:dLbls>
            <c:dLbl>
              <c:idx val="0"/>
              <c:layout>
                <c:manualLayout>
                  <c:x val="-2.8750322172997403E-3"/>
                  <c:y val="-3.292890080570718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D19-464E-A83E-6A093F12A046}"/>
                </c:ext>
              </c:extLst>
            </c:dLbl>
            <c:dLbl>
              <c:idx val="2"/>
              <c:layout>
                <c:manualLayout>
                  <c:x val="0.14382898479294007"/>
                  <c:y val="-0.10766182327029523"/>
                </c:manualLayout>
              </c:layout>
              <c:tx>
                <c:rich>
                  <a:bodyPr/>
                  <a:lstStyle/>
                  <a:p>
                    <a:fld id="{0DED032B-E584-4724-B36D-F7D703FC2255}" type="PERCENTAGE">
                      <a:rPr lang="en-US">
                        <a:solidFill>
                          <a:sysClr val="windowText" lastClr="000000"/>
                        </a:solidFill>
                      </a:rPr>
                      <a:pPr/>
                      <a:t>[PROCENTO]</a:t>
                    </a:fld>
                    <a:endParaRPr lang="cs-CZ"/>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D19-464E-A83E-6A093F12A046}"/>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'5.6'!$A$6:$A$11</c:f>
              <c:strCache>
                <c:ptCount val="6"/>
                <c:pt idx="0">
                  <c:v>up to 10 kW inclusive</c:v>
                </c:pt>
                <c:pt idx="1">
                  <c:v>over 10 to 30 kW inclusive</c:v>
                </c:pt>
                <c:pt idx="2">
                  <c:v>over 30 kW to 100 kW inclusive</c:v>
                </c:pt>
                <c:pt idx="3">
                  <c:v>over 100 kW to 1 MW inclusive</c:v>
                </c:pt>
                <c:pt idx="4">
                  <c:v>over 1 to 5 MW inclusive</c:v>
                </c:pt>
                <c:pt idx="5">
                  <c:v>over 5 MW</c:v>
                </c:pt>
              </c:strCache>
            </c:strRef>
          </c:cat>
          <c:val>
            <c:numRef>
              <c:f>'5.6'!$C$6:$C$11</c:f>
              <c:numCache>
                <c:formatCode>#,##0.0</c:formatCode>
                <c:ptCount val="6"/>
                <c:pt idx="0">
                  <c:v>89272.28399999981</c:v>
                </c:pt>
                <c:pt idx="1">
                  <c:v>137034.25300000026</c:v>
                </c:pt>
                <c:pt idx="2">
                  <c:v>56029.839999999815</c:v>
                </c:pt>
                <c:pt idx="3">
                  <c:v>472051.86399999971</c:v>
                </c:pt>
                <c:pt idx="4">
                  <c:v>1043732.3390000009</c:v>
                </c:pt>
                <c:pt idx="5">
                  <c:v>355159.74300000007</c:v>
                </c:pt>
              </c:numCache>
            </c:numRef>
          </c:val>
          <c:extLst>
            <c:ext xmlns:c16="http://schemas.microsoft.com/office/drawing/2014/chart" uri="{C3380CC4-5D6E-409C-BE32-E72D297353CC}">
              <c16:uniqueId val="{00000002-DD19-464E-A83E-6A093F12A046}"/>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2252376505681524E-4"/>
          <c:y val="8.8769577450018896E-3"/>
        </c:manualLayout>
      </c:layout>
      <c:overlay val="0"/>
    </c:title>
    <c:autoTitleDeleted val="0"/>
    <c:plotArea>
      <c:layout>
        <c:manualLayout>
          <c:layoutTarget val="inner"/>
          <c:xMode val="edge"/>
          <c:yMode val="edge"/>
          <c:x val="4.650869160999789E-2"/>
          <c:y val="0.10632014467410043"/>
          <c:w val="0.43840783813515238"/>
          <c:h val="0.67465308204906582"/>
        </c:manualLayout>
      </c:layout>
      <c:barChart>
        <c:barDir val="col"/>
        <c:grouping val="stacked"/>
        <c:varyColors val="0"/>
        <c:ser>
          <c:idx val="0"/>
          <c:order val="0"/>
          <c:tx>
            <c:strRef>
              <c:f>'5.6'!$A$17</c:f>
              <c:strCache>
                <c:ptCount val="1"/>
                <c:pt idx="0">
                  <c:v>up to 10 kW inclusive</c:v>
                </c:pt>
              </c:strCache>
            </c:strRef>
          </c:tx>
          <c:spPr>
            <a:solidFill>
              <a:schemeClr val="accent1"/>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'5.6'!$B$17:$K$17</c:f>
              <c:numCache>
                <c:formatCode>General</c:formatCode>
                <c:ptCount val="10"/>
                <c:pt idx="0">
                  <c:v>0</c:v>
                </c:pt>
                <c:pt idx="1">
                  <c:v>0</c:v>
                </c:pt>
                <c:pt idx="2">
                  <c:v>97.279840000001627</c:v>
                </c:pt>
                <c:pt idx="3">
                  <c:v>97.674770000001544</c:v>
                </c:pt>
                <c:pt idx="4">
                  <c:v>97.262160000001401</c:v>
                </c:pt>
                <c:pt idx="5">
                  <c:v>96.848710000001503</c:v>
                </c:pt>
                <c:pt idx="6">
                  <c:v>96.485830000001457</c:v>
                </c:pt>
                <c:pt idx="7">
                  <c:v>95.647410000001415</c:v>
                </c:pt>
                <c:pt idx="8">
                  <c:v>95.400240000001403</c:v>
                </c:pt>
                <c:pt idx="9">
                  <c:v>92.317960000001321</c:v>
                </c:pt>
              </c:numCache>
            </c:numRef>
          </c:val>
          <c:extLst>
            <c:ext xmlns:c16="http://schemas.microsoft.com/office/drawing/2014/chart" uri="{C3380CC4-5D6E-409C-BE32-E72D297353CC}">
              <c16:uniqueId val="{00000000-B1AF-417A-9ACE-7CF996721115}"/>
            </c:ext>
          </c:extLst>
        </c:ser>
        <c:ser>
          <c:idx val="1"/>
          <c:order val="1"/>
          <c:tx>
            <c:strRef>
              <c:f>'5.6'!$A$18</c:f>
              <c:strCache>
                <c:ptCount val="1"/>
                <c:pt idx="0">
                  <c:v>over 10 to 30 kW inclusive</c:v>
                </c:pt>
              </c:strCache>
            </c:strRef>
          </c:tx>
          <c:spPr>
            <a:solidFill>
              <a:schemeClr val="accent2"/>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'5.6'!$B$18:$K$18</c:f>
              <c:numCache>
                <c:formatCode>General</c:formatCode>
                <c:ptCount val="10"/>
                <c:pt idx="0">
                  <c:v>0</c:v>
                </c:pt>
                <c:pt idx="1">
                  <c:v>0</c:v>
                </c:pt>
                <c:pt idx="2">
                  <c:v>150.77343999999971</c:v>
                </c:pt>
                <c:pt idx="3">
                  <c:v>151.38267999999977</c:v>
                </c:pt>
                <c:pt idx="4">
                  <c:v>151.44849999999977</c:v>
                </c:pt>
                <c:pt idx="5">
                  <c:v>151.04471999999978</c:v>
                </c:pt>
                <c:pt idx="6">
                  <c:v>150.51405999999972</c:v>
                </c:pt>
                <c:pt idx="7">
                  <c:v>150.71081999999961</c:v>
                </c:pt>
                <c:pt idx="8">
                  <c:v>151.77182999999951</c:v>
                </c:pt>
                <c:pt idx="9">
                  <c:v>149.07738999999958</c:v>
                </c:pt>
              </c:numCache>
            </c:numRef>
          </c:val>
          <c:extLst>
            <c:ext xmlns:c16="http://schemas.microsoft.com/office/drawing/2014/chart" uri="{C3380CC4-5D6E-409C-BE32-E72D297353CC}">
              <c16:uniqueId val="{00000001-B1AF-417A-9ACE-7CF996721115}"/>
            </c:ext>
          </c:extLst>
        </c:ser>
        <c:ser>
          <c:idx val="2"/>
          <c:order val="2"/>
          <c:tx>
            <c:strRef>
              <c:f>'5.6'!$A$19</c:f>
              <c:strCache>
                <c:ptCount val="1"/>
                <c:pt idx="0">
                  <c:v>over 30 kW to 100 kW inclusive</c:v>
                </c:pt>
              </c:strCache>
            </c:strRef>
          </c:tx>
          <c:spPr>
            <a:solidFill>
              <a:schemeClr val="accent3"/>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'5.6'!$B$19:$K$19</c:f>
              <c:numCache>
                <c:formatCode>General</c:formatCode>
                <c:ptCount val="10"/>
                <c:pt idx="0">
                  <c:v>0</c:v>
                </c:pt>
                <c:pt idx="1">
                  <c:v>0</c:v>
                </c:pt>
                <c:pt idx="2">
                  <c:v>52.018860000000039</c:v>
                </c:pt>
                <c:pt idx="3">
                  <c:v>52.038570000000028</c:v>
                </c:pt>
                <c:pt idx="4">
                  <c:v>52.261690000000044</c:v>
                </c:pt>
                <c:pt idx="5">
                  <c:v>52.680030000000038</c:v>
                </c:pt>
                <c:pt idx="6">
                  <c:v>53.134700000000045</c:v>
                </c:pt>
                <c:pt idx="7">
                  <c:v>55.622120000000002</c:v>
                </c:pt>
                <c:pt idx="8">
                  <c:v>58.431599999999932</c:v>
                </c:pt>
                <c:pt idx="9">
                  <c:v>60.212209999999921</c:v>
                </c:pt>
              </c:numCache>
            </c:numRef>
          </c:val>
          <c:extLst>
            <c:ext xmlns:c16="http://schemas.microsoft.com/office/drawing/2014/chart" uri="{C3380CC4-5D6E-409C-BE32-E72D297353CC}">
              <c16:uniqueId val="{00000002-B1AF-417A-9ACE-7CF996721115}"/>
            </c:ext>
          </c:extLst>
        </c:ser>
        <c:ser>
          <c:idx val="3"/>
          <c:order val="3"/>
          <c:tx>
            <c:strRef>
              <c:f>'5.6'!$A$20</c:f>
              <c:strCache>
                <c:ptCount val="1"/>
                <c:pt idx="0">
                  <c:v>over 100 kW to 1 MW inclusive</c:v>
                </c:pt>
              </c:strCache>
            </c:strRef>
          </c:tx>
          <c:spPr>
            <a:solidFill>
              <a:schemeClr val="accent4"/>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'5.6'!$B$20:$K$20</c:f>
              <c:numCache>
                <c:formatCode>General</c:formatCode>
                <c:ptCount val="10"/>
                <c:pt idx="0">
                  <c:v>0</c:v>
                </c:pt>
                <c:pt idx="1">
                  <c:v>0</c:v>
                </c:pt>
                <c:pt idx="2">
                  <c:v>452.18544000000031</c:v>
                </c:pt>
                <c:pt idx="3">
                  <c:v>450.79288000000025</c:v>
                </c:pt>
                <c:pt idx="4">
                  <c:v>449.13736000000029</c:v>
                </c:pt>
                <c:pt idx="5">
                  <c:v>449.45359000000025</c:v>
                </c:pt>
                <c:pt idx="6">
                  <c:v>448.87286000000006</c:v>
                </c:pt>
                <c:pt idx="7">
                  <c:v>450.12664000000001</c:v>
                </c:pt>
                <c:pt idx="8">
                  <c:v>457.14041999999995</c:v>
                </c:pt>
                <c:pt idx="9">
                  <c:v>459.16068000000001</c:v>
                </c:pt>
              </c:numCache>
            </c:numRef>
          </c:val>
          <c:extLst>
            <c:ext xmlns:c16="http://schemas.microsoft.com/office/drawing/2014/chart" uri="{C3380CC4-5D6E-409C-BE32-E72D297353CC}">
              <c16:uniqueId val="{00000003-B1AF-417A-9ACE-7CF996721115}"/>
            </c:ext>
          </c:extLst>
        </c:ser>
        <c:ser>
          <c:idx val="4"/>
          <c:order val="4"/>
          <c:tx>
            <c:strRef>
              <c:f>'5.6'!$A$21</c:f>
              <c:strCache>
                <c:ptCount val="1"/>
                <c:pt idx="0">
                  <c:v>over 1 to 5 MW inclusive</c:v>
                </c:pt>
              </c:strCache>
            </c:strRef>
          </c:tx>
          <c:spPr>
            <a:solidFill>
              <a:schemeClr val="accent5"/>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'5.6'!$B$21:$K$21</c:f>
              <c:numCache>
                <c:formatCode>General</c:formatCode>
                <c:ptCount val="10"/>
                <c:pt idx="0">
                  <c:v>0</c:v>
                </c:pt>
                <c:pt idx="1">
                  <c:v>0</c:v>
                </c:pt>
                <c:pt idx="2">
                  <c:v>991.35014000000092</c:v>
                </c:pt>
                <c:pt idx="3">
                  <c:v>993.16487000000063</c:v>
                </c:pt>
                <c:pt idx="4">
                  <c:v>992.28727000000049</c:v>
                </c:pt>
                <c:pt idx="5">
                  <c:v>987.59739000000047</c:v>
                </c:pt>
                <c:pt idx="6">
                  <c:v>986.74609000000021</c:v>
                </c:pt>
                <c:pt idx="7">
                  <c:v>983.5041500000001</c:v>
                </c:pt>
                <c:pt idx="8">
                  <c:v>983.43590000000029</c:v>
                </c:pt>
                <c:pt idx="9">
                  <c:v>990.43416000000013</c:v>
                </c:pt>
              </c:numCache>
            </c:numRef>
          </c:val>
          <c:extLst>
            <c:ext xmlns:c16="http://schemas.microsoft.com/office/drawing/2014/chart" uri="{C3380CC4-5D6E-409C-BE32-E72D297353CC}">
              <c16:uniqueId val="{00000004-B1AF-417A-9ACE-7CF996721115}"/>
            </c:ext>
          </c:extLst>
        </c:ser>
        <c:ser>
          <c:idx val="5"/>
          <c:order val="5"/>
          <c:tx>
            <c:strRef>
              <c:f>'5.6'!$A$22</c:f>
              <c:strCache>
                <c:ptCount val="1"/>
                <c:pt idx="0">
                  <c:v>over 5 MW</c:v>
                </c:pt>
              </c:strCache>
            </c:strRef>
          </c:tx>
          <c:spPr>
            <a:solidFill>
              <a:schemeClr val="accent6"/>
            </a:solidFill>
            <a:effectLst/>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'5.6'!$B$22:$K$22</c:f>
              <c:numCache>
                <c:formatCode>General</c:formatCode>
                <c:ptCount val="10"/>
                <c:pt idx="0">
                  <c:v>0</c:v>
                </c:pt>
                <c:pt idx="1">
                  <c:v>0</c:v>
                </c:pt>
                <c:pt idx="2">
                  <c:v>332.99501999999995</c:v>
                </c:pt>
                <c:pt idx="3">
                  <c:v>332.99501999999995</c:v>
                </c:pt>
                <c:pt idx="4">
                  <c:v>332.99501999999995</c:v>
                </c:pt>
                <c:pt idx="5">
                  <c:v>338.63501999999994</c:v>
                </c:pt>
                <c:pt idx="6">
                  <c:v>325.63501999999994</c:v>
                </c:pt>
                <c:pt idx="7">
                  <c:v>332.23803999999996</c:v>
                </c:pt>
                <c:pt idx="8">
                  <c:v>332.23803999999996</c:v>
                </c:pt>
                <c:pt idx="9">
                  <c:v>332.24233999999996</c:v>
                </c:pt>
              </c:numCache>
            </c:numRef>
          </c:val>
          <c:extLst>
            <c:ext xmlns:c16="http://schemas.microsoft.com/office/drawing/2014/chart" uri="{C3380CC4-5D6E-409C-BE32-E72D297353CC}">
              <c16:uniqueId val="{00000005-B1AF-417A-9ACE-7CF996721115}"/>
            </c:ext>
          </c:extLst>
        </c:ser>
        <c:ser>
          <c:idx val="6"/>
          <c:order val="6"/>
          <c:tx>
            <c:strRef>
              <c:f>'5.6'!$A$23</c:f>
              <c:strCache>
                <c:ptCount val="1"/>
                <c:pt idx="0">
                  <c:v>All categories (pre-2014 data only in aggregate)</c:v>
                </c:pt>
              </c:strCache>
            </c:strRef>
          </c:tx>
          <c:spPr>
            <a:solidFill>
              <a:srgbClr val="D0D0D0"/>
            </a:solidFill>
          </c:spPr>
          <c:invertIfNegative val="0"/>
          <c:cat>
            <c:numRef>
              <c:f>'5.6'!$B$16:$K$16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'5.6'!$B$23:$C$23</c:f>
              <c:numCache>
                <c:formatCode>General</c:formatCode>
                <c:ptCount val="2"/>
                <c:pt idx="0">
                  <c:v>2085.96414685531</c:v>
                </c:pt>
                <c:pt idx="1">
                  <c:v>2132.4</c:v>
                </c:pt>
              </c:numCache>
            </c:numRef>
          </c:val>
          <c:extLst>
            <c:ext xmlns:c16="http://schemas.microsoft.com/office/drawing/2014/chart" uri="{C3380CC4-5D6E-409C-BE32-E72D297353CC}">
              <c16:uniqueId val="{00000006-B1AF-417A-9ACE-7CF996721115}"/>
            </c:ext>
          </c:extLst>
        </c:ser>
        <c:dLbls>
          <c:showLegendKey val="0"/>
          <c:showVal val="0"/>
          <c:showCatName val="0"/>
          <c:showSerName val="0"/>
          <c:showPercent val="0"/>
          <c:showBubbleSize val="0"/>
        </c:dLbls>
        <c:gapWidth val="50"/>
        <c:overlap val="100"/>
        <c:axId val="157107328"/>
        <c:axId val="157108864"/>
      </c:barChart>
      <c:catAx>
        <c:axId val="157107328"/>
        <c:scaling>
          <c:orientation val="minMax"/>
        </c:scaling>
        <c:delete val="0"/>
        <c:axPos val="b"/>
        <c:numFmt formatCode="General" sourceLinked="1"/>
        <c:majorTickMark val="none"/>
        <c:minorTickMark val="none"/>
        <c:tickLblPos val="nextTo"/>
        <c:txPr>
          <a:bodyPr/>
          <a:lstStyle/>
          <a:p>
            <a:pPr>
              <a:defRPr sz="900"/>
            </a:pPr>
            <a:endParaRPr lang="cs-CZ"/>
          </a:p>
        </c:txPr>
        <c:crossAx val="157108864"/>
        <c:crosses val="autoZero"/>
        <c:auto val="1"/>
        <c:lblAlgn val="ctr"/>
        <c:lblOffset val="100"/>
        <c:noMultiLvlLbl val="0"/>
      </c:catAx>
      <c:valAx>
        <c:axId val="1571088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7107328"/>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6725586206321326"/>
          <c:w val="0.27470177588507827"/>
          <c:h val="8.57606412072925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a:t>
            </a:r>
            <a:r>
              <a:rPr lang="cs-CZ" sz="1000" b="1" i="0" baseline="0">
                <a:solidFill>
                  <a:schemeClr val="tx2"/>
                </a:solidFill>
                <a:effectLst/>
              </a:rPr>
              <a:t>M</a:t>
            </a:r>
            <a:r>
              <a:rPr lang="en-GB" sz="1000" b="1" i="0" baseline="0">
                <a:solidFill>
                  <a:schemeClr val="tx2"/>
                </a:solidFill>
                <a:effectLst/>
              </a:rPr>
              <a:t>Wh]</a:t>
            </a:r>
            <a:endParaRPr lang="cs-CZ" sz="1000">
              <a:solidFill>
                <a:schemeClr val="tx2"/>
              </a:solidFill>
              <a:effectLst/>
            </a:endParaRPr>
          </a:p>
        </c:rich>
      </c:tx>
      <c:layout>
        <c:manualLayout>
          <c:xMode val="edge"/>
          <c:yMode val="edge"/>
          <c:x val="6.7352976497661423E-3"/>
          <c:y val="2.2722481271099177E-2"/>
        </c:manualLayout>
      </c:layout>
      <c:overlay val="0"/>
    </c:title>
    <c:autoTitleDeleted val="0"/>
    <c:plotArea>
      <c:layout/>
      <c:barChart>
        <c:barDir val="col"/>
        <c:grouping val="stacked"/>
        <c:varyColors val="0"/>
        <c:ser>
          <c:idx val="0"/>
          <c:order val="0"/>
          <c:tx>
            <c:strRef>
              <c:f>'5.6'!$A$26</c:f>
              <c:strCache>
                <c:ptCount val="1"/>
                <c:pt idx="0">
                  <c:v>up to 10 kW inclusive</c:v>
                </c:pt>
              </c:strCache>
            </c:strRef>
          </c:tx>
          <c:spPr>
            <a:solidFill>
              <a:schemeClr val="accent1"/>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'5.6'!$B$26:$K$26</c:f>
              <c:numCache>
                <c:formatCode>General</c:formatCode>
                <c:ptCount val="10"/>
                <c:pt idx="0">
                  <c:v>0</c:v>
                </c:pt>
                <c:pt idx="1">
                  <c:v>0</c:v>
                </c:pt>
                <c:pt idx="2">
                  <c:v>92365.577699999689</c:v>
                </c:pt>
                <c:pt idx="3">
                  <c:v>97806.990500001382</c:v>
                </c:pt>
                <c:pt idx="4">
                  <c:v>92353.327999999776</c:v>
                </c:pt>
                <c:pt idx="5">
                  <c:v>93818.795999999667</c:v>
                </c:pt>
                <c:pt idx="6">
                  <c:v>100109.58200000269</c:v>
                </c:pt>
                <c:pt idx="7">
                  <c:v>97352.069000001109</c:v>
                </c:pt>
                <c:pt idx="8">
                  <c:v>94787.475999999908</c:v>
                </c:pt>
                <c:pt idx="9">
                  <c:v>89272.28399999981</c:v>
                </c:pt>
              </c:numCache>
            </c:numRef>
          </c:val>
          <c:extLst>
            <c:ext xmlns:c16="http://schemas.microsoft.com/office/drawing/2014/chart" uri="{C3380CC4-5D6E-409C-BE32-E72D297353CC}">
              <c16:uniqueId val="{00000000-F205-4FA5-917D-57E589385F83}"/>
            </c:ext>
          </c:extLst>
        </c:ser>
        <c:ser>
          <c:idx val="1"/>
          <c:order val="1"/>
          <c:tx>
            <c:strRef>
              <c:f>'5.6'!$A$27</c:f>
              <c:strCache>
                <c:ptCount val="1"/>
                <c:pt idx="0">
                  <c:v>over 10 to 30 kW inclusive</c:v>
                </c:pt>
              </c:strCache>
            </c:strRef>
          </c:tx>
          <c:spPr>
            <a:solidFill>
              <a:schemeClr val="accent2"/>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'5.6'!$B$27:$K$27</c:f>
              <c:numCache>
                <c:formatCode>General</c:formatCode>
                <c:ptCount val="10"/>
                <c:pt idx="0">
                  <c:v>0</c:v>
                </c:pt>
                <c:pt idx="1">
                  <c:v>0</c:v>
                </c:pt>
                <c:pt idx="2">
                  <c:v>142658.9695000019</c:v>
                </c:pt>
                <c:pt idx="3">
                  <c:v>149865.42680000013</c:v>
                </c:pt>
                <c:pt idx="4">
                  <c:v>141640.84900000005</c:v>
                </c:pt>
                <c:pt idx="5">
                  <c:v>143245.11700000058</c:v>
                </c:pt>
                <c:pt idx="6">
                  <c:v>151802.34400000304</c:v>
                </c:pt>
                <c:pt idx="7">
                  <c:v>148259.17200000054</c:v>
                </c:pt>
                <c:pt idx="8">
                  <c:v>145168.39200000101</c:v>
                </c:pt>
                <c:pt idx="9">
                  <c:v>137034.25300000026</c:v>
                </c:pt>
              </c:numCache>
            </c:numRef>
          </c:val>
          <c:extLst>
            <c:ext xmlns:c16="http://schemas.microsoft.com/office/drawing/2014/chart" uri="{C3380CC4-5D6E-409C-BE32-E72D297353CC}">
              <c16:uniqueId val="{00000001-F205-4FA5-917D-57E589385F83}"/>
            </c:ext>
          </c:extLst>
        </c:ser>
        <c:ser>
          <c:idx val="2"/>
          <c:order val="2"/>
          <c:tx>
            <c:strRef>
              <c:f>'5.6'!$A$28</c:f>
              <c:strCache>
                <c:ptCount val="1"/>
                <c:pt idx="0">
                  <c:v>over 30 kW to 100 kW inclusive</c:v>
                </c:pt>
              </c:strCache>
            </c:strRef>
          </c:tx>
          <c:spPr>
            <a:solidFill>
              <a:schemeClr val="accent3"/>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'5.6'!$B$28:$K$28</c:f>
              <c:numCache>
                <c:formatCode>General</c:formatCode>
                <c:ptCount val="10"/>
                <c:pt idx="0">
                  <c:v>0</c:v>
                </c:pt>
                <c:pt idx="1">
                  <c:v>0</c:v>
                </c:pt>
                <c:pt idx="2">
                  <c:v>50095.111999999936</c:v>
                </c:pt>
                <c:pt idx="3">
                  <c:v>52892.4570000003</c:v>
                </c:pt>
                <c:pt idx="4">
                  <c:v>49806.386999999922</c:v>
                </c:pt>
                <c:pt idx="5">
                  <c:v>51026.432999999932</c:v>
                </c:pt>
                <c:pt idx="6">
                  <c:v>54628.275000000016</c:v>
                </c:pt>
                <c:pt idx="7">
                  <c:v>54449.276000000056</c:v>
                </c:pt>
                <c:pt idx="8">
                  <c:v>56187.921000000111</c:v>
                </c:pt>
                <c:pt idx="9">
                  <c:v>56029.839999999815</c:v>
                </c:pt>
              </c:numCache>
            </c:numRef>
          </c:val>
          <c:extLst>
            <c:ext xmlns:c16="http://schemas.microsoft.com/office/drawing/2014/chart" uri="{C3380CC4-5D6E-409C-BE32-E72D297353CC}">
              <c16:uniqueId val="{00000002-F205-4FA5-917D-57E589385F83}"/>
            </c:ext>
          </c:extLst>
        </c:ser>
        <c:ser>
          <c:idx val="3"/>
          <c:order val="3"/>
          <c:tx>
            <c:strRef>
              <c:f>'5.6'!$A$29</c:f>
              <c:strCache>
                <c:ptCount val="1"/>
                <c:pt idx="0">
                  <c:v>over 100 kW to 1 MW inclusive</c:v>
                </c:pt>
              </c:strCache>
            </c:strRef>
          </c:tx>
          <c:spPr>
            <a:solidFill>
              <a:schemeClr val="accent4"/>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'5.6'!$B$29:$K$29</c:f>
              <c:numCache>
                <c:formatCode>General</c:formatCode>
                <c:ptCount val="10"/>
                <c:pt idx="0">
                  <c:v>0</c:v>
                </c:pt>
                <c:pt idx="1">
                  <c:v>0</c:v>
                </c:pt>
                <c:pt idx="2">
                  <c:v>461455.06000000011</c:v>
                </c:pt>
                <c:pt idx="3">
                  <c:v>489389.22299999895</c:v>
                </c:pt>
                <c:pt idx="4">
                  <c:v>461609.08900000039</c:v>
                </c:pt>
                <c:pt idx="5">
                  <c:v>473852.24499999959</c:v>
                </c:pt>
                <c:pt idx="6">
                  <c:v>506040.07600000064</c:v>
                </c:pt>
                <c:pt idx="7">
                  <c:v>494616.49999999884</c:v>
                </c:pt>
                <c:pt idx="8">
                  <c:v>488503.45700000325</c:v>
                </c:pt>
                <c:pt idx="9">
                  <c:v>472051.86399999971</c:v>
                </c:pt>
              </c:numCache>
            </c:numRef>
          </c:val>
          <c:extLst>
            <c:ext xmlns:c16="http://schemas.microsoft.com/office/drawing/2014/chart" uri="{C3380CC4-5D6E-409C-BE32-E72D297353CC}">
              <c16:uniqueId val="{00000003-F205-4FA5-917D-57E589385F83}"/>
            </c:ext>
          </c:extLst>
        </c:ser>
        <c:ser>
          <c:idx val="4"/>
          <c:order val="4"/>
          <c:tx>
            <c:strRef>
              <c:f>'5.6'!$A$30</c:f>
              <c:strCache>
                <c:ptCount val="1"/>
                <c:pt idx="0">
                  <c:v>over 1 to 5 MW inclusive</c:v>
                </c:pt>
              </c:strCache>
            </c:strRef>
          </c:tx>
          <c:spPr>
            <a:solidFill>
              <a:schemeClr val="accent5"/>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'5.6'!$B$30:$K$30</c:f>
              <c:numCache>
                <c:formatCode>General</c:formatCode>
                <c:ptCount val="10"/>
                <c:pt idx="0">
                  <c:v>0</c:v>
                </c:pt>
                <c:pt idx="1">
                  <c:v>0</c:v>
                </c:pt>
                <c:pt idx="2">
                  <c:v>1034099.2720000009</c:v>
                </c:pt>
                <c:pt idx="3">
                  <c:v>1103265.9090000023</c:v>
                </c:pt>
                <c:pt idx="4">
                  <c:v>1043920.699000001</c:v>
                </c:pt>
                <c:pt idx="5">
                  <c:v>1067456.0060000021</c:v>
                </c:pt>
                <c:pt idx="6">
                  <c:v>1137141.5909999958</c:v>
                </c:pt>
                <c:pt idx="7">
                  <c:v>1112096.8059999947</c:v>
                </c:pt>
                <c:pt idx="8">
                  <c:v>1081485.5610000005</c:v>
                </c:pt>
                <c:pt idx="9">
                  <c:v>1043732.3390000009</c:v>
                </c:pt>
              </c:numCache>
            </c:numRef>
          </c:val>
          <c:extLst>
            <c:ext xmlns:c16="http://schemas.microsoft.com/office/drawing/2014/chart" uri="{C3380CC4-5D6E-409C-BE32-E72D297353CC}">
              <c16:uniqueId val="{00000004-F205-4FA5-917D-57E589385F83}"/>
            </c:ext>
          </c:extLst>
        </c:ser>
        <c:ser>
          <c:idx val="5"/>
          <c:order val="5"/>
          <c:tx>
            <c:strRef>
              <c:f>'5.6'!$A$31</c:f>
              <c:strCache>
                <c:ptCount val="1"/>
                <c:pt idx="0">
                  <c:v>over 5 MW</c:v>
                </c:pt>
              </c:strCache>
            </c:strRef>
          </c:tx>
          <c:spPr>
            <a:solidFill>
              <a:schemeClr val="accent6"/>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'5.6'!$B$31:$K$31</c:f>
              <c:numCache>
                <c:formatCode>General</c:formatCode>
                <c:ptCount val="10"/>
                <c:pt idx="0">
                  <c:v>0</c:v>
                </c:pt>
                <c:pt idx="1">
                  <c:v>0</c:v>
                </c:pt>
                <c:pt idx="2">
                  <c:v>346528.33299999987</c:v>
                </c:pt>
                <c:pt idx="3">
                  <c:v>373895.95099999988</c:v>
                </c:pt>
                <c:pt idx="4">
                  <c:v>344710.43299999984</c:v>
                </c:pt>
                <c:pt idx="5">
                  <c:v>367254.25799999991</c:v>
                </c:pt>
                <c:pt idx="6">
                  <c:v>391483.36000000051</c:v>
                </c:pt>
                <c:pt idx="7">
                  <c:v>380269.54799999984</c:v>
                </c:pt>
                <c:pt idx="8">
                  <c:v>370857.25900000002</c:v>
                </c:pt>
                <c:pt idx="9">
                  <c:v>355159.74300000007</c:v>
                </c:pt>
              </c:numCache>
            </c:numRef>
          </c:val>
          <c:extLst>
            <c:ext xmlns:c16="http://schemas.microsoft.com/office/drawing/2014/chart" uri="{C3380CC4-5D6E-409C-BE32-E72D297353CC}">
              <c16:uniqueId val="{00000005-F205-4FA5-917D-57E589385F83}"/>
            </c:ext>
          </c:extLst>
        </c:ser>
        <c:ser>
          <c:idx val="6"/>
          <c:order val="6"/>
          <c:tx>
            <c:strRef>
              <c:f>'5.6'!$A$32</c:f>
              <c:strCache>
                <c:ptCount val="1"/>
                <c:pt idx="0">
                  <c:v>All categories (pre-2014 data only in aggregate)</c:v>
                </c:pt>
              </c:strCache>
            </c:strRef>
          </c:tx>
          <c:spPr>
            <a:solidFill>
              <a:srgbClr val="D0D0D0"/>
            </a:solidFill>
          </c:spPr>
          <c:invertIfNegative val="0"/>
          <c:cat>
            <c:numRef>
              <c:f>'5.6'!$B$25:$K$25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'5.6'!$B$32:$C$32</c:f>
              <c:numCache>
                <c:formatCode>General</c:formatCode>
                <c:ptCount val="2"/>
                <c:pt idx="0">
                  <c:v>2173124.2229482713</c:v>
                </c:pt>
                <c:pt idx="1">
                  <c:v>2070199.9999999998</c:v>
                </c:pt>
              </c:numCache>
            </c:numRef>
          </c:val>
          <c:extLst>
            <c:ext xmlns:c16="http://schemas.microsoft.com/office/drawing/2014/chart" uri="{C3380CC4-5D6E-409C-BE32-E72D297353CC}">
              <c16:uniqueId val="{00000006-F205-4FA5-917D-57E589385F83}"/>
            </c:ext>
          </c:extLst>
        </c:ser>
        <c:dLbls>
          <c:showLegendKey val="0"/>
          <c:showVal val="0"/>
          <c:showCatName val="0"/>
          <c:showSerName val="0"/>
          <c:showPercent val="0"/>
          <c:showBubbleSize val="0"/>
        </c:dLbls>
        <c:gapWidth val="50"/>
        <c:overlap val="100"/>
        <c:axId val="157254016"/>
        <c:axId val="157255552"/>
      </c:barChart>
      <c:catAx>
        <c:axId val="157254016"/>
        <c:scaling>
          <c:orientation val="minMax"/>
        </c:scaling>
        <c:delete val="0"/>
        <c:axPos val="b"/>
        <c:numFmt formatCode="General" sourceLinked="1"/>
        <c:majorTickMark val="none"/>
        <c:minorTickMark val="none"/>
        <c:tickLblPos val="nextTo"/>
        <c:txPr>
          <a:bodyPr/>
          <a:lstStyle/>
          <a:p>
            <a:pPr>
              <a:defRPr sz="900"/>
            </a:pPr>
            <a:endParaRPr lang="cs-CZ"/>
          </a:p>
        </c:txPr>
        <c:crossAx val="157255552"/>
        <c:crosses val="autoZero"/>
        <c:auto val="1"/>
        <c:lblAlgn val="ctr"/>
        <c:lblOffset val="100"/>
        <c:noMultiLvlLbl val="0"/>
      </c:catAx>
      <c:valAx>
        <c:axId val="157255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7254016"/>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'5.6'!$G$6</c:f>
              <c:strCache>
                <c:ptCount val="1"/>
              </c:strCache>
            </c:strRef>
          </c:tx>
          <c:spPr>
            <a:solidFill>
              <a:schemeClr val="accent1"/>
            </a:solidFill>
          </c:spPr>
          <c:invertIfNegative val="0"/>
          <c:cat>
            <c:numRef>
              <c:f>'5.6'!$H$5</c:f>
              <c:numCache>
                <c:formatCode>General</c:formatCode>
                <c:ptCount val="1"/>
              </c:numCache>
            </c:numRef>
          </c:cat>
          <c:val>
            <c:numRef>
              <c:f>'5.6'!$H$6</c:f>
              <c:numCache>
                <c:formatCode>General</c:formatCode>
                <c:ptCount val="1"/>
              </c:numCache>
            </c:numRef>
          </c:val>
          <c:extLst>
            <c:ext xmlns:c16="http://schemas.microsoft.com/office/drawing/2014/chart" uri="{C3380CC4-5D6E-409C-BE32-E72D297353CC}">
              <c16:uniqueId val="{00000000-2D32-4B5E-BB6F-285C85B170EA}"/>
            </c:ext>
          </c:extLst>
        </c:ser>
        <c:ser>
          <c:idx val="1"/>
          <c:order val="1"/>
          <c:tx>
            <c:strRef>
              <c:f>'5.6'!$G$7</c:f>
              <c:strCache>
                <c:ptCount val="1"/>
              </c:strCache>
            </c:strRef>
          </c:tx>
          <c:spPr>
            <a:solidFill>
              <a:schemeClr val="accent2"/>
            </a:solidFill>
          </c:spPr>
          <c:invertIfNegative val="0"/>
          <c:cat>
            <c:numRef>
              <c:f>'5.6'!$H$5</c:f>
              <c:numCache>
                <c:formatCode>General</c:formatCode>
                <c:ptCount val="1"/>
              </c:numCache>
            </c:numRef>
          </c:cat>
          <c:val>
            <c:numRef>
              <c:f>'5.6'!$H$7</c:f>
              <c:numCache>
                <c:formatCode>General</c:formatCode>
                <c:ptCount val="1"/>
              </c:numCache>
            </c:numRef>
          </c:val>
          <c:extLst>
            <c:ext xmlns:c16="http://schemas.microsoft.com/office/drawing/2014/chart" uri="{C3380CC4-5D6E-409C-BE32-E72D297353CC}">
              <c16:uniqueId val="{00000001-2D32-4B5E-BB6F-285C85B170EA}"/>
            </c:ext>
          </c:extLst>
        </c:ser>
        <c:ser>
          <c:idx val="2"/>
          <c:order val="2"/>
          <c:tx>
            <c:strRef>
              <c:f>'5.6'!$G$8</c:f>
              <c:strCache>
                <c:ptCount val="1"/>
              </c:strCache>
            </c:strRef>
          </c:tx>
          <c:spPr>
            <a:solidFill>
              <a:schemeClr val="accent3"/>
            </a:solidFill>
          </c:spPr>
          <c:invertIfNegative val="0"/>
          <c:cat>
            <c:numRef>
              <c:f>'5.6'!$H$5</c:f>
              <c:numCache>
                <c:formatCode>General</c:formatCode>
                <c:ptCount val="1"/>
              </c:numCache>
            </c:numRef>
          </c:cat>
          <c:val>
            <c:numRef>
              <c:f>'5.6'!$H$8</c:f>
              <c:numCache>
                <c:formatCode>General</c:formatCode>
                <c:ptCount val="1"/>
              </c:numCache>
            </c:numRef>
          </c:val>
          <c:extLst>
            <c:ext xmlns:c16="http://schemas.microsoft.com/office/drawing/2014/chart" uri="{C3380CC4-5D6E-409C-BE32-E72D297353CC}">
              <c16:uniqueId val="{00000002-2D32-4B5E-BB6F-285C85B170EA}"/>
            </c:ext>
          </c:extLst>
        </c:ser>
        <c:ser>
          <c:idx val="3"/>
          <c:order val="3"/>
          <c:tx>
            <c:strRef>
              <c:f>'5.6'!$G$9</c:f>
              <c:strCache>
                <c:ptCount val="1"/>
              </c:strCache>
            </c:strRef>
          </c:tx>
          <c:spPr>
            <a:solidFill>
              <a:schemeClr val="accent4"/>
            </a:solidFill>
          </c:spPr>
          <c:invertIfNegative val="0"/>
          <c:cat>
            <c:numRef>
              <c:f>'5.6'!$H$5</c:f>
              <c:numCache>
                <c:formatCode>General</c:formatCode>
                <c:ptCount val="1"/>
              </c:numCache>
            </c:numRef>
          </c:cat>
          <c:val>
            <c:numRef>
              <c:f>'5.6'!$H$9</c:f>
              <c:numCache>
                <c:formatCode>General</c:formatCode>
                <c:ptCount val="1"/>
              </c:numCache>
            </c:numRef>
          </c:val>
          <c:extLst>
            <c:ext xmlns:c16="http://schemas.microsoft.com/office/drawing/2014/chart" uri="{C3380CC4-5D6E-409C-BE32-E72D297353CC}">
              <c16:uniqueId val="{00000003-2D32-4B5E-BB6F-285C85B170EA}"/>
            </c:ext>
          </c:extLst>
        </c:ser>
        <c:ser>
          <c:idx val="4"/>
          <c:order val="4"/>
          <c:tx>
            <c:strRef>
              <c:f>'5.6'!$G$10</c:f>
              <c:strCache>
                <c:ptCount val="1"/>
              </c:strCache>
            </c:strRef>
          </c:tx>
          <c:spPr>
            <a:solidFill>
              <a:schemeClr val="accent5"/>
            </a:solidFill>
          </c:spPr>
          <c:invertIfNegative val="0"/>
          <c:cat>
            <c:numRef>
              <c:f>'5.6'!$H$5</c:f>
              <c:numCache>
                <c:formatCode>General</c:formatCode>
                <c:ptCount val="1"/>
              </c:numCache>
            </c:numRef>
          </c:cat>
          <c:val>
            <c:numRef>
              <c:f>'5.6'!$H$10</c:f>
              <c:numCache>
                <c:formatCode>General</c:formatCode>
                <c:ptCount val="1"/>
              </c:numCache>
            </c:numRef>
          </c:val>
          <c:extLst>
            <c:ext xmlns:c16="http://schemas.microsoft.com/office/drawing/2014/chart" uri="{C3380CC4-5D6E-409C-BE32-E72D297353CC}">
              <c16:uniqueId val="{00000004-2D32-4B5E-BB6F-285C85B170EA}"/>
            </c:ext>
          </c:extLst>
        </c:ser>
        <c:ser>
          <c:idx val="5"/>
          <c:order val="5"/>
          <c:tx>
            <c:strRef>
              <c:f>'5.6'!$G$11</c:f>
              <c:strCache>
                <c:ptCount val="1"/>
              </c:strCache>
            </c:strRef>
          </c:tx>
          <c:spPr>
            <a:solidFill>
              <a:schemeClr val="accent6"/>
            </a:solidFill>
          </c:spPr>
          <c:invertIfNegative val="0"/>
          <c:cat>
            <c:numRef>
              <c:f>'5.6'!$H$5</c:f>
              <c:numCache>
                <c:formatCode>General</c:formatCode>
                <c:ptCount val="1"/>
              </c:numCache>
            </c:numRef>
          </c:cat>
          <c:val>
            <c:numRef>
              <c:f>'5.6'!$H$11</c:f>
              <c:numCache>
                <c:formatCode>General</c:formatCode>
                <c:ptCount val="1"/>
              </c:numCache>
            </c:numRef>
          </c:val>
          <c:extLst>
            <c:ext xmlns:c16="http://schemas.microsoft.com/office/drawing/2014/chart" uri="{C3380CC4-5D6E-409C-BE32-E72D297353CC}">
              <c16:uniqueId val="{00000005-2D32-4B5E-BB6F-285C85B170EA}"/>
            </c:ext>
          </c:extLst>
        </c:ser>
        <c:dLbls>
          <c:showLegendKey val="0"/>
          <c:showVal val="0"/>
          <c:showCatName val="0"/>
          <c:showSerName val="0"/>
          <c:showPercent val="0"/>
          <c:showBubbleSize val="0"/>
        </c:dLbls>
        <c:gapWidth val="150"/>
        <c:axId val="157178112"/>
        <c:axId val="157188096"/>
      </c:barChart>
      <c:catAx>
        <c:axId val="157178112"/>
        <c:scaling>
          <c:orientation val="minMax"/>
        </c:scaling>
        <c:delete val="1"/>
        <c:axPos val="b"/>
        <c:numFmt formatCode="General" sourceLinked="1"/>
        <c:majorTickMark val="out"/>
        <c:minorTickMark val="none"/>
        <c:tickLblPos val="none"/>
        <c:crossAx val="157188096"/>
        <c:crosses val="autoZero"/>
        <c:auto val="1"/>
        <c:lblAlgn val="ctr"/>
        <c:lblOffset val="100"/>
        <c:noMultiLvlLbl val="0"/>
      </c:catAx>
      <c:valAx>
        <c:axId val="157188096"/>
        <c:scaling>
          <c:orientation val="minMax"/>
        </c:scaling>
        <c:delete val="1"/>
        <c:axPos val="l"/>
        <c:numFmt formatCode="General" sourceLinked="1"/>
        <c:majorTickMark val="out"/>
        <c:minorTickMark val="none"/>
        <c:tickLblPos val="none"/>
        <c:crossAx val="157178112"/>
        <c:crosses val="autoZero"/>
        <c:crossBetween val="between"/>
      </c:valAx>
      <c:spPr>
        <a:noFill/>
        <a:ln w="25400">
          <a:noFill/>
        </a:ln>
      </c:spPr>
    </c:plotArea>
    <c:legend>
      <c:legendPos val="r"/>
      <c:layout>
        <c:manualLayout>
          <c:xMode val="edge"/>
          <c:yMode val="edge"/>
          <c:x val="0"/>
          <c:y val="0"/>
          <c:w val="1"/>
          <c:h val="1"/>
        </c:manualLayout>
      </c:layout>
      <c:overlay val="0"/>
      <c:spPr>
        <a:ln>
          <a:noFill/>
        </a:ln>
      </c:sp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Shares of fuels in gross electricity generation in CHP [GWh]</a:t>
            </a:r>
            <a:endParaRPr lang="cs-CZ" sz="1000">
              <a:effectLst/>
            </a:endParaRPr>
          </a:p>
        </c:rich>
      </c:tx>
      <c:layout>
        <c:manualLayout>
          <c:xMode val="edge"/>
          <c:yMode val="edge"/>
          <c:x val="1.7120429318471825E-3"/>
          <c:y val="3.7681557607238941E-3"/>
        </c:manualLayout>
      </c:layout>
      <c:overlay val="0"/>
    </c:title>
    <c:autoTitleDeleted val="0"/>
    <c:plotArea>
      <c:layout>
        <c:manualLayout>
          <c:layoutTarget val="inner"/>
          <c:xMode val="edge"/>
          <c:yMode val="edge"/>
          <c:x val="9.9804091922020041E-2"/>
          <c:y val="0.1238426416791707"/>
          <c:w val="0.89476589369485604"/>
          <c:h val="0.73772168544866823"/>
        </c:manualLayout>
      </c:layout>
      <c:barChart>
        <c:barDir val="col"/>
        <c:grouping val="stacked"/>
        <c:varyColors val="0"/>
        <c:ser>
          <c:idx val="0"/>
          <c:order val="0"/>
          <c:tx>
            <c:strRef>
              <c:f>'5.7'!$A$7</c:f>
              <c:strCache>
                <c:ptCount val="1"/>
                <c:pt idx="0">
                  <c:v>Biomass</c:v>
                </c:pt>
              </c:strCache>
            </c:strRef>
          </c:tx>
          <c:spPr>
            <a:pattFill prst="ltUpDiag">
              <a:fgClr>
                <a:schemeClr val="accent1"/>
              </a:fgClr>
              <a:bgClr>
                <a:schemeClr val="bg1"/>
              </a:bgClr>
            </a:pattFill>
          </c:spPr>
          <c:invertIfNegative val="0"/>
          <c:cat>
            <c:strRef>
              <c:f>('5.7'!$B$3,'5.7'!$D$3,'5.7'!$F$3)</c:f>
              <c:strCache>
                <c:ptCount val="3"/>
                <c:pt idx="0">
                  <c:v>CHP up to 1 MWe inclusive</c:v>
                </c:pt>
                <c:pt idx="1">
                  <c:v>CHP over 1 MWe to 5 MWe inclusive</c:v>
                </c:pt>
                <c:pt idx="2">
                  <c:v>CHP over 5 MWe</c:v>
                </c:pt>
              </c:strCache>
            </c:strRef>
          </c:cat>
          <c:val>
            <c:numRef>
              <c:f>('5.7'!$B$7,'5.7'!$D$7,'5.7'!$F$7)</c:f>
              <c:numCache>
                <c:formatCode>#,##0.0</c:formatCode>
                <c:ptCount val="3"/>
                <c:pt idx="0">
                  <c:v>10.913487999999996</c:v>
                </c:pt>
                <c:pt idx="1">
                  <c:v>75.210515999999984</c:v>
                </c:pt>
                <c:pt idx="2">
                  <c:v>1355.7398889999997</c:v>
                </c:pt>
              </c:numCache>
            </c:numRef>
          </c:val>
          <c:extLst>
            <c:ext xmlns:c16="http://schemas.microsoft.com/office/drawing/2014/chart" uri="{C3380CC4-5D6E-409C-BE32-E72D297353CC}">
              <c16:uniqueId val="{00000000-0AE3-46DE-90BD-FE64A266A2ED}"/>
            </c:ext>
          </c:extLst>
        </c:ser>
        <c:ser>
          <c:idx val="1"/>
          <c:order val="1"/>
          <c:tx>
            <c:strRef>
              <c:f>'5.7'!$A$8</c:f>
              <c:strCache>
                <c:ptCount val="1"/>
                <c:pt idx="0">
                  <c:v>Biogas</c:v>
                </c:pt>
              </c:strCache>
            </c:strRef>
          </c:tx>
          <c:spPr>
            <a:pattFill prst="ltUpDiag">
              <a:fgClr>
                <a:schemeClr val="accent5"/>
              </a:fgClr>
              <a:bgClr>
                <a:schemeClr val="bg1"/>
              </a:bgClr>
            </a:pattFill>
          </c:spPr>
          <c:invertIfNegative val="0"/>
          <c:cat>
            <c:strRef>
              <c:f>('5.7'!$B$3,'5.7'!$D$3,'5.7'!$F$3)</c:f>
              <c:strCache>
                <c:ptCount val="3"/>
                <c:pt idx="0">
                  <c:v>CHP up to 1 MWe inclusive</c:v>
                </c:pt>
                <c:pt idx="1">
                  <c:v>CHP over 1 MWe to 5 MWe inclusive</c:v>
                </c:pt>
                <c:pt idx="2">
                  <c:v>CHP over 5 MWe</c:v>
                </c:pt>
              </c:strCache>
            </c:strRef>
          </c:cat>
          <c:val>
            <c:numRef>
              <c:f>('5.7'!$B$8,'5.7'!$D$8,'5.7'!$F$8)</c:f>
              <c:numCache>
                <c:formatCode>#,##0.0</c:formatCode>
                <c:ptCount val="3"/>
                <c:pt idx="0">
                  <c:v>1156.3005860000037</c:v>
                </c:pt>
                <c:pt idx="1">
                  <c:v>630.27488499999993</c:v>
                </c:pt>
                <c:pt idx="2">
                  <c:v>30.992598000000008</c:v>
                </c:pt>
              </c:numCache>
            </c:numRef>
          </c:val>
          <c:extLst>
            <c:ext xmlns:c16="http://schemas.microsoft.com/office/drawing/2014/chart" uri="{C3380CC4-5D6E-409C-BE32-E72D297353CC}">
              <c16:uniqueId val="{00000001-0AE3-46DE-90BD-FE64A266A2ED}"/>
            </c:ext>
          </c:extLst>
        </c:ser>
        <c:ser>
          <c:idx val="2"/>
          <c:order val="2"/>
          <c:tx>
            <c:strRef>
              <c:f>'5.7'!$A$9</c:f>
              <c:strCache>
                <c:ptCount val="1"/>
                <c:pt idx="0">
                  <c:v>Hard coal</c:v>
                </c:pt>
              </c:strCache>
            </c:strRef>
          </c:tx>
          <c:spPr>
            <a:solidFill>
              <a:schemeClr val="accent4"/>
            </a:solidFill>
          </c:spPr>
          <c:invertIfNegative val="0"/>
          <c:cat>
            <c:strRef>
              <c:f>('5.7'!$B$3,'5.7'!$D$3,'5.7'!$F$3)</c:f>
              <c:strCache>
                <c:ptCount val="3"/>
                <c:pt idx="0">
                  <c:v>CHP up to 1 MWe inclusive</c:v>
                </c:pt>
                <c:pt idx="1">
                  <c:v>CHP over 1 MWe to 5 MWe inclusive</c:v>
                </c:pt>
                <c:pt idx="2">
                  <c:v>CHP over 5 MWe</c:v>
                </c:pt>
              </c:strCache>
            </c:strRef>
          </c:cat>
          <c:val>
            <c:numRef>
              <c:f>('5.7'!$B$9,'5.7'!$D$9,'5.7'!$F$9)</c:f>
              <c:numCache>
                <c:formatCode>#,##0.0</c:formatCode>
                <c:ptCount val="3"/>
                <c:pt idx="0">
                  <c:v>7.7329999999999996E-2</c:v>
                </c:pt>
                <c:pt idx="1">
                  <c:v>30.542472</c:v>
                </c:pt>
                <c:pt idx="2">
                  <c:v>862.0764549999999</c:v>
                </c:pt>
              </c:numCache>
            </c:numRef>
          </c:val>
          <c:extLst>
            <c:ext xmlns:c16="http://schemas.microsoft.com/office/drawing/2014/chart" uri="{C3380CC4-5D6E-409C-BE32-E72D297353CC}">
              <c16:uniqueId val="{00000002-0AE3-46DE-90BD-FE64A266A2ED}"/>
            </c:ext>
          </c:extLst>
        </c:ser>
        <c:ser>
          <c:idx val="3"/>
          <c:order val="3"/>
          <c:tx>
            <c:strRef>
              <c:f>'5.7'!$A$10</c:f>
              <c:strCache>
                <c:ptCount val="1"/>
                <c:pt idx="0">
                  <c:v>Brown coal</c:v>
                </c:pt>
              </c:strCache>
            </c:strRef>
          </c:tx>
          <c:spPr>
            <a:solidFill>
              <a:schemeClr val="tx2"/>
            </a:solidFill>
          </c:spPr>
          <c:invertIfNegative val="0"/>
          <c:cat>
            <c:strRef>
              <c:f>('5.7'!$B$3,'5.7'!$D$3,'5.7'!$F$3)</c:f>
              <c:strCache>
                <c:ptCount val="3"/>
                <c:pt idx="0">
                  <c:v>CHP up to 1 MWe inclusive</c:v>
                </c:pt>
                <c:pt idx="1">
                  <c:v>CHP over 1 MWe to 5 MWe inclusive</c:v>
                </c:pt>
                <c:pt idx="2">
                  <c:v>CHP over 5 MWe</c:v>
                </c:pt>
              </c:strCache>
            </c:strRef>
          </c:cat>
          <c:val>
            <c:numRef>
              <c:f>('5.7'!$B$10,'5.7'!$D$10,'5.7'!$F$10)</c:f>
              <c:numCache>
                <c:formatCode>#,##0.0</c:formatCode>
                <c:ptCount val="3"/>
                <c:pt idx="0">
                  <c:v>11.836315999999997</c:v>
                </c:pt>
                <c:pt idx="1">
                  <c:v>25.861166999999998</c:v>
                </c:pt>
                <c:pt idx="2">
                  <c:v>3906.0650339999984</c:v>
                </c:pt>
              </c:numCache>
            </c:numRef>
          </c:val>
          <c:extLst>
            <c:ext xmlns:c16="http://schemas.microsoft.com/office/drawing/2014/chart" uri="{C3380CC4-5D6E-409C-BE32-E72D297353CC}">
              <c16:uniqueId val="{00000003-0AE3-46DE-90BD-FE64A266A2ED}"/>
            </c:ext>
          </c:extLst>
        </c:ser>
        <c:ser>
          <c:idx val="4"/>
          <c:order val="4"/>
          <c:tx>
            <c:strRef>
              <c:f>'5.7'!$A$11</c:f>
              <c:strCache>
                <c:ptCount val="1"/>
                <c:pt idx="0">
                  <c:v>Coke</c:v>
                </c:pt>
              </c:strCache>
            </c:strRef>
          </c:tx>
          <c:spPr>
            <a:solidFill>
              <a:srgbClr val="D0D0D0"/>
            </a:solidFill>
          </c:spPr>
          <c:invertIfNegative val="0"/>
          <c:cat>
            <c:strRef>
              <c:f>('5.7'!$B$3,'5.7'!$D$3,'5.7'!$F$3)</c:f>
              <c:strCache>
                <c:ptCount val="3"/>
                <c:pt idx="0">
                  <c:v>CHP up to 1 MWe inclusive</c:v>
                </c:pt>
                <c:pt idx="1">
                  <c:v>CHP over 1 MWe to 5 MWe inclusive</c:v>
                </c:pt>
                <c:pt idx="2">
                  <c:v>CHP over 5 MWe</c:v>
                </c:pt>
              </c:strCache>
            </c:strRef>
          </c:cat>
          <c:val>
            <c:numRef>
              <c:f>('5.7'!$B$11,'5.7'!$D$11,'5.7'!$F$11)</c:f>
              <c:numCache>
                <c:formatCode>#,##0.0</c:formatCode>
                <c:ptCount val="3"/>
                <c:pt idx="0">
                  <c:v>0</c:v>
                </c:pt>
                <c:pt idx="1">
                  <c:v>0</c:v>
                </c:pt>
                <c:pt idx="2">
                  <c:v>0</c:v>
                </c:pt>
              </c:numCache>
            </c:numRef>
          </c:val>
          <c:extLst>
            <c:ext xmlns:c16="http://schemas.microsoft.com/office/drawing/2014/chart" uri="{C3380CC4-5D6E-409C-BE32-E72D297353CC}">
              <c16:uniqueId val="{00000004-0AE3-46DE-90BD-FE64A266A2ED}"/>
            </c:ext>
          </c:extLst>
        </c:ser>
        <c:ser>
          <c:idx val="5"/>
          <c:order val="5"/>
          <c:tx>
            <c:strRef>
              <c:f>'5.7'!$A$12</c:f>
              <c:strCache>
                <c:ptCount val="1"/>
                <c:pt idx="0">
                  <c:v>Waste heat</c:v>
                </c:pt>
              </c:strCache>
            </c:strRef>
          </c:tx>
          <c:spPr>
            <a:solidFill>
              <a:srgbClr val="F7C9C7"/>
            </a:solidFill>
          </c:spPr>
          <c:invertIfNegative val="0"/>
          <c:cat>
            <c:strRef>
              <c:f>('5.7'!$B$3,'5.7'!$D$3,'5.7'!$F$3)</c:f>
              <c:strCache>
                <c:ptCount val="3"/>
                <c:pt idx="0">
                  <c:v>CHP up to 1 MWe inclusive</c:v>
                </c:pt>
                <c:pt idx="1">
                  <c:v>CHP over 1 MWe to 5 MWe inclusive</c:v>
                </c:pt>
                <c:pt idx="2">
                  <c:v>CHP over 5 MWe</c:v>
                </c:pt>
              </c:strCache>
            </c:strRef>
          </c:cat>
          <c:val>
            <c:numRef>
              <c:f>('5.7'!$B$12,'5.7'!$D$12,'5.7'!$F$12)</c:f>
              <c:numCache>
                <c:formatCode>#,##0.0</c:formatCode>
                <c:ptCount val="3"/>
                <c:pt idx="0">
                  <c:v>1.0371900000000001</c:v>
                </c:pt>
                <c:pt idx="1">
                  <c:v>19.786794999999998</c:v>
                </c:pt>
                <c:pt idx="2">
                  <c:v>18.657</c:v>
                </c:pt>
              </c:numCache>
            </c:numRef>
          </c:val>
          <c:extLst>
            <c:ext xmlns:c16="http://schemas.microsoft.com/office/drawing/2014/chart" uri="{C3380CC4-5D6E-409C-BE32-E72D297353CC}">
              <c16:uniqueId val="{00000005-0AE3-46DE-90BD-FE64A266A2ED}"/>
            </c:ext>
          </c:extLst>
        </c:ser>
        <c:ser>
          <c:idx val="6"/>
          <c:order val="6"/>
          <c:tx>
            <c:strRef>
              <c:f>'5.7'!$A$13</c:f>
              <c:strCache>
                <c:ptCount val="1"/>
                <c:pt idx="0">
                  <c:v>Other liquid fuels</c:v>
                </c:pt>
              </c:strCache>
            </c:strRef>
          </c:tx>
          <c:spPr>
            <a:solidFill>
              <a:srgbClr val="646363"/>
            </a:solidFill>
          </c:spPr>
          <c:invertIfNegative val="0"/>
          <c:cat>
            <c:strRef>
              <c:f>('5.7'!$B$3,'5.7'!$D$3,'5.7'!$F$3)</c:f>
              <c:strCache>
                <c:ptCount val="3"/>
                <c:pt idx="0">
                  <c:v>CHP up to 1 MWe inclusive</c:v>
                </c:pt>
                <c:pt idx="1">
                  <c:v>CHP over 1 MWe to 5 MWe inclusive</c:v>
                </c:pt>
                <c:pt idx="2">
                  <c:v>CHP over 5 MWe</c:v>
                </c:pt>
              </c:strCache>
            </c:strRef>
          </c:cat>
          <c:val>
            <c:numRef>
              <c:f>('5.7'!$B$13,'5.7'!$D$13,'5.7'!$F$13)</c:f>
              <c:numCache>
                <c:formatCode>#,##0.0</c:formatCode>
                <c:ptCount val="3"/>
                <c:pt idx="0">
                  <c:v>0</c:v>
                </c:pt>
                <c:pt idx="1">
                  <c:v>5.9089999999999998</c:v>
                </c:pt>
                <c:pt idx="2">
                  <c:v>4.1653550000000008</c:v>
                </c:pt>
              </c:numCache>
            </c:numRef>
          </c:val>
          <c:extLst>
            <c:ext xmlns:c16="http://schemas.microsoft.com/office/drawing/2014/chart" uri="{C3380CC4-5D6E-409C-BE32-E72D297353CC}">
              <c16:uniqueId val="{00000006-0AE3-46DE-90BD-FE64A266A2ED}"/>
            </c:ext>
          </c:extLst>
        </c:ser>
        <c:ser>
          <c:idx val="7"/>
          <c:order val="7"/>
          <c:tx>
            <c:strRef>
              <c:f>'5.7'!$A$14</c:f>
              <c:strCache>
                <c:ptCount val="1"/>
                <c:pt idx="0">
                  <c:v>Other solid fuels</c:v>
                </c:pt>
              </c:strCache>
            </c:strRef>
          </c:tx>
          <c:spPr>
            <a:solidFill>
              <a:srgbClr val="F0948F"/>
            </a:solidFill>
          </c:spPr>
          <c:invertIfNegative val="0"/>
          <c:cat>
            <c:strRef>
              <c:f>('5.7'!$B$3,'5.7'!$D$3,'5.7'!$F$3)</c:f>
              <c:strCache>
                <c:ptCount val="3"/>
                <c:pt idx="0">
                  <c:v>CHP up to 1 MWe inclusive</c:v>
                </c:pt>
                <c:pt idx="1">
                  <c:v>CHP over 1 MWe to 5 MWe inclusive</c:v>
                </c:pt>
                <c:pt idx="2">
                  <c:v>CHP over 5 MWe</c:v>
                </c:pt>
              </c:strCache>
            </c:strRef>
          </c:cat>
          <c:val>
            <c:numRef>
              <c:f>('5.7'!$B$14,'5.7'!$D$14,'5.7'!$F$14)</c:f>
              <c:numCache>
                <c:formatCode>#,##0.0</c:formatCode>
                <c:ptCount val="3"/>
                <c:pt idx="0">
                  <c:v>2.3904039999999998</c:v>
                </c:pt>
                <c:pt idx="1">
                  <c:v>20.163474000000001</c:v>
                </c:pt>
                <c:pt idx="2">
                  <c:v>94.710968999999992</c:v>
                </c:pt>
              </c:numCache>
            </c:numRef>
          </c:val>
          <c:extLst>
            <c:ext xmlns:c16="http://schemas.microsoft.com/office/drawing/2014/chart" uri="{C3380CC4-5D6E-409C-BE32-E72D297353CC}">
              <c16:uniqueId val="{00000007-0AE3-46DE-90BD-FE64A266A2ED}"/>
            </c:ext>
          </c:extLst>
        </c:ser>
        <c:ser>
          <c:idx val="8"/>
          <c:order val="8"/>
          <c:tx>
            <c:strRef>
              <c:f>'5.7'!$A$15</c:f>
              <c:strCache>
                <c:ptCount val="1"/>
                <c:pt idx="0">
                  <c:v>Other gases</c:v>
                </c:pt>
              </c:strCache>
            </c:strRef>
          </c:tx>
          <c:spPr>
            <a:solidFill>
              <a:schemeClr val="accent6"/>
            </a:solidFill>
          </c:spPr>
          <c:invertIfNegative val="0"/>
          <c:cat>
            <c:strRef>
              <c:f>('5.7'!$B$3,'5.7'!$D$3,'5.7'!$F$3)</c:f>
              <c:strCache>
                <c:ptCount val="3"/>
                <c:pt idx="0">
                  <c:v>CHP up to 1 MWe inclusive</c:v>
                </c:pt>
                <c:pt idx="1">
                  <c:v>CHP over 1 MWe to 5 MWe inclusive</c:v>
                </c:pt>
                <c:pt idx="2">
                  <c:v>CHP over 5 MWe</c:v>
                </c:pt>
              </c:strCache>
            </c:strRef>
          </c:cat>
          <c:val>
            <c:numRef>
              <c:f>('5.7'!$B$15,'5.7'!$D$15,'5.7'!$F$15)</c:f>
              <c:numCache>
                <c:formatCode>#,##0.0</c:formatCode>
                <c:ptCount val="3"/>
                <c:pt idx="0">
                  <c:v>8.0006079999999997</c:v>
                </c:pt>
                <c:pt idx="1">
                  <c:v>57.95989800000001</c:v>
                </c:pt>
                <c:pt idx="2">
                  <c:v>275.41735499999999</c:v>
                </c:pt>
              </c:numCache>
            </c:numRef>
          </c:val>
          <c:extLst>
            <c:ext xmlns:c16="http://schemas.microsoft.com/office/drawing/2014/chart" uri="{C3380CC4-5D6E-409C-BE32-E72D297353CC}">
              <c16:uniqueId val="{00000008-0AE3-46DE-90BD-FE64A266A2ED}"/>
            </c:ext>
          </c:extLst>
        </c:ser>
        <c:ser>
          <c:idx val="9"/>
          <c:order val="9"/>
          <c:tx>
            <c:strRef>
              <c:f>'5.7'!$A$16</c:f>
              <c:strCache>
                <c:ptCount val="1"/>
                <c:pt idx="0">
                  <c:v>Other</c:v>
                </c:pt>
              </c:strCache>
            </c:strRef>
          </c:tx>
          <c:spPr>
            <a:solidFill>
              <a:srgbClr val="9D9D9C"/>
            </a:solidFill>
          </c:spPr>
          <c:invertIfNegative val="0"/>
          <c:cat>
            <c:strRef>
              <c:f>('5.7'!$B$3,'5.7'!$D$3,'5.7'!$F$3)</c:f>
              <c:strCache>
                <c:ptCount val="3"/>
                <c:pt idx="0">
                  <c:v>CHP up to 1 MWe inclusive</c:v>
                </c:pt>
                <c:pt idx="1">
                  <c:v>CHP over 1 MWe to 5 MWe inclusive</c:v>
                </c:pt>
                <c:pt idx="2">
                  <c:v>CHP over 5 MWe</c:v>
                </c:pt>
              </c:strCache>
            </c:strRef>
          </c:cat>
          <c:val>
            <c:numRef>
              <c:f>('5.7'!$B$16,'5.7'!$D$16,'5.7'!$F$16)</c:f>
              <c:numCache>
                <c:formatCode>#,##0.0</c:formatCode>
                <c:ptCount val="3"/>
                <c:pt idx="0">
                  <c:v>0</c:v>
                </c:pt>
                <c:pt idx="1">
                  <c:v>0</c:v>
                </c:pt>
                <c:pt idx="2">
                  <c:v>0</c:v>
                </c:pt>
              </c:numCache>
            </c:numRef>
          </c:val>
          <c:extLst>
            <c:ext xmlns:c16="http://schemas.microsoft.com/office/drawing/2014/chart" uri="{C3380CC4-5D6E-409C-BE32-E72D297353CC}">
              <c16:uniqueId val="{00000009-0AE3-46DE-90BD-FE64A266A2ED}"/>
            </c:ext>
          </c:extLst>
        </c:ser>
        <c:ser>
          <c:idx val="10"/>
          <c:order val="10"/>
          <c:tx>
            <c:strRef>
              <c:f>'5.7'!$A$17</c:f>
              <c:strCache>
                <c:ptCount val="1"/>
                <c:pt idx="0">
                  <c:v>Fuel oils</c:v>
                </c:pt>
              </c:strCache>
            </c:strRef>
          </c:tx>
          <c:spPr>
            <a:solidFill>
              <a:schemeClr val="tx1"/>
            </a:solidFill>
          </c:spPr>
          <c:invertIfNegative val="0"/>
          <c:cat>
            <c:strRef>
              <c:f>('5.7'!$B$3,'5.7'!$D$3,'5.7'!$F$3)</c:f>
              <c:strCache>
                <c:ptCount val="3"/>
                <c:pt idx="0">
                  <c:v>CHP up to 1 MWe inclusive</c:v>
                </c:pt>
                <c:pt idx="1">
                  <c:v>CHP over 1 MWe to 5 MWe inclusive</c:v>
                </c:pt>
                <c:pt idx="2">
                  <c:v>CHP over 5 MWe</c:v>
                </c:pt>
              </c:strCache>
            </c:strRef>
          </c:cat>
          <c:val>
            <c:numRef>
              <c:f>('5.7'!$B$17,'5.7'!$D$17,'5.7'!$F$17)</c:f>
              <c:numCache>
                <c:formatCode>#,##0.0</c:formatCode>
                <c:ptCount val="3"/>
                <c:pt idx="0">
                  <c:v>5.4923399999999969</c:v>
                </c:pt>
                <c:pt idx="1">
                  <c:v>1.2027739999999998</c:v>
                </c:pt>
                <c:pt idx="2">
                  <c:v>0.81460599999999994</c:v>
                </c:pt>
              </c:numCache>
            </c:numRef>
          </c:val>
          <c:extLst>
            <c:ext xmlns:c16="http://schemas.microsoft.com/office/drawing/2014/chart" uri="{C3380CC4-5D6E-409C-BE32-E72D297353CC}">
              <c16:uniqueId val="{0000000A-0AE3-46DE-90BD-FE64A266A2ED}"/>
            </c:ext>
          </c:extLst>
        </c:ser>
        <c:ser>
          <c:idx val="11"/>
          <c:order val="11"/>
          <c:tx>
            <c:strRef>
              <c:f>'5.7'!$A$18</c:f>
              <c:strCache>
                <c:ptCount val="1"/>
                <c:pt idx="0">
                  <c:v>Natural gas</c:v>
                </c:pt>
              </c:strCache>
            </c:strRef>
          </c:tx>
          <c:spPr>
            <a:solidFill>
              <a:schemeClr val="accent3"/>
            </a:solidFill>
          </c:spPr>
          <c:invertIfNegative val="0"/>
          <c:cat>
            <c:strRef>
              <c:f>('5.7'!$B$3,'5.7'!$D$3,'5.7'!$F$3)</c:f>
              <c:strCache>
                <c:ptCount val="3"/>
                <c:pt idx="0">
                  <c:v>CHP up to 1 MWe inclusive</c:v>
                </c:pt>
                <c:pt idx="1">
                  <c:v>CHP over 1 MWe to 5 MWe inclusive</c:v>
                </c:pt>
                <c:pt idx="2">
                  <c:v>CHP over 5 MWe</c:v>
                </c:pt>
              </c:strCache>
            </c:strRef>
          </c:cat>
          <c:val>
            <c:numRef>
              <c:f>('5.7'!$B$18,'5.7'!$D$18,'5.7'!$F$18)</c:f>
              <c:numCache>
                <c:formatCode>#,##0.0</c:formatCode>
                <c:ptCount val="3"/>
                <c:pt idx="0">
                  <c:v>606.32300200000043</c:v>
                </c:pt>
                <c:pt idx="1">
                  <c:v>494.58302900000001</c:v>
                </c:pt>
                <c:pt idx="2">
                  <c:v>913.82668000000001</c:v>
                </c:pt>
              </c:numCache>
            </c:numRef>
          </c:val>
          <c:extLst>
            <c:ext xmlns:c16="http://schemas.microsoft.com/office/drawing/2014/chart" uri="{C3380CC4-5D6E-409C-BE32-E72D297353CC}">
              <c16:uniqueId val="{0000000B-0AE3-46DE-90BD-FE64A266A2ED}"/>
            </c:ext>
          </c:extLst>
        </c:ser>
        <c:dLbls>
          <c:showLegendKey val="0"/>
          <c:showVal val="0"/>
          <c:showCatName val="0"/>
          <c:showSerName val="0"/>
          <c:showPercent val="0"/>
          <c:showBubbleSize val="0"/>
        </c:dLbls>
        <c:gapWidth val="50"/>
        <c:overlap val="100"/>
        <c:axId val="157387008"/>
        <c:axId val="157409280"/>
      </c:barChart>
      <c:catAx>
        <c:axId val="157387008"/>
        <c:scaling>
          <c:orientation val="minMax"/>
        </c:scaling>
        <c:delete val="0"/>
        <c:axPos val="b"/>
        <c:numFmt formatCode="General" sourceLinked="0"/>
        <c:majorTickMark val="none"/>
        <c:minorTickMark val="none"/>
        <c:tickLblPos val="nextTo"/>
        <c:crossAx val="157409280"/>
        <c:crosses val="autoZero"/>
        <c:auto val="1"/>
        <c:lblAlgn val="ctr"/>
        <c:lblOffset val="100"/>
        <c:noMultiLvlLbl val="0"/>
      </c:catAx>
      <c:valAx>
        <c:axId val="157409280"/>
        <c:scaling>
          <c:orientation val="minMax"/>
          <c:max val="8000"/>
        </c:scaling>
        <c:delete val="0"/>
        <c:axPos val="l"/>
        <c:majorGridlines/>
        <c:numFmt formatCode="#,##0" sourceLinked="0"/>
        <c:majorTickMark val="none"/>
        <c:minorTickMark val="none"/>
        <c:tickLblPos val="nextTo"/>
        <c:spPr>
          <a:ln>
            <a:noFill/>
          </a:ln>
        </c:spPr>
        <c:txPr>
          <a:bodyPr/>
          <a:lstStyle/>
          <a:p>
            <a:pPr>
              <a:defRPr sz="900"/>
            </a:pPr>
            <a:endParaRPr lang="cs-CZ"/>
          </a:p>
        </c:txPr>
        <c:crossAx val="157387008"/>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 of installed electrical capacity in CHP</a:t>
            </a:r>
            <a:endParaRPr lang="cs-CZ" sz="1000">
              <a:solidFill>
                <a:schemeClr val="tx2"/>
              </a:solidFill>
              <a:effectLst/>
            </a:endParaRPr>
          </a:p>
        </c:rich>
      </c:tx>
      <c:layout>
        <c:manualLayout>
          <c:xMode val="edge"/>
          <c:yMode val="edge"/>
          <c:x val="3.4562077036636154E-3"/>
          <c:y val="0"/>
        </c:manualLayout>
      </c:layout>
      <c:overlay val="0"/>
    </c:title>
    <c:autoTitleDeleted val="0"/>
    <c:plotArea>
      <c:layout>
        <c:manualLayout>
          <c:layoutTarget val="inner"/>
          <c:xMode val="edge"/>
          <c:yMode val="edge"/>
          <c:x val="5.0092191119359732E-3"/>
          <c:y val="0.14647345912188922"/>
          <c:w val="0.70725916710927861"/>
          <c:h val="0.52033891354631967"/>
        </c:manualLayout>
      </c:layout>
      <c:doughnutChart>
        <c:varyColors val="1"/>
        <c:ser>
          <c:idx val="0"/>
          <c:order val="0"/>
          <c:dLbls>
            <c:dLbl>
              <c:idx val="0"/>
              <c:layout>
                <c:manualLayout>
                  <c:x val="-5.1208720051802324E-3"/>
                  <c:y val="-3.357874542675668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0E9-43BC-B169-D57BE2F684EE}"/>
                </c:ext>
              </c:extLst>
            </c:dLbl>
            <c:dLbl>
              <c:idx val="1"/>
              <c:layout>
                <c:manualLayout>
                  <c:x val="-3.8693984625346612E-3"/>
                  <c:y val="3.966452158905325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E9-43BC-B169-D57BE2F684EE}"/>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('5.7'!$B$19,'5.7'!$D$19,'5.7'!$F$19)</c:f>
              <c:numCache>
                <c:formatCode>#,##0.0</c:formatCode>
                <c:ptCount val="3"/>
                <c:pt idx="0">
                  <c:v>470.20780000000008</c:v>
                </c:pt>
                <c:pt idx="1">
                  <c:v>387.37799999999987</c:v>
                </c:pt>
                <c:pt idx="2">
                  <c:v>9058.9480000000021</c:v>
                </c:pt>
              </c:numCache>
            </c:numRef>
          </c:val>
          <c:extLst>
            <c:ext xmlns:c16="http://schemas.microsoft.com/office/drawing/2014/chart" uri="{C3380CC4-5D6E-409C-BE32-E72D297353CC}">
              <c16:uniqueId val="{00000002-C0E9-43BC-B169-D57BE2F684EE}"/>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78865450781865776"/>
          <c:w val="0.85206649831649861"/>
          <c:h val="0.18553252032520326"/>
        </c:manualLayout>
      </c:layout>
      <c:overlay val="0"/>
      <c:txPr>
        <a:bodyPr/>
        <a:lstStyle/>
        <a:p>
          <a:pPr rtl="0">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 of installed thermal capacity in CHP</a:t>
            </a:r>
            <a:endParaRPr lang="cs-CZ" sz="1000">
              <a:solidFill>
                <a:schemeClr val="tx2"/>
              </a:solidFill>
              <a:effectLst/>
            </a:endParaRPr>
          </a:p>
        </c:rich>
      </c:tx>
      <c:layout>
        <c:manualLayout>
          <c:xMode val="edge"/>
          <c:yMode val="edge"/>
          <c:x val="6.1132274282938971E-2"/>
          <c:y val="2.641428921224858E-3"/>
        </c:manualLayout>
      </c:layout>
      <c:overlay val="0"/>
    </c:title>
    <c:autoTitleDeleted val="0"/>
    <c:plotArea>
      <c:layout>
        <c:manualLayout>
          <c:layoutTarget val="inner"/>
          <c:xMode val="edge"/>
          <c:yMode val="edge"/>
          <c:x val="5.9781810099463484E-2"/>
          <c:y val="0.14698486638630903"/>
          <c:w val="0.74995297454039622"/>
          <c:h val="0.54143112018694672"/>
        </c:manualLayout>
      </c:layout>
      <c:doughnutChart>
        <c:varyColors val="1"/>
        <c:ser>
          <c:idx val="0"/>
          <c:order val="0"/>
          <c:dLbls>
            <c:dLbl>
              <c:idx val="0"/>
              <c:layout>
                <c:manualLayout>
                  <c:x val="-1.0335982507043426E-3"/>
                  <c:y val="-4.624357843638377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35-40E7-827D-CEAB09A30FE3}"/>
                </c:ext>
              </c:extLst>
            </c:dLbl>
            <c:dLbl>
              <c:idx val="1"/>
              <c:layout>
                <c:manualLayout>
                  <c:x val="6.9143433833732931E-3"/>
                  <c:y val="-4.424965470352048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35-40E7-827D-CEAB09A30FE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('5.7'!$C$20,'5.7'!$E$20,'5.7'!$G$20)</c:f>
              <c:numCache>
                <c:formatCode>#,##0.0</c:formatCode>
                <c:ptCount val="3"/>
                <c:pt idx="0">
                  <c:v>866.10360000000117</c:v>
                </c:pt>
                <c:pt idx="1">
                  <c:v>1135.4899999999993</c:v>
                </c:pt>
                <c:pt idx="2">
                  <c:v>17774.996999999992</c:v>
                </c:pt>
              </c:numCache>
            </c:numRef>
          </c:val>
          <c:extLst>
            <c:ext xmlns:c16="http://schemas.microsoft.com/office/drawing/2014/chart" uri="{C3380CC4-5D6E-409C-BE32-E72D297353CC}">
              <c16:uniqueId val="{00000002-5A35-40E7-827D-CEAB09A30FE3}"/>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78865460107818131"/>
          <c:w val="0.85059958998301888"/>
          <c:h val="0.18541671000740045"/>
        </c:manualLayout>
      </c:layout>
      <c:overlay val="0"/>
      <c:txPr>
        <a:bodyPr/>
        <a:lstStyle/>
        <a:p>
          <a:pPr rtl="0">
            <a:defRPr sz="900"/>
          </a:pPr>
          <a:endParaRPr lang="cs-CZ"/>
        </a:p>
      </c:txPr>
    </c:legend>
    <c:plotVisOnly val="1"/>
    <c:dispBlanksAs val="zero"/>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08"/>
          <c:w val="0.87762429727307645"/>
          <c:h val="0.46219792243891017"/>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1192-4D3D-B83F-127CFFB6CD78}"/>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1192-4D3D-B83F-127CFFB6CD78}"/>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1192-4D3D-B83F-127CFFB6CD78}"/>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1192-4D3D-B83F-127CFFB6CD78}"/>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1192-4D3D-B83F-127CFFB6CD78}"/>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1192-4D3D-B83F-127CFFB6CD78}"/>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1192-4D3D-B83F-127CFFB6CD78}"/>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1192-4D3D-B83F-127CFFB6CD78}"/>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1192-4D3D-B83F-127CFFB6CD78}"/>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1192-4D3D-B83F-127CFFB6CD78}"/>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1192-4D3D-B83F-127CFFB6CD78}"/>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1192-4D3D-B83F-127CFFB6CD78}"/>
            </c:ext>
          </c:extLst>
        </c:ser>
        <c:dLbls>
          <c:showLegendKey val="0"/>
          <c:showVal val="0"/>
          <c:showCatName val="0"/>
          <c:showSerName val="0"/>
          <c:showPercent val="0"/>
          <c:showBubbleSize val="0"/>
        </c:dLbls>
        <c:gapWidth val="150"/>
        <c:overlap val="100"/>
        <c:axId val="157552640"/>
        <c:axId val="157554176"/>
      </c:barChart>
      <c:catAx>
        <c:axId val="157552640"/>
        <c:scaling>
          <c:orientation val="minMax"/>
        </c:scaling>
        <c:delete val="1"/>
        <c:axPos val="b"/>
        <c:numFmt formatCode="General" sourceLinked="1"/>
        <c:majorTickMark val="none"/>
        <c:minorTickMark val="none"/>
        <c:tickLblPos val="none"/>
        <c:crossAx val="157554176"/>
        <c:crosses val="autoZero"/>
        <c:auto val="1"/>
        <c:lblAlgn val="ctr"/>
        <c:lblOffset val="100"/>
        <c:noMultiLvlLbl val="0"/>
      </c:catAx>
      <c:valAx>
        <c:axId val="157554176"/>
        <c:scaling>
          <c:orientation val="minMax"/>
        </c:scaling>
        <c:delete val="1"/>
        <c:axPos val="l"/>
        <c:majorGridlines>
          <c:spPr>
            <a:ln>
              <a:noFill/>
            </a:ln>
          </c:spPr>
        </c:majorGridlines>
        <c:numFmt formatCode="#,##0" sourceLinked="0"/>
        <c:majorTickMark val="out"/>
        <c:minorTickMark val="none"/>
        <c:tickLblPos val="none"/>
        <c:crossAx val="157552640"/>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6019387950837822E-3"/>
          <c:y val="2.5068050369737461E-2"/>
        </c:manualLayout>
      </c:layout>
      <c:overlay val="0"/>
    </c:title>
    <c:autoTitleDeleted val="0"/>
    <c:plotArea>
      <c:layout>
        <c:manualLayout>
          <c:layoutTarget val="inner"/>
          <c:xMode val="edge"/>
          <c:yMode val="edge"/>
          <c:x val="3.9897371163882457E-2"/>
          <c:y val="0.1345533793124104"/>
          <c:w val="0.53975779744554075"/>
          <c:h val="0.67441857744392164"/>
        </c:manualLayout>
      </c:layout>
      <c:barChart>
        <c:barDir val="col"/>
        <c:grouping val="stacked"/>
        <c:varyColors val="0"/>
        <c:ser>
          <c:idx val="0"/>
          <c:order val="0"/>
          <c:tx>
            <c:strRef>
              <c:f>'5.8'!$A$6</c:f>
              <c:strCache>
                <c:ptCount val="1"/>
                <c:pt idx="0">
                  <c:v>Briquettes and pellets</c:v>
                </c:pt>
              </c:strCache>
            </c:strRef>
          </c:tx>
          <c:spPr>
            <a:solidFill>
              <a:schemeClr val="accent1"/>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('5.8'!$A$16:$D$16,'5.8'!$E$16:$J$16)</c:f>
              <c:numCache>
                <c:formatCode>General</c:formatCode>
                <c:ptCount val="10"/>
                <c:pt idx="0">
                  <c:v>0</c:v>
                </c:pt>
                <c:pt idx="1">
                  <c:v>0</c:v>
                </c:pt>
                <c:pt idx="2">
                  <c:v>207.72433999999998</c:v>
                </c:pt>
                <c:pt idx="3">
                  <c:v>242.40487999999988</c:v>
                </c:pt>
                <c:pt idx="4">
                  <c:v>243.6157299999999</c:v>
                </c:pt>
                <c:pt idx="5">
                  <c:v>275.979781</c:v>
                </c:pt>
                <c:pt idx="6">
                  <c:v>234.939448</c:v>
                </c:pt>
                <c:pt idx="7">
                  <c:v>214.51601700000001</c:v>
                </c:pt>
                <c:pt idx="8">
                  <c:v>236.27284000000003</c:v>
                </c:pt>
                <c:pt idx="9">
                  <c:v>241.73429399999995</c:v>
                </c:pt>
              </c:numCache>
            </c:numRef>
          </c:val>
          <c:extLst>
            <c:ext xmlns:c16="http://schemas.microsoft.com/office/drawing/2014/chart" uri="{C3380CC4-5D6E-409C-BE32-E72D297353CC}">
              <c16:uniqueId val="{00000000-4654-4C2F-B58E-6FC0A61721F4}"/>
            </c:ext>
          </c:extLst>
        </c:ser>
        <c:ser>
          <c:idx val="1"/>
          <c:order val="1"/>
          <c:tx>
            <c:strRef>
              <c:f>'5.8'!$A$7</c:f>
              <c:strCache>
                <c:ptCount val="1"/>
                <c:pt idx="0">
                  <c:v>Black liquor</c:v>
                </c:pt>
              </c:strCache>
            </c:strRef>
          </c:tx>
          <c:spPr>
            <a:solidFill>
              <a:schemeClr val="accent2"/>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('5.8'!$A$17:$D$17,'5.8'!$E$17:$J$17)</c:f>
              <c:numCache>
                <c:formatCode>General</c:formatCode>
                <c:ptCount val="10"/>
                <c:pt idx="0">
                  <c:v>0</c:v>
                </c:pt>
                <c:pt idx="1">
                  <c:v>0</c:v>
                </c:pt>
                <c:pt idx="2">
                  <c:v>716.77269999999999</c:v>
                </c:pt>
                <c:pt idx="3">
                  <c:v>687.90056999999979</c:v>
                </c:pt>
                <c:pt idx="4">
                  <c:v>666.38020999999992</c:v>
                </c:pt>
                <c:pt idx="5">
                  <c:v>704.59676400000001</c:v>
                </c:pt>
                <c:pt idx="6">
                  <c:v>686.93705</c:v>
                </c:pt>
                <c:pt idx="7">
                  <c:v>858.65660000000003</c:v>
                </c:pt>
                <c:pt idx="8">
                  <c:v>915.41306599999996</c:v>
                </c:pt>
                <c:pt idx="9">
                  <c:v>888.97426400000006</c:v>
                </c:pt>
              </c:numCache>
            </c:numRef>
          </c:val>
          <c:extLst>
            <c:ext xmlns:c16="http://schemas.microsoft.com/office/drawing/2014/chart" uri="{C3380CC4-5D6E-409C-BE32-E72D297353CC}">
              <c16:uniqueId val="{00000001-4654-4C2F-B58E-6FC0A61721F4}"/>
            </c:ext>
          </c:extLst>
        </c:ser>
        <c:ser>
          <c:idx val="2"/>
          <c:order val="2"/>
          <c:tx>
            <c:strRef>
              <c:f>'5.8'!$A$8</c:f>
              <c:strCache>
                <c:ptCount val="1"/>
                <c:pt idx="0">
                  <c:v>Liquid biofuels</c:v>
                </c:pt>
              </c:strCache>
            </c:strRef>
          </c:tx>
          <c:spPr>
            <a:solidFill>
              <a:schemeClr val="accent3"/>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('5.8'!$A$18:$D$18,'5.8'!$E$18:$J$18)</c:f>
              <c:numCache>
                <c:formatCode>General</c:formatCode>
                <c:ptCount val="10"/>
                <c:pt idx="0">
                  <c:v>0</c:v>
                </c:pt>
                <c:pt idx="1">
                  <c:v>0</c:v>
                </c:pt>
                <c:pt idx="2">
                  <c:v>2.0938100000000004</c:v>
                </c:pt>
                <c:pt idx="3">
                  <c:v>1.8200099999999999</c:v>
                </c:pt>
                <c:pt idx="4">
                  <c:v>2.4660900000000008</c:v>
                </c:pt>
                <c:pt idx="5">
                  <c:v>1.9756959999999999</c:v>
                </c:pt>
                <c:pt idx="6">
                  <c:v>1.3333760000000001</c:v>
                </c:pt>
                <c:pt idx="7">
                  <c:v>1.1988190000000001</c:v>
                </c:pt>
                <c:pt idx="8">
                  <c:v>1.2576839999999996</c:v>
                </c:pt>
                <c:pt idx="9">
                  <c:v>1.2009059999999996</c:v>
                </c:pt>
              </c:numCache>
            </c:numRef>
          </c:val>
          <c:extLst>
            <c:ext xmlns:c16="http://schemas.microsoft.com/office/drawing/2014/chart" uri="{C3380CC4-5D6E-409C-BE32-E72D297353CC}">
              <c16:uniqueId val="{00000002-4654-4C2F-B58E-6FC0A61721F4}"/>
            </c:ext>
          </c:extLst>
        </c:ser>
        <c:ser>
          <c:idx val="3"/>
          <c:order val="3"/>
          <c:tx>
            <c:strRef>
              <c:f>'5.8'!$A$9</c:f>
              <c:strCache>
                <c:ptCount val="1"/>
                <c:pt idx="0">
                  <c:v>Other biomass</c:v>
                </c:pt>
              </c:strCache>
            </c:strRef>
          </c:tx>
          <c:spPr>
            <a:solidFill>
              <a:schemeClr val="accent4"/>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('5.8'!$A$19:$D$19,'5.8'!$E$19:$J$19)</c:f>
              <c:numCache>
                <c:formatCode>General</c:formatCode>
                <c:ptCount val="10"/>
                <c:pt idx="0">
                  <c:v>0</c:v>
                </c:pt>
                <c:pt idx="1">
                  <c:v>0</c:v>
                </c:pt>
                <c:pt idx="2">
                  <c:v>73.793418999999986</c:v>
                </c:pt>
                <c:pt idx="3">
                  <c:v>71.711070000000007</c:v>
                </c:pt>
                <c:pt idx="4">
                  <c:v>0</c:v>
                </c:pt>
                <c:pt idx="5">
                  <c:v>0</c:v>
                </c:pt>
                <c:pt idx="6">
                  <c:v>0</c:v>
                </c:pt>
                <c:pt idx="7">
                  <c:v>0</c:v>
                </c:pt>
                <c:pt idx="8">
                  <c:v>0</c:v>
                </c:pt>
                <c:pt idx="9">
                  <c:v>0</c:v>
                </c:pt>
              </c:numCache>
            </c:numRef>
          </c:val>
          <c:extLst>
            <c:ext xmlns:c16="http://schemas.microsoft.com/office/drawing/2014/chart" uri="{C3380CC4-5D6E-409C-BE32-E72D297353CC}">
              <c16:uniqueId val="{00000003-4654-4C2F-B58E-6FC0A61721F4}"/>
            </c:ext>
          </c:extLst>
        </c:ser>
        <c:ser>
          <c:idx val="4"/>
          <c:order val="4"/>
          <c:tx>
            <c:strRef>
              <c:f>'5.8'!$A$10</c:f>
              <c:strCache>
                <c:ptCount val="1"/>
                <c:pt idx="0">
                  <c:v>Fuel wood</c:v>
                </c:pt>
              </c:strCache>
            </c:strRef>
          </c:tx>
          <c:spPr>
            <a:solidFill>
              <a:schemeClr val="accent5"/>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('5.8'!$A$20:$D$20,'5.8'!$E$20:$J$20)</c:f>
              <c:numCache>
                <c:formatCode>General</c:formatCode>
                <c:ptCount val="10"/>
                <c:pt idx="0">
                  <c:v>0</c:v>
                </c:pt>
                <c:pt idx="1">
                  <c:v>0</c:v>
                </c:pt>
                <c:pt idx="2">
                  <c:v>0.59448999999999996</c:v>
                </c:pt>
                <c:pt idx="3">
                  <c:v>0.26824999999999999</c:v>
                </c:pt>
                <c:pt idx="4">
                  <c:v>0.15836499999999998</c:v>
                </c:pt>
                <c:pt idx="5">
                  <c:v>5.5820999999999996E-2</c:v>
                </c:pt>
                <c:pt idx="6">
                  <c:v>0</c:v>
                </c:pt>
                <c:pt idx="7">
                  <c:v>0.14634800000000001</c:v>
                </c:pt>
                <c:pt idx="8">
                  <c:v>0</c:v>
                </c:pt>
                <c:pt idx="9">
                  <c:v>7.7026999999999998E-2</c:v>
                </c:pt>
              </c:numCache>
            </c:numRef>
          </c:val>
          <c:extLst>
            <c:ext xmlns:c16="http://schemas.microsoft.com/office/drawing/2014/chart" uri="{C3380CC4-5D6E-409C-BE32-E72D297353CC}">
              <c16:uniqueId val="{00000004-4654-4C2F-B58E-6FC0A61721F4}"/>
            </c:ext>
          </c:extLst>
        </c:ser>
        <c:ser>
          <c:idx val="5"/>
          <c:order val="5"/>
          <c:tx>
            <c:strRef>
              <c:f>'5.8'!$A$11</c:f>
              <c:strCache>
                <c:ptCount val="1"/>
                <c:pt idx="0">
                  <c:v>Saw dust, bark, chips, wood waste</c:v>
                </c:pt>
              </c:strCache>
            </c:strRef>
          </c:tx>
          <c:spPr>
            <a:solidFill>
              <a:schemeClr val="accent6"/>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('5.8'!$A$21:$D$21,'5.8'!$E$21:$J$21)</c:f>
              <c:numCache>
                <c:formatCode>General</c:formatCode>
                <c:ptCount val="10"/>
                <c:pt idx="0">
                  <c:v>0</c:v>
                </c:pt>
                <c:pt idx="1">
                  <c:v>0</c:v>
                </c:pt>
                <c:pt idx="2">
                  <c:v>896.67984000000001</c:v>
                </c:pt>
                <c:pt idx="3">
                  <c:v>987.89517000000092</c:v>
                </c:pt>
                <c:pt idx="4">
                  <c:v>1049.6678529999995</c:v>
                </c:pt>
                <c:pt idx="5">
                  <c:v>1133.0007210000008</c:v>
                </c:pt>
                <c:pt idx="6">
                  <c:v>1098.7813340000007</c:v>
                </c:pt>
                <c:pt idx="7">
                  <c:v>1229.8420329999997</c:v>
                </c:pt>
                <c:pt idx="8">
                  <c:v>1247.0012110000005</c:v>
                </c:pt>
                <c:pt idx="9">
                  <c:v>1430.1811199999981</c:v>
                </c:pt>
              </c:numCache>
            </c:numRef>
          </c:val>
          <c:extLst>
            <c:ext xmlns:c16="http://schemas.microsoft.com/office/drawing/2014/chart" uri="{C3380CC4-5D6E-409C-BE32-E72D297353CC}">
              <c16:uniqueId val="{00000005-4654-4C2F-B58E-6FC0A61721F4}"/>
            </c:ext>
          </c:extLst>
        </c:ser>
        <c:ser>
          <c:idx val="6"/>
          <c:order val="6"/>
          <c:tx>
            <c:strRef>
              <c:f>'5.8'!$A$12</c:f>
              <c:strCache>
                <c:ptCount val="1"/>
                <c:pt idx="0">
                  <c:v>Straw and other vegetable materials</c:v>
                </c:pt>
              </c:strCache>
            </c:strRef>
          </c:tx>
          <c:spPr>
            <a:solidFill>
              <a:srgbClr val="F0948F"/>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('5.8'!$A$22:$D$22,'5.8'!$E$22:$J$22)</c:f>
              <c:numCache>
                <c:formatCode>General</c:formatCode>
                <c:ptCount val="10"/>
                <c:pt idx="0">
                  <c:v>0</c:v>
                </c:pt>
                <c:pt idx="1">
                  <c:v>0</c:v>
                </c:pt>
                <c:pt idx="2">
                  <c:v>110.58113000000004</c:v>
                </c:pt>
                <c:pt idx="3">
                  <c:v>98.855450000000047</c:v>
                </c:pt>
                <c:pt idx="4">
                  <c:v>105.15450499999999</c:v>
                </c:pt>
                <c:pt idx="5">
                  <c:v>95.744344999999967</c:v>
                </c:pt>
                <c:pt idx="6">
                  <c:v>96.733068999999972</c:v>
                </c:pt>
                <c:pt idx="7">
                  <c:v>94.373777000000004</c:v>
                </c:pt>
                <c:pt idx="8">
                  <c:v>98.976685000000018</c:v>
                </c:pt>
                <c:pt idx="9">
                  <c:v>102.386742</c:v>
                </c:pt>
              </c:numCache>
            </c:numRef>
          </c:val>
          <c:extLst>
            <c:ext xmlns:c16="http://schemas.microsoft.com/office/drawing/2014/chart" uri="{C3380CC4-5D6E-409C-BE32-E72D297353CC}">
              <c16:uniqueId val="{00000006-4654-4C2F-B58E-6FC0A61721F4}"/>
            </c:ext>
          </c:extLst>
        </c:ser>
        <c:ser>
          <c:idx val="7"/>
          <c:order val="7"/>
          <c:tx>
            <c:strRef>
              <c:f>'5.8'!$A$24</c:f>
              <c:strCache>
                <c:ptCount val="1"/>
                <c:pt idx="0">
                  <c:v>All categories (pre-2014 data only in aggregate)</c:v>
                </c:pt>
              </c:strCache>
            </c:strRef>
          </c:tx>
          <c:spPr>
            <a:solidFill>
              <a:srgbClr val="D0D0D0"/>
            </a:solidFill>
          </c:spPr>
          <c:invertIfNegative val="0"/>
          <c:cat>
            <c:numRef>
              <c:f>'5.8'!$A$15:$J$15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'5.8'!$A$23:$B$23</c:f>
              <c:numCache>
                <c:formatCode>General</c:formatCode>
                <c:ptCount val="2"/>
                <c:pt idx="0">
                  <c:v>1802.5909999999999</c:v>
                </c:pt>
                <c:pt idx="1">
                  <c:v>1670.3268</c:v>
                </c:pt>
              </c:numCache>
            </c:numRef>
          </c:val>
          <c:extLst>
            <c:ext xmlns:c16="http://schemas.microsoft.com/office/drawing/2014/chart" uri="{C3380CC4-5D6E-409C-BE32-E72D297353CC}">
              <c16:uniqueId val="{00000007-4654-4C2F-B58E-6FC0A61721F4}"/>
            </c:ext>
          </c:extLst>
        </c:ser>
        <c:dLbls>
          <c:showLegendKey val="0"/>
          <c:showVal val="0"/>
          <c:showCatName val="0"/>
          <c:showSerName val="0"/>
          <c:showPercent val="0"/>
          <c:showBubbleSize val="0"/>
        </c:dLbls>
        <c:gapWidth val="50"/>
        <c:overlap val="100"/>
        <c:axId val="157694976"/>
        <c:axId val="157700864"/>
      </c:barChart>
      <c:catAx>
        <c:axId val="157694976"/>
        <c:scaling>
          <c:orientation val="minMax"/>
        </c:scaling>
        <c:delete val="0"/>
        <c:axPos val="b"/>
        <c:numFmt formatCode="General" sourceLinked="1"/>
        <c:majorTickMark val="none"/>
        <c:minorTickMark val="none"/>
        <c:tickLblPos val="nextTo"/>
        <c:txPr>
          <a:bodyPr/>
          <a:lstStyle/>
          <a:p>
            <a:pPr>
              <a:defRPr sz="900"/>
            </a:pPr>
            <a:endParaRPr lang="cs-CZ"/>
          </a:p>
        </c:txPr>
        <c:crossAx val="157700864"/>
        <c:crosses val="autoZero"/>
        <c:auto val="1"/>
        <c:lblAlgn val="ctr"/>
        <c:lblOffset val="100"/>
        <c:noMultiLvlLbl val="0"/>
      </c:catAx>
      <c:valAx>
        <c:axId val="1577008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7694976"/>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
          <c:y val="0.87338549917371833"/>
          <c:w val="0.27322382267239625"/>
          <c:h val="4.647275143243512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biomass categories in gross electricity generation</a:t>
            </a:r>
            <a:endParaRPr lang="cs-CZ" sz="1000">
              <a:solidFill>
                <a:schemeClr val="tx2"/>
              </a:solidFill>
              <a:effectLst/>
            </a:endParaRPr>
          </a:p>
        </c:rich>
      </c:tx>
      <c:overlay val="1"/>
    </c:title>
    <c:autoTitleDeleted val="0"/>
    <c:plotArea>
      <c:layout>
        <c:manualLayout>
          <c:layoutTarget val="inner"/>
          <c:xMode val="edge"/>
          <c:yMode val="edge"/>
          <c:x val="0.12820181462981592"/>
          <c:y val="0.16058700759038524"/>
          <c:w val="0.65484532106183924"/>
          <c:h val="0.65144502125416714"/>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68B-4FB3-923E-2D1A8D971F97}"/>
              </c:ext>
            </c:extLst>
          </c:dPt>
          <c:dPt>
            <c:idx val="1"/>
            <c:bubble3D val="0"/>
            <c:spPr>
              <a:solidFill>
                <a:schemeClr val="accent2"/>
              </a:solidFill>
            </c:spPr>
            <c:extLst>
              <c:ext xmlns:c16="http://schemas.microsoft.com/office/drawing/2014/chart" uri="{C3380CC4-5D6E-409C-BE32-E72D297353CC}">
                <c16:uniqueId val="{00000001-D68B-4FB3-923E-2D1A8D971F97}"/>
              </c:ext>
            </c:extLst>
          </c:dPt>
          <c:dPt>
            <c:idx val="2"/>
            <c:bubble3D val="0"/>
            <c:spPr>
              <a:solidFill>
                <a:schemeClr val="accent3"/>
              </a:solidFill>
            </c:spPr>
            <c:extLst>
              <c:ext xmlns:c16="http://schemas.microsoft.com/office/drawing/2014/chart" uri="{C3380CC4-5D6E-409C-BE32-E72D297353CC}">
                <c16:uniqueId val="{00000000-ACE2-47B3-A99D-DBE2CA52066A}"/>
              </c:ext>
            </c:extLst>
          </c:dPt>
          <c:dPt>
            <c:idx val="3"/>
            <c:bubble3D val="0"/>
            <c:spPr>
              <a:solidFill>
                <a:schemeClr val="accent4"/>
              </a:solidFill>
            </c:spPr>
            <c:extLst>
              <c:ext xmlns:c16="http://schemas.microsoft.com/office/drawing/2014/chart" uri="{C3380CC4-5D6E-409C-BE32-E72D297353CC}">
                <c16:uniqueId val="{00000001-ACE2-47B3-A99D-DBE2CA52066A}"/>
              </c:ext>
            </c:extLst>
          </c:dPt>
          <c:dPt>
            <c:idx val="4"/>
            <c:bubble3D val="0"/>
            <c:spPr>
              <a:solidFill>
                <a:schemeClr val="accent5"/>
              </a:solidFill>
            </c:spPr>
            <c:extLst>
              <c:ext xmlns:c16="http://schemas.microsoft.com/office/drawing/2014/chart" uri="{C3380CC4-5D6E-409C-BE32-E72D297353CC}">
                <c16:uniqueId val="{00000002-ACE2-47B3-A99D-DBE2CA52066A}"/>
              </c:ext>
            </c:extLst>
          </c:dPt>
          <c:dPt>
            <c:idx val="5"/>
            <c:bubble3D val="0"/>
            <c:spPr>
              <a:solidFill>
                <a:schemeClr val="accent6"/>
              </a:solidFill>
            </c:spPr>
            <c:extLst>
              <c:ext xmlns:c16="http://schemas.microsoft.com/office/drawing/2014/chart" uri="{C3380CC4-5D6E-409C-BE32-E72D297353CC}">
                <c16:uniqueId val="{00000002-D68B-4FB3-923E-2D1A8D971F97}"/>
              </c:ext>
            </c:extLst>
          </c:dPt>
          <c:dPt>
            <c:idx val="6"/>
            <c:bubble3D val="0"/>
            <c:spPr>
              <a:solidFill>
                <a:srgbClr val="F0948F"/>
              </a:solidFill>
            </c:spPr>
            <c:extLst>
              <c:ext xmlns:c16="http://schemas.microsoft.com/office/drawing/2014/chart" uri="{C3380CC4-5D6E-409C-BE32-E72D297353CC}">
                <c16:uniqueId val="{00000003-D68B-4FB3-923E-2D1A8D971F97}"/>
              </c:ext>
            </c:extLst>
          </c:dPt>
          <c:dLbls>
            <c:dLbl>
              <c:idx val="2"/>
              <c:delete val="1"/>
              <c:extLst>
                <c:ext xmlns:c15="http://schemas.microsoft.com/office/drawing/2012/chart" uri="{CE6537A1-D6FC-4f65-9D91-7224C49458BB}"/>
                <c:ext xmlns:c16="http://schemas.microsoft.com/office/drawing/2014/chart" uri="{C3380CC4-5D6E-409C-BE32-E72D297353CC}">
                  <c16:uniqueId val="{00000000-ACE2-47B3-A99D-DBE2CA52066A}"/>
                </c:ext>
              </c:extLst>
            </c:dLbl>
            <c:dLbl>
              <c:idx val="3"/>
              <c:delete val="1"/>
              <c:extLst>
                <c:ext xmlns:c15="http://schemas.microsoft.com/office/drawing/2012/chart" uri="{CE6537A1-D6FC-4f65-9D91-7224C49458BB}"/>
                <c:ext xmlns:c16="http://schemas.microsoft.com/office/drawing/2014/chart" uri="{C3380CC4-5D6E-409C-BE32-E72D297353CC}">
                  <c16:uniqueId val="{00000001-ACE2-47B3-A99D-DBE2CA52066A}"/>
                </c:ext>
              </c:extLst>
            </c:dLbl>
            <c:dLbl>
              <c:idx val="4"/>
              <c:delete val="1"/>
              <c:extLst>
                <c:ext xmlns:c15="http://schemas.microsoft.com/office/drawing/2012/chart" uri="{CE6537A1-D6FC-4f65-9D91-7224C49458BB}"/>
                <c:ext xmlns:c16="http://schemas.microsoft.com/office/drawing/2014/chart" uri="{C3380CC4-5D6E-409C-BE32-E72D297353CC}">
                  <c16:uniqueId val="{00000002-ACE2-47B3-A99D-DBE2CA52066A}"/>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'5.8'!$A$6:$A$12</c:f>
              <c:strCache>
                <c:ptCount val="7"/>
                <c:pt idx="0">
                  <c:v>Briquettes and pellets</c:v>
                </c:pt>
                <c:pt idx="1">
                  <c:v>Black liquor</c:v>
                </c:pt>
                <c:pt idx="2">
                  <c:v>Liquid biofuels</c:v>
                </c:pt>
                <c:pt idx="3">
                  <c:v>Other biomass</c:v>
                </c:pt>
                <c:pt idx="4">
                  <c:v>Fuel wood</c:v>
                </c:pt>
                <c:pt idx="5">
                  <c:v>Saw dust, bark, chips, wood waste</c:v>
                </c:pt>
                <c:pt idx="6">
                  <c:v>Straw and other vegetable materials</c:v>
                </c:pt>
              </c:strCache>
            </c:strRef>
          </c:cat>
          <c:val>
            <c:numRef>
              <c:f>'5.8'!$B$6:$B$12</c:f>
              <c:numCache>
                <c:formatCode>#,##0.0</c:formatCode>
                <c:ptCount val="7"/>
                <c:pt idx="0">
                  <c:v>241734.29399999994</c:v>
                </c:pt>
                <c:pt idx="1">
                  <c:v>888974.26400000008</c:v>
                </c:pt>
                <c:pt idx="2">
                  <c:v>1200.9059999999995</c:v>
                </c:pt>
                <c:pt idx="3">
                  <c:v>0</c:v>
                </c:pt>
                <c:pt idx="4">
                  <c:v>77.027000000000001</c:v>
                </c:pt>
                <c:pt idx="5">
                  <c:v>1430181.1199999982</c:v>
                </c:pt>
                <c:pt idx="6">
                  <c:v>102386.742</c:v>
                </c:pt>
              </c:numCache>
            </c:numRef>
          </c:val>
          <c:extLst>
            <c:ext xmlns:c16="http://schemas.microsoft.com/office/drawing/2014/chart" uri="{C3380CC4-5D6E-409C-BE32-E72D297353CC}">
              <c16:uniqueId val="{00000003-ACE2-47B3-A99D-DBE2CA52066A}"/>
            </c:ext>
          </c:extLst>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r>
              <a:rPr lang="en-GB" sz="1000" b="1" i="0" u="none" strike="noStrike" baseline="0">
                <a:solidFill>
                  <a:schemeClr val="tx2"/>
                </a:solidFill>
                <a:effectLst/>
              </a:rPr>
              <a:t>Fuels and technologies used in gross electricity generation in </a:t>
            </a:r>
            <a:r>
              <a:rPr lang="cs-CZ" sz="1000" b="1">
                <a:solidFill>
                  <a:schemeClr val="tx2"/>
                </a:solidFill>
              </a:rPr>
              <a:t>2021</a:t>
            </a:r>
          </a:p>
        </c:rich>
      </c:tx>
      <c:layout>
        <c:manualLayout>
          <c:xMode val="edge"/>
          <c:yMode val="edge"/>
          <c:x val="1.011694832156706E-3"/>
          <c:y val="1.5240908210726429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4.7263958522527967E-2"/>
          <c:y val="0.22980822630596734"/>
          <c:w val="0.7892716016771546"/>
          <c:h val="0.66901851694342929"/>
        </c:manualLayout>
      </c:layout>
      <c:ofPieChart>
        <c:ofPieType val="bar"/>
        <c:varyColors val="1"/>
        <c:ser>
          <c:idx val="0"/>
          <c:order val="0"/>
          <c:spPr>
            <a:ln w="0">
              <a:solidFill>
                <a:srgbClr val="FFFFFF">
                  <a:alpha val="0"/>
                </a:srgbClr>
              </a:solidFill>
            </a:ln>
          </c:spPr>
          <c:dPt>
            <c:idx val="0"/>
            <c:bubble3D val="0"/>
            <c:spPr>
              <a:solidFill>
                <a:schemeClr val="accent1"/>
              </a:solidFill>
              <a:ln w="0">
                <a:solidFill>
                  <a:srgbClr val="FFFFFF">
                    <a:alpha val="0"/>
                  </a:srgbClr>
                </a:solidFill>
              </a:ln>
              <a:effectLst/>
            </c:spPr>
            <c:extLst>
              <c:ext xmlns:c16="http://schemas.microsoft.com/office/drawing/2014/chart" uri="{C3380CC4-5D6E-409C-BE32-E72D297353CC}">
                <c16:uniqueId val="{00000001-3664-4998-BC3F-D7508D2A9C17}"/>
              </c:ext>
            </c:extLst>
          </c:dPt>
          <c:dPt>
            <c:idx val="1"/>
            <c:bubble3D val="0"/>
            <c:spPr>
              <a:solidFill>
                <a:schemeClr val="accent2"/>
              </a:solidFill>
              <a:ln w="0">
                <a:solidFill>
                  <a:srgbClr val="FFFFFF">
                    <a:alpha val="0"/>
                  </a:srgbClr>
                </a:solidFill>
              </a:ln>
              <a:effectLst/>
            </c:spPr>
            <c:extLst>
              <c:ext xmlns:c16="http://schemas.microsoft.com/office/drawing/2014/chart" uri="{C3380CC4-5D6E-409C-BE32-E72D297353CC}">
                <c16:uniqueId val="{00000003-3664-4998-BC3F-D7508D2A9C17}"/>
              </c:ext>
            </c:extLst>
          </c:dPt>
          <c:dPt>
            <c:idx val="2"/>
            <c:bubble3D val="0"/>
            <c:spPr>
              <a:solidFill>
                <a:schemeClr val="accent3"/>
              </a:solidFill>
              <a:ln w="0">
                <a:solidFill>
                  <a:srgbClr val="FFFFFF">
                    <a:alpha val="0"/>
                  </a:srgbClr>
                </a:solidFill>
              </a:ln>
              <a:effectLst/>
            </c:spPr>
            <c:extLst>
              <c:ext xmlns:c16="http://schemas.microsoft.com/office/drawing/2014/chart" uri="{C3380CC4-5D6E-409C-BE32-E72D297353CC}">
                <c16:uniqueId val="{00000005-3664-4998-BC3F-D7508D2A9C17}"/>
              </c:ext>
            </c:extLst>
          </c:dPt>
          <c:dPt>
            <c:idx val="3"/>
            <c:bubble3D val="0"/>
            <c:spPr>
              <a:solidFill>
                <a:schemeClr val="accent4"/>
              </a:solidFill>
              <a:ln w="0">
                <a:solidFill>
                  <a:srgbClr val="FFFFFF">
                    <a:alpha val="0"/>
                  </a:srgbClr>
                </a:solidFill>
              </a:ln>
              <a:effectLst/>
            </c:spPr>
            <c:extLst>
              <c:ext xmlns:c16="http://schemas.microsoft.com/office/drawing/2014/chart" uri="{C3380CC4-5D6E-409C-BE32-E72D297353CC}">
                <c16:uniqueId val="{00000007-3664-4998-BC3F-D7508D2A9C17}"/>
              </c:ext>
            </c:extLst>
          </c:dPt>
          <c:dPt>
            <c:idx val="4"/>
            <c:bubble3D val="0"/>
            <c:spPr>
              <a:solidFill>
                <a:schemeClr val="accent5"/>
              </a:solidFill>
              <a:ln w="0">
                <a:solidFill>
                  <a:srgbClr val="FFFFFF">
                    <a:alpha val="0"/>
                  </a:srgbClr>
                </a:solidFill>
              </a:ln>
              <a:effectLst/>
            </c:spPr>
            <c:extLst>
              <c:ext xmlns:c16="http://schemas.microsoft.com/office/drawing/2014/chart" uri="{C3380CC4-5D6E-409C-BE32-E72D297353CC}">
                <c16:uniqueId val="{00000009-3664-4998-BC3F-D7508D2A9C17}"/>
              </c:ext>
            </c:extLst>
          </c:dPt>
          <c:dPt>
            <c:idx val="5"/>
            <c:bubble3D val="0"/>
            <c:spPr>
              <a:solidFill>
                <a:schemeClr val="accent6"/>
              </a:solidFill>
              <a:ln w="0">
                <a:solidFill>
                  <a:srgbClr val="FFFFFF">
                    <a:alpha val="0"/>
                  </a:srgbClr>
                </a:solidFill>
              </a:ln>
              <a:effectLst/>
            </c:spPr>
            <c:extLst>
              <c:ext xmlns:c16="http://schemas.microsoft.com/office/drawing/2014/chart" uri="{C3380CC4-5D6E-409C-BE32-E72D297353CC}">
                <c16:uniqueId val="{0000000B-3664-4998-BC3F-D7508D2A9C17}"/>
              </c:ext>
            </c:extLst>
          </c:dPt>
          <c:dPt>
            <c:idx val="6"/>
            <c:bubble3D val="0"/>
            <c:spPr>
              <a:solidFill>
                <a:srgbClr val="F0948F"/>
              </a:solidFill>
              <a:ln w="0">
                <a:solidFill>
                  <a:srgbClr val="FFFFFF">
                    <a:alpha val="0"/>
                  </a:srgbClr>
                </a:solidFill>
              </a:ln>
              <a:effectLst/>
            </c:spPr>
            <c:extLst>
              <c:ext xmlns:c16="http://schemas.microsoft.com/office/drawing/2014/chart" uri="{C3380CC4-5D6E-409C-BE32-E72D297353CC}">
                <c16:uniqueId val="{0000000D-3664-4998-BC3F-D7508D2A9C17}"/>
              </c:ext>
            </c:extLst>
          </c:dPt>
          <c:dPt>
            <c:idx val="7"/>
            <c:bubble3D val="0"/>
            <c:spPr>
              <a:solidFill>
                <a:srgbClr val="F7C9C7"/>
              </a:solidFill>
              <a:ln w="0">
                <a:solidFill>
                  <a:srgbClr val="FFFFFF">
                    <a:alpha val="0"/>
                  </a:srgbClr>
                </a:solidFill>
              </a:ln>
              <a:effectLst/>
            </c:spPr>
            <c:extLst>
              <c:ext xmlns:c16="http://schemas.microsoft.com/office/drawing/2014/chart" uri="{C3380CC4-5D6E-409C-BE32-E72D297353CC}">
                <c16:uniqueId val="{0000000F-3664-4998-BC3F-D7508D2A9C17}"/>
              </c:ext>
            </c:extLst>
          </c:dPt>
          <c:dPt>
            <c:idx val="8"/>
            <c:bubble3D val="0"/>
            <c:spPr>
              <a:solidFill>
                <a:schemeClr val="tx1"/>
              </a:solidFill>
              <a:ln w="0">
                <a:solidFill>
                  <a:srgbClr val="FFFFFF">
                    <a:alpha val="0"/>
                  </a:srgbClr>
                </a:solidFill>
              </a:ln>
              <a:effectLst/>
            </c:spPr>
            <c:extLst>
              <c:ext xmlns:c16="http://schemas.microsoft.com/office/drawing/2014/chart" uri="{C3380CC4-5D6E-409C-BE32-E72D297353CC}">
                <c16:uniqueId val="{00000011-3664-4998-BC3F-D7508D2A9C17}"/>
              </c:ext>
            </c:extLst>
          </c:dPt>
          <c:dPt>
            <c:idx val="9"/>
            <c:bubble3D val="0"/>
            <c:spPr>
              <a:solidFill>
                <a:srgbClr val="646363"/>
              </a:solidFill>
              <a:ln w="0">
                <a:solidFill>
                  <a:srgbClr val="FFFFFF">
                    <a:alpha val="0"/>
                  </a:srgbClr>
                </a:solidFill>
              </a:ln>
              <a:effectLst/>
            </c:spPr>
            <c:extLst>
              <c:ext xmlns:c16="http://schemas.microsoft.com/office/drawing/2014/chart" uri="{C3380CC4-5D6E-409C-BE32-E72D297353CC}">
                <c16:uniqueId val="{00000013-3664-4998-BC3F-D7508D2A9C17}"/>
              </c:ext>
            </c:extLst>
          </c:dPt>
          <c:dPt>
            <c:idx val="10"/>
            <c:bubble3D val="0"/>
            <c:spPr>
              <a:solidFill>
                <a:srgbClr val="9D9D9C"/>
              </a:solidFill>
              <a:ln w="0">
                <a:solidFill>
                  <a:srgbClr val="FFFFFF">
                    <a:alpha val="0"/>
                  </a:srgbClr>
                </a:solidFill>
              </a:ln>
              <a:effectLst/>
            </c:spPr>
            <c:extLst>
              <c:ext xmlns:c16="http://schemas.microsoft.com/office/drawing/2014/chart" uri="{C3380CC4-5D6E-409C-BE32-E72D297353CC}">
                <c16:uniqueId val="{00000015-3664-4998-BC3F-D7508D2A9C17}"/>
              </c:ext>
            </c:extLst>
          </c:dPt>
          <c:dPt>
            <c:idx val="11"/>
            <c:bubble3D val="0"/>
            <c:spPr>
              <a:solidFill>
                <a:srgbClr val="D0D0D0"/>
              </a:solidFill>
              <a:ln w="0">
                <a:solidFill>
                  <a:srgbClr val="FFFFFF">
                    <a:alpha val="0"/>
                  </a:srgbClr>
                </a:solidFill>
              </a:ln>
              <a:effectLst/>
            </c:spPr>
            <c:extLst>
              <c:ext xmlns:c16="http://schemas.microsoft.com/office/drawing/2014/chart" uri="{C3380CC4-5D6E-409C-BE32-E72D297353CC}">
                <c16:uniqueId val="{00000017-3664-4998-BC3F-D7508D2A9C17}"/>
              </c:ext>
            </c:extLst>
          </c:dPt>
          <c:dPt>
            <c:idx val="12"/>
            <c:bubble3D val="0"/>
            <c:spPr>
              <a:pattFill prst="ltUpDiag">
                <a:fgClr>
                  <a:schemeClr val="accent1"/>
                </a:fgClr>
                <a:bgClr>
                  <a:schemeClr val="bg1"/>
                </a:bgClr>
              </a:pattFill>
              <a:ln w="0">
                <a:solidFill>
                  <a:srgbClr val="FFFFFF">
                    <a:alpha val="0"/>
                  </a:srgbClr>
                </a:solidFill>
              </a:ln>
              <a:effectLst/>
            </c:spPr>
            <c:extLst>
              <c:ext xmlns:c16="http://schemas.microsoft.com/office/drawing/2014/chart" uri="{C3380CC4-5D6E-409C-BE32-E72D297353CC}">
                <c16:uniqueId val="{00000018-3664-4998-BC3F-D7508D2A9C17}"/>
              </c:ext>
            </c:extLst>
          </c:dPt>
          <c:dPt>
            <c:idx val="13"/>
            <c:bubble3D val="0"/>
            <c:spPr>
              <a:pattFill prst="ltUpDiag">
                <a:fgClr>
                  <a:schemeClr val="accent5"/>
                </a:fgClr>
                <a:bgClr>
                  <a:schemeClr val="bg1"/>
                </a:bgClr>
              </a:pattFill>
              <a:ln w="0">
                <a:solidFill>
                  <a:srgbClr val="FFFFFF">
                    <a:alpha val="0"/>
                  </a:srgbClr>
                </a:solidFill>
              </a:ln>
              <a:effectLst/>
            </c:spPr>
            <c:extLst>
              <c:ext xmlns:c16="http://schemas.microsoft.com/office/drawing/2014/chart" uri="{C3380CC4-5D6E-409C-BE32-E72D297353CC}">
                <c16:uniqueId val="{00000019-3664-4998-BC3F-D7508D2A9C17}"/>
              </c:ext>
            </c:extLst>
          </c:dPt>
          <c:dPt>
            <c:idx val="14"/>
            <c:bubble3D val="0"/>
            <c:spPr>
              <a:pattFill prst="ltUpDiag">
                <a:fgClr>
                  <a:schemeClr val="accent2"/>
                </a:fgClr>
                <a:bgClr>
                  <a:schemeClr val="bg1"/>
                </a:bgClr>
              </a:pattFill>
              <a:ln w="0">
                <a:solidFill>
                  <a:srgbClr val="FFFFFF">
                    <a:alpha val="0"/>
                  </a:srgbClr>
                </a:solidFill>
              </a:ln>
              <a:effectLst/>
            </c:spPr>
            <c:extLst>
              <c:ext xmlns:c16="http://schemas.microsoft.com/office/drawing/2014/chart" uri="{C3380CC4-5D6E-409C-BE32-E72D297353CC}">
                <c16:uniqueId val="{0000001A-3664-4998-BC3F-D7508D2A9C17}"/>
              </c:ext>
            </c:extLst>
          </c:dPt>
          <c:dPt>
            <c:idx val="15"/>
            <c:bubble3D val="0"/>
            <c:spPr>
              <a:pattFill prst="ltUpDiag">
                <a:fgClr>
                  <a:schemeClr val="accent6"/>
                </a:fgClr>
                <a:bgClr>
                  <a:schemeClr val="bg1"/>
                </a:bgClr>
              </a:pattFill>
              <a:ln w="0">
                <a:solidFill>
                  <a:srgbClr val="FFFFFF">
                    <a:alpha val="0"/>
                  </a:srgbClr>
                </a:solidFill>
              </a:ln>
              <a:effectLst/>
            </c:spPr>
            <c:extLst>
              <c:ext xmlns:c16="http://schemas.microsoft.com/office/drawing/2014/chart" uri="{C3380CC4-5D6E-409C-BE32-E72D297353CC}">
                <c16:uniqueId val="{0000001B-3664-4998-BC3F-D7508D2A9C17}"/>
              </c:ext>
            </c:extLst>
          </c:dPt>
          <c:dPt>
            <c:idx val="16"/>
            <c:bubble3D val="0"/>
            <c:spPr>
              <a:pattFill prst="ltUpDiag">
                <a:fgClr>
                  <a:schemeClr val="accent3"/>
                </a:fgClr>
                <a:bgClr>
                  <a:schemeClr val="bg1"/>
                </a:bgClr>
              </a:pattFill>
              <a:ln w="0">
                <a:solidFill>
                  <a:srgbClr val="FFFFFF">
                    <a:alpha val="0"/>
                  </a:srgbClr>
                </a:solidFill>
              </a:ln>
              <a:effectLst/>
            </c:spPr>
            <c:extLst>
              <c:ext xmlns:c16="http://schemas.microsoft.com/office/drawing/2014/chart" uri="{C3380CC4-5D6E-409C-BE32-E72D297353CC}">
                <c16:uniqueId val="{0000001C-3664-4998-BC3F-D7508D2A9C17}"/>
              </c:ext>
            </c:extLst>
          </c:dPt>
          <c:dPt>
            <c:idx val="17"/>
            <c:bubble3D val="0"/>
            <c:spPr>
              <a:pattFill prst="ltUpDiag">
                <a:fgClr>
                  <a:srgbClr val="F0948F"/>
                </a:fgClr>
                <a:bgClr>
                  <a:schemeClr val="bg1"/>
                </a:bgClr>
              </a:pattFill>
              <a:ln w="0">
                <a:solidFill>
                  <a:srgbClr val="FFFFFF">
                    <a:alpha val="0"/>
                  </a:srgbClr>
                </a:solidFill>
              </a:ln>
              <a:effectLst/>
            </c:spPr>
            <c:extLst>
              <c:ext xmlns:c16="http://schemas.microsoft.com/office/drawing/2014/chart" uri="{C3380CC4-5D6E-409C-BE32-E72D297353CC}">
                <c16:uniqueId val="{0000001D-3664-4998-BC3F-D7508D2A9C17}"/>
              </c:ext>
            </c:extLst>
          </c:dPt>
          <c:dPt>
            <c:idx val="18"/>
            <c:bubble3D val="0"/>
            <c:spPr>
              <a:pattFill prst="ltDnDiag">
                <a:fgClr>
                  <a:schemeClr val="tx1"/>
                </a:fgClr>
                <a:bgClr>
                  <a:schemeClr val="bg1"/>
                </a:bgClr>
              </a:pattFill>
              <a:ln w="0">
                <a:solidFill>
                  <a:srgbClr val="FFFFFF">
                    <a:alpha val="0"/>
                  </a:srgbClr>
                </a:solidFill>
              </a:ln>
              <a:effectLst/>
            </c:spPr>
            <c:extLst>
              <c:ext xmlns:c16="http://schemas.microsoft.com/office/drawing/2014/chart" uri="{C3380CC4-5D6E-409C-BE32-E72D297353CC}">
                <c16:uniqueId val="{0000001E-3664-4998-BC3F-D7508D2A9C17}"/>
              </c:ext>
            </c:extLst>
          </c:dPt>
          <c:dLbls>
            <c:dLbl>
              <c:idx val="0"/>
              <c:layout>
                <c:manualLayout>
                  <c:x val="-9.6276372029368527E-3"/>
                  <c:y val="-0.1331835700693613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64-4998-BC3F-D7508D2A9C17}"/>
                </c:ext>
              </c:extLst>
            </c:dLbl>
            <c:dLbl>
              <c:idx val="1"/>
              <c:layout>
                <c:manualLayout>
                  <c:x val="7.1045083918062385E-2"/>
                  <c:y val="0.148262295847488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64-4998-BC3F-D7508D2A9C17}"/>
                </c:ext>
              </c:extLst>
            </c:dLbl>
            <c:dLbl>
              <c:idx val="2"/>
              <c:layout>
                <c:manualLayout>
                  <c:x val="-6.9920662288829163E-2"/>
                  <c:y val="-0.1039687264952561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64-4998-BC3F-D7508D2A9C17}"/>
                </c:ext>
              </c:extLst>
            </c:dLbl>
            <c:dLbl>
              <c:idx val="3"/>
              <c:layout>
                <c:manualLayout>
                  <c:x val="-4.3472454700045404E-2"/>
                  <c:y val="-0.1197649150368655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64-4998-BC3F-D7508D2A9C17}"/>
                </c:ext>
              </c:extLst>
            </c:dLbl>
            <c:dLbl>
              <c:idx val="4"/>
              <c:layout>
                <c:manualLayout>
                  <c:x val="0.10094730821741799"/>
                  <c:y val="-0.161735319280936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664-4998-BC3F-D7508D2A9C17}"/>
                </c:ext>
              </c:extLst>
            </c:dLbl>
            <c:dLbl>
              <c:idx val="5"/>
              <c:layout>
                <c:manualLayout>
                  <c:x val="8.4824036949389781E-2"/>
                  <c:y val="-8.91918620843780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664-4998-BC3F-D7508D2A9C17}"/>
                </c:ext>
              </c:extLst>
            </c:dLbl>
            <c:dLbl>
              <c:idx val="6"/>
              <c:delete val="1"/>
              <c:extLst>
                <c:ext xmlns:c15="http://schemas.microsoft.com/office/drawing/2012/chart" uri="{CE6537A1-D6FC-4f65-9D91-7224C49458BB}"/>
                <c:ext xmlns:c16="http://schemas.microsoft.com/office/drawing/2014/chart" uri="{C3380CC4-5D6E-409C-BE32-E72D297353CC}">
                  <c16:uniqueId val="{0000000D-3664-4998-BC3F-D7508D2A9C17}"/>
                </c:ext>
              </c:extLst>
            </c:dLbl>
            <c:dLbl>
              <c:idx val="7"/>
              <c:delete val="1"/>
              <c:extLst>
                <c:ext xmlns:c15="http://schemas.microsoft.com/office/drawing/2012/chart" uri="{CE6537A1-D6FC-4f65-9D91-7224C49458BB}"/>
                <c:ext xmlns:c16="http://schemas.microsoft.com/office/drawing/2014/chart" uri="{C3380CC4-5D6E-409C-BE32-E72D297353CC}">
                  <c16:uniqueId val="{0000000F-3664-4998-BC3F-D7508D2A9C17}"/>
                </c:ext>
              </c:extLst>
            </c:dLbl>
            <c:dLbl>
              <c:idx val="8"/>
              <c:delete val="1"/>
              <c:extLst>
                <c:ext xmlns:c15="http://schemas.microsoft.com/office/drawing/2012/chart" uri="{CE6537A1-D6FC-4f65-9D91-7224C49458BB}"/>
                <c:ext xmlns:c16="http://schemas.microsoft.com/office/drawing/2014/chart" uri="{C3380CC4-5D6E-409C-BE32-E72D297353CC}">
                  <c16:uniqueId val="{00000011-3664-4998-BC3F-D7508D2A9C17}"/>
                </c:ext>
              </c:extLst>
            </c:dLbl>
            <c:dLbl>
              <c:idx val="9"/>
              <c:delete val="1"/>
              <c:extLst>
                <c:ext xmlns:c15="http://schemas.microsoft.com/office/drawing/2012/chart" uri="{CE6537A1-D6FC-4f65-9D91-7224C49458BB}"/>
                <c:ext xmlns:c16="http://schemas.microsoft.com/office/drawing/2014/chart" uri="{C3380CC4-5D6E-409C-BE32-E72D297353CC}">
                  <c16:uniqueId val="{00000013-3664-4998-BC3F-D7508D2A9C17}"/>
                </c:ext>
              </c:extLst>
            </c:dLbl>
            <c:dLbl>
              <c:idx val="10"/>
              <c:delete val="1"/>
              <c:extLst>
                <c:ext xmlns:c15="http://schemas.microsoft.com/office/drawing/2012/chart" uri="{CE6537A1-D6FC-4f65-9D91-7224C49458BB}"/>
                <c:ext xmlns:c16="http://schemas.microsoft.com/office/drawing/2014/chart" uri="{C3380CC4-5D6E-409C-BE32-E72D297353CC}">
                  <c16:uniqueId val="{00000015-3664-4998-BC3F-D7508D2A9C17}"/>
                </c:ext>
              </c:extLst>
            </c:dLbl>
            <c:dLbl>
              <c:idx val="11"/>
              <c:delete val="1"/>
              <c:extLst>
                <c:ext xmlns:c15="http://schemas.microsoft.com/office/drawing/2012/chart" uri="{CE6537A1-D6FC-4f65-9D91-7224C49458BB}"/>
                <c:ext xmlns:c16="http://schemas.microsoft.com/office/drawing/2014/chart" uri="{C3380CC4-5D6E-409C-BE32-E72D297353CC}">
                  <c16:uniqueId val="{00000017-3664-4998-BC3F-D7508D2A9C17}"/>
                </c:ext>
              </c:extLst>
            </c:dLbl>
            <c:dLbl>
              <c:idx val="16"/>
              <c:layout>
                <c:manualLayout>
                  <c:x val="1.2102203737544006E-2"/>
                  <c:y val="-5.93049183389953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664-4998-BC3F-D7508D2A9C17}"/>
                </c:ext>
              </c:extLst>
            </c:dLbl>
            <c:dLbl>
              <c:idx val="17"/>
              <c:layout>
                <c:manualLayout>
                  <c:x val="1.6827760324627669E-2"/>
                  <c:y val="3.38885247651401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3664-4998-BC3F-D7508D2A9C17}"/>
                </c:ext>
              </c:extLst>
            </c:dLbl>
            <c:dLbl>
              <c:idx val="18"/>
              <c:layout>
                <c:manualLayout>
                  <c:x val="-8.7029176936134392E-2"/>
                  <c:y val="-2.109356599031435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baseline="0">
                        <a:solidFill>
                          <a:schemeClr val="tx1"/>
                        </a:solidFill>
                      </a:rPr>
                      <a:t>
</a:t>
                    </a:r>
                    <a:fld id="{90A99F2A-A211-497F-89BC-E8DDD985C82C}" type="PERCENTAGE">
                      <a:rPr lang="en-US" baseline="0">
                        <a:solidFill>
                          <a:schemeClr val="tx1"/>
                        </a:solidFill>
                      </a:rPr>
                      <a:pPr>
                        <a:defRPr>
                          <a:solidFill>
                            <a:schemeClr val="tx1"/>
                          </a:solidFill>
                        </a:defRPr>
                      </a:pPr>
                      <a:t>[PROCENTO]</a:t>
                    </a:fld>
                    <a:endParaRPr lang="en-US" baseline="0">
                      <a:solidFill>
                        <a:schemeClr val="tx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3664-4998-BC3F-D7508D2A9C17}"/>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('3.6'!$A$5:$A$6,'3.6'!$A$8:$A$17,'3.6'!$A$19:$A$24)</c:f>
              <c:strCache>
                <c:ptCount val="18"/>
                <c:pt idx="0">
                  <c:v>Brown coal</c:v>
                </c:pt>
                <c:pt idx="1">
                  <c:v>Nuclear fuel</c:v>
                </c:pt>
                <c:pt idx="2">
                  <c:v>Natural gas</c:v>
                </c:pt>
                <c:pt idx="3">
                  <c:v>Hard coal</c:v>
                </c:pt>
                <c:pt idx="4">
                  <c:v>Pumped storage</c:v>
                </c:pt>
                <c:pt idx="5">
                  <c:v>Other gases</c:v>
                </c:pt>
                <c:pt idx="6">
                  <c:v>Other solid fuels (excluding BDMW)</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('3.6'!$I$5:$I$6,'3.6'!$I$8:$I$17,'3.6'!$I$19:$I$24)</c:f>
              <c:numCache>
                <c:formatCode>#,##0.0</c:formatCode>
                <c:ptCount val="18"/>
                <c:pt idx="0">
                  <c:v>31407.069775999997</c:v>
                </c:pt>
                <c:pt idx="1">
                  <c:v>30731.180379999998</c:v>
                </c:pt>
                <c:pt idx="2">
                  <c:v>7019.6715909999957</c:v>
                </c:pt>
                <c:pt idx="3">
                  <c:v>2761.6840530000018</c:v>
                </c:pt>
                <c:pt idx="4">
                  <c:v>1211.404417</c:v>
                </c:pt>
                <c:pt idx="5">
                  <c:v>1027.0083889999996</c:v>
                </c:pt>
                <c:pt idx="6">
                  <c:v>97.214900400000019</c:v>
                </c:pt>
                <c:pt idx="7">
                  <c:v>70.470853000000005</c:v>
                </c:pt>
                <c:pt idx="8">
                  <c:v>20.622502000000004</c:v>
                </c:pt>
                <c:pt idx="9">
                  <c:v>12.179904000000001</c:v>
                </c:pt>
                <c:pt idx="10">
                  <c:v>1.471687</c:v>
                </c:pt>
                <c:pt idx="11">
                  <c:v>0</c:v>
                </c:pt>
                <c:pt idx="12">
                  <c:v>2664.5543530000004</c:v>
                </c:pt>
                <c:pt idx="13">
                  <c:v>2592.1216599999998</c:v>
                </c:pt>
                <c:pt idx="14">
                  <c:v>2408.5204229999995</c:v>
                </c:pt>
                <c:pt idx="15">
                  <c:v>2153.2803230000054</c:v>
                </c:pt>
                <c:pt idx="16">
                  <c:v>601.53404899999987</c:v>
                </c:pt>
                <c:pt idx="17">
                  <c:v>127.2894786</c:v>
                </c:pt>
              </c:numCache>
            </c:numRef>
          </c:val>
          <c:extLst>
            <c:ext xmlns:c16="http://schemas.microsoft.com/office/drawing/2014/chart" uri="{C3380CC4-5D6E-409C-BE32-E72D297353CC}">
              <c16:uniqueId val="{0000001F-3664-4998-BC3F-D7508D2A9C17}"/>
            </c:ext>
          </c:extLst>
        </c:ser>
        <c:dLbls>
          <c:showLegendKey val="0"/>
          <c:showVal val="0"/>
          <c:showCatName val="0"/>
          <c:showSerName val="0"/>
          <c:showPercent val="1"/>
          <c:showBubbleSize val="0"/>
          <c:showLeaderLines val="1"/>
        </c:dLbls>
        <c:gapWidth val="249"/>
        <c:splitType val="cust"/>
        <c:custSplit>
          <c:secondPiePt val="12"/>
          <c:secondPiePt val="13"/>
          <c:secondPiePt val="14"/>
          <c:secondPiePt val="15"/>
          <c:secondPiePt val="16"/>
          <c:secondPiePt val="17"/>
        </c:custSplit>
        <c:secondPieSize val="75"/>
        <c:serLines>
          <c:spPr>
            <a:ln w="9525" cap="flat" cmpd="sng" algn="ctr">
              <a:solidFill>
                <a:schemeClr val="tx1"/>
              </a:solidFill>
              <a:round/>
            </a:ln>
            <a:effectLst/>
          </c:spPr>
        </c:serLines>
      </c:of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orientation="portrait"/>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'5.8'!$A$35</c:f>
              <c:strCache>
                <c:ptCount val="1"/>
              </c:strCache>
            </c:strRef>
          </c:tx>
          <c:spPr>
            <a:solidFill>
              <a:schemeClr val="accent1"/>
            </a:solidFill>
          </c:spPr>
          <c:invertIfNegative val="0"/>
          <c:cat>
            <c:numRef>
              <c:f>'5.8'!$B$34</c:f>
              <c:numCache>
                <c:formatCode>General</c:formatCode>
                <c:ptCount val="1"/>
              </c:numCache>
            </c:numRef>
          </c:cat>
          <c:val>
            <c:numRef>
              <c:f>'5.8'!$B$35</c:f>
              <c:numCache>
                <c:formatCode>General</c:formatCode>
                <c:ptCount val="1"/>
              </c:numCache>
            </c:numRef>
          </c:val>
          <c:extLst>
            <c:ext xmlns:c16="http://schemas.microsoft.com/office/drawing/2014/chart" uri="{C3380CC4-5D6E-409C-BE32-E72D297353CC}">
              <c16:uniqueId val="{00000000-19C9-4D34-AF8B-B9C92B91081D}"/>
            </c:ext>
          </c:extLst>
        </c:ser>
        <c:ser>
          <c:idx val="1"/>
          <c:order val="1"/>
          <c:tx>
            <c:strRef>
              <c:f>'5.8'!$A$36</c:f>
              <c:strCache>
                <c:ptCount val="1"/>
              </c:strCache>
            </c:strRef>
          </c:tx>
          <c:spPr>
            <a:solidFill>
              <a:schemeClr val="accent2"/>
            </a:solidFill>
          </c:spPr>
          <c:invertIfNegative val="0"/>
          <c:cat>
            <c:numRef>
              <c:f>'5.8'!$B$34</c:f>
              <c:numCache>
                <c:formatCode>General</c:formatCode>
                <c:ptCount val="1"/>
              </c:numCache>
            </c:numRef>
          </c:cat>
          <c:val>
            <c:numRef>
              <c:f>'5.8'!$B$36</c:f>
              <c:numCache>
                <c:formatCode>General</c:formatCode>
                <c:ptCount val="1"/>
              </c:numCache>
            </c:numRef>
          </c:val>
          <c:extLst>
            <c:ext xmlns:c16="http://schemas.microsoft.com/office/drawing/2014/chart" uri="{C3380CC4-5D6E-409C-BE32-E72D297353CC}">
              <c16:uniqueId val="{00000001-19C9-4D34-AF8B-B9C92B91081D}"/>
            </c:ext>
          </c:extLst>
        </c:ser>
        <c:ser>
          <c:idx val="2"/>
          <c:order val="2"/>
          <c:tx>
            <c:strRef>
              <c:f>'5.8'!$A$37</c:f>
              <c:strCache>
                <c:ptCount val="1"/>
              </c:strCache>
            </c:strRef>
          </c:tx>
          <c:spPr>
            <a:solidFill>
              <a:schemeClr val="accent3"/>
            </a:solidFill>
          </c:spPr>
          <c:invertIfNegative val="0"/>
          <c:cat>
            <c:numRef>
              <c:f>'5.8'!$B$34</c:f>
              <c:numCache>
                <c:formatCode>General</c:formatCode>
                <c:ptCount val="1"/>
              </c:numCache>
            </c:numRef>
          </c:cat>
          <c:val>
            <c:numRef>
              <c:f>'5.8'!$B$37</c:f>
              <c:numCache>
                <c:formatCode>General</c:formatCode>
                <c:ptCount val="1"/>
              </c:numCache>
            </c:numRef>
          </c:val>
          <c:extLst>
            <c:ext xmlns:c16="http://schemas.microsoft.com/office/drawing/2014/chart" uri="{C3380CC4-5D6E-409C-BE32-E72D297353CC}">
              <c16:uniqueId val="{00000002-19C9-4D34-AF8B-B9C92B91081D}"/>
            </c:ext>
          </c:extLst>
        </c:ser>
        <c:ser>
          <c:idx val="3"/>
          <c:order val="3"/>
          <c:tx>
            <c:strRef>
              <c:f>'5.8'!$A$38</c:f>
              <c:strCache>
                <c:ptCount val="1"/>
              </c:strCache>
            </c:strRef>
          </c:tx>
          <c:spPr>
            <a:solidFill>
              <a:schemeClr val="accent4"/>
            </a:solidFill>
          </c:spPr>
          <c:invertIfNegative val="0"/>
          <c:cat>
            <c:numRef>
              <c:f>'5.8'!$B$34</c:f>
              <c:numCache>
                <c:formatCode>General</c:formatCode>
                <c:ptCount val="1"/>
              </c:numCache>
            </c:numRef>
          </c:cat>
          <c:val>
            <c:numRef>
              <c:f>'5.8'!$B$38</c:f>
              <c:numCache>
                <c:formatCode>General</c:formatCode>
                <c:ptCount val="1"/>
              </c:numCache>
            </c:numRef>
          </c:val>
          <c:extLst>
            <c:ext xmlns:c16="http://schemas.microsoft.com/office/drawing/2014/chart" uri="{C3380CC4-5D6E-409C-BE32-E72D297353CC}">
              <c16:uniqueId val="{00000003-19C9-4D34-AF8B-B9C92B91081D}"/>
            </c:ext>
          </c:extLst>
        </c:ser>
        <c:ser>
          <c:idx val="4"/>
          <c:order val="4"/>
          <c:tx>
            <c:strRef>
              <c:f>'5.8'!$A$39</c:f>
              <c:strCache>
                <c:ptCount val="1"/>
              </c:strCache>
            </c:strRef>
          </c:tx>
          <c:spPr>
            <a:solidFill>
              <a:schemeClr val="accent5"/>
            </a:solidFill>
          </c:spPr>
          <c:invertIfNegative val="0"/>
          <c:cat>
            <c:numRef>
              <c:f>'5.8'!$B$34</c:f>
              <c:numCache>
                <c:formatCode>General</c:formatCode>
                <c:ptCount val="1"/>
              </c:numCache>
            </c:numRef>
          </c:cat>
          <c:val>
            <c:numRef>
              <c:f>'5.8'!$B$39</c:f>
              <c:numCache>
                <c:formatCode>General</c:formatCode>
                <c:ptCount val="1"/>
              </c:numCache>
            </c:numRef>
          </c:val>
          <c:extLst>
            <c:ext xmlns:c16="http://schemas.microsoft.com/office/drawing/2014/chart" uri="{C3380CC4-5D6E-409C-BE32-E72D297353CC}">
              <c16:uniqueId val="{00000004-19C9-4D34-AF8B-B9C92B91081D}"/>
            </c:ext>
          </c:extLst>
        </c:ser>
        <c:ser>
          <c:idx val="5"/>
          <c:order val="5"/>
          <c:tx>
            <c:strRef>
              <c:f>'5.8'!$A$40</c:f>
              <c:strCache>
                <c:ptCount val="1"/>
              </c:strCache>
            </c:strRef>
          </c:tx>
          <c:spPr>
            <a:solidFill>
              <a:schemeClr val="accent6"/>
            </a:solidFill>
          </c:spPr>
          <c:invertIfNegative val="0"/>
          <c:cat>
            <c:numRef>
              <c:f>'5.8'!$B$34</c:f>
              <c:numCache>
                <c:formatCode>General</c:formatCode>
                <c:ptCount val="1"/>
              </c:numCache>
            </c:numRef>
          </c:cat>
          <c:val>
            <c:numRef>
              <c:f>'5.8'!$B$40</c:f>
              <c:numCache>
                <c:formatCode>General</c:formatCode>
                <c:ptCount val="1"/>
              </c:numCache>
            </c:numRef>
          </c:val>
          <c:extLst>
            <c:ext xmlns:c16="http://schemas.microsoft.com/office/drawing/2014/chart" uri="{C3380CC4-5D6E-409C-BE32-E72D297353CC}">
              <c16:uniqueId val="{00000005-19C9-4D34-AF8B-B9C92B91081D}"/>
            </c:ext>
          </c:extLst>
        </c:ser>
        <c:ser>
          <c:idx val="6"/>
          <c:order val="6"/>
          <c:tx>
            <c:strRef>
              <c:f>'5.8'!$A$41</c:f>
              <c:strCache>
                <c:ptCount val="1"/>
              </c:strCache>
            </c:strRef>
          </c:tx>
          <c:spPr>
            <a:solidFill>
              <a:srgbClr val="F0948F"/>
            </a:solidFill>
          </c:spPr>
          <c:invertIfNegative val="0"/>
          <c:cat>
            <c:numRef>
              <c:f>'5.8'!$B$34</c:f>
              <c:numCache>
                <c:formatCode>General</c:formatCode>
                <c:ptCount val="1"/>
              </c:numCache>
            </c:numRef>
          </c:cat>
          <c:val>
            <c:numRef>
              <c:f>'5.8'!$B$41</c:f>
              <c:numCache>
                <c:formatCode>General</c:formatCode>
                <c:ptCount val="1"/>
              </c:numCache>
            </c:numRef>
          </c:val>
          <c:extLst>
            <c:ext xmlns:c16="http://schemas.microsoft.com/office/drawing/2014/chart" uri="{C3380CC4-5D6E-409C-BE32-E72D297353CC}">
              <c16:uniqueId val="{00000006-19C9-4D34-AF8B-B9C92B91081D}"/>
            </c:ext>
          </c:extLst>
        </c:ser>
        <c:dLbls>
          <c:showLegendKey val="0"/>
          <c:showVal val="0"/>
          <c:showCatName val="0"/>
          <c:showSerName val="0"/>
          <c:showPercent val="0"/>
          <c:showBubbleSize val="0"/>
        </c:dLbls>
        <c:gapWidth val="150"/>
        <c:axId val="157616768"/>
        <c:axId val="157626752"/>
      </c:barChart>
      <c:catAx>
        <c:axId val="157616768"/>
        <c:scaling>
          <c:orientation val="minMax"/>
        </c:scaling>
        <c:delete val="1"/>
        <c:axPos val="b"/>
        <c:numFmt formatCode="General" sourceLinked="1"/>
        <c:majorTickMark val="out"/>
        <c:minorTickMark val="none"/>
        <c:tickLblPos val="none"/>
        <c:crossAx val="157626752"/>
        <c:crosses val="autoZero"/>
        <c:auto val="1"/>
        <c:lblAlgn val="ctr"/>
        <c:lblOffset val="100"/>
        <c:noMultiLvlLbl val="0"/>
      </c:catAx>
      <c:valAx>
        <c:axId val="157626752"/>
        <c:scaling>
          <c:orientation val="minMax"/>
        </c:scaling>
        <c:delete val="1"/>
        <c:axPos val="l"/>
        <c:numFmt formatCode="General" sourceLinked="1"/>
        <c:majorTickMark val="out"/>
        <c:minorTickMark val="none"/>
        <c:tickLblPos val="none"/>
        <c:crossAx val="1576167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electricity generation [GWh]</a:t>
            </a:r>
            <a:endParaRPr lang="cs-CZ" sz="1000">
              <a:effectLst/>
            </a:endParaRPr>
          </a:p>
        </c:rich>
      </c:tx>
      <c:layout>
        <c:manualLayout>
          <c:xMode val="edge"/>
          <c:yMode val="edge"/>
          <c:x val="9.0607402325927849E-4"/>
          <c:y val="2.6073393053591108E-2"/>
        </c:manualLayout>
      </c:layout>
      <c:overlay val="0"/>
    </c:title>
    <c:autoTitleDeleted val="0"/>
    <c:plotArea>
      <c:layout>
        <c:manualLayout>
          <c:layoutTarget val="inner"/>
          <c:xMode val="edge"/>
          <c:yMode val="edge"/>
          <c:x val="4.0986279412874416E-2"/>
          <c:y val="0.13994923454334054"/>
          <c:w val="0.54128848100376459"/>
          <c:h val="0.6558512544054026"/>
        </c:manualLayout>
      </c:layout>
      <c:barChart>
        <c:barDir val="col"/>
        <c:grouping val="stacked"/>
        <c:varyColors val="0"/>
        <c:ser>
          <c:idx val="0"/>
          <c:order val="0"/>
          <c:tx>
            <c:strRef>
              <c:f>'5.9'!$A$6</c:f>
              <c:strCache>
                <c:ptCount val="1"/>
                <c:pt idx="0">
                  <c:v>Landfill gas</c:v>
                </c:pt>
              </c:strCache>
            </c:strRef>
          </c:tx>
          <c:invertIfNegative val="0"/>
          <c:cat>
            <c:numRef>
              <c:f>'5.9'!$A$11:$J$11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('5.9'!$A$12:$D$12,'5.9'!$E$12:$J$12)</c:f>
              <c:numCache>
                <c:formatCode>General</c:formatCode>
                <c:ptCount val="10"/>
                <c:pt idx="0">
                  <c:v>0</c:v>
                </c:pt>
                <c:pt idx="1">
                  <c:v>0</c:v>
                </c:pt>
                <c:pt idx="2">
                  <c:v>115.34121999999991</c:v>
                </c:pt>
                <c:pt idx="3">
                  <c:v>104.47660000000003</c:v>
                </c:pt>
                <c:pt idx="4">
                  <c:v>109.69783800000006</c:v>
                </c:pt>
                <c:pt idx="5">
                  <c:v>82.337625000000017</c:v>
                </c:pt>
                <c:pt idx="6">
                  <c:v>80.555125000000061</c:v>
                </c:pt>
                <c:pt idx="7">
                  <c:v>78.596818999999883</c:v>
                </c:pt>
                <c:pt idx="8">
                  <c:v>76.696686999999969</c:v>
                </c:pt>
                <c:pt idx="9">
                  <c:v>74.477725000000049</c:v>
                </c:pt>
              </c:numCache>
            </c:numRef>
          </c:val>
          <c:extLst>
            <c:ext xmlns:c16="http://schemas.microsoft.com/office/drawing/2014/chart" uri="{C3380CC4-5D6E-409C-BE32-E72D297353CC}">
              <c16:uniqueId val="{00000000-2ADC-41B8-A559-8EE896CD343C}"/>
            </c:ext>
          </c:extLst>
        </c:ser>
        <c:ser>
          <c:idx val="1"/>
          <c:order val="1"/>
          <c:tx>
            <c:strRef>
              <c:f>'5.9'!$A$7</c:f>
              <c:strCache>
                <c:ptCount val="1"/>
                <c:pt idx="0">
                  <c:v>Sludge gas (WWTP)</c:v>
                </c:pt>
              </c:strCache>
            </c:strRef>
          </c:tx>
          <c:spPr>
            <a:solidFill>
              <a:schemeClr val="accent5"/>
            </a:solidFill>
          </c:spPr>
          <c:invertIfNegative val="0"/>
          <c:cat>
            <c:numRef>
              <c:f>'5.9'!$A$11:$J$11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('5.9'!$A$13:$D$13,'5.9'!$E$13:$J$13)</c:f>
              <c:numCache>
                <c:formatCode>General</c:formatCode>
                <c:ptCount val="10"/>
                <c:pt idx="0">
                  <c:v>0</c:v>
                </c:pt>
                <c:pt idx="1">
                  <c:v>0</c:v>
                </c:pt>
                <c:pt idx="2">
                  <c:v>101.33805000000002</c:v>
                </c:pt>
                <c:pt idx="3">
                  <c:v>93.275349999999975</c:v>
                </c:pt>
                <c:pt idx="4">
                  <c:v>101.29326099999992</c:v>
                </c:pt>
                <c:pt idx="5">
                  <c:v>99.700908999999982</c:v>
                </c:pt>
                <c:pt idx="6">
                  <c:v>105.32612699999987</c:v>
                </c:pt>
                <c:pt idx="7">
                  <c:v>118.85170499999994</c:v>
                </c:pt>
                <c:pt idx="8">
                  <c:v>112.25770199999977</c:v>
                </c:pt>
                <c:pt idx="9">
                  <c:v>113.25515200000007</c:v>
                </c:pt>
              </c:numCache>
            </c:numRef>
          </c:val>
          <c:extLst>
            <c:ext xmlns:c16="http://schemas.microsoft.com/office/drawing/2014/chart" uri="{C3380CC4-5D6E-409C-BE32-E72D297353CC}">
              <c16:uniqueId val="{00000001-2ADC-41B8-A559-8EE896CD343C}"/>
            </c:ext>
          </c:extLst>
        </c:ser>
        <c:ser>
          <c:idx val="2"/>
          <c:order val="2"/>
          <c:tx>
            <c:strRef>
              <c:f>'5.9'!$A$8</c:f>
              <c:strCache>
                <c:ptCount val="1"/>
                <c:pt idx="0">
                  <c:v>Other biogas</c:v>
                </c:pt>
              </c:strCache>
            </c:strRef>
          </c:tx>
          <c:spPr>
            <a:solidFill>
              <a:schemeClr val="accent2"/>
            </a:solidFill>
          </c:spPr>
          <c:invertIfNegative val="0"/>
          <c:cat>
            <c:numRef>
              <c:f>'5.9'!$A$11:$J$11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('5.9'!$A$14:$D$14,'5.9'!$E$14:$J$14)</c:f>
              <c:numCache>
                <c:formatCode>General</c:formatCode>
                <c:ptCount val="10"/>
                <c:pt idx="0">
                  <c:v>0</c:v>
                </c:pt>
                <c:pt idx="1">
                  <c:v>0</c:v>
                </c:pt>
                <c:pt idx="2">
                  <c:v>2351.1781930000016</c:v>
                </c:pt>
                <c:pt idx="3">
                  <c:v>2416.7916199999913</c:v>
                </c:pt>
                <c:pt idx="4">
                  <c:v>2389.5702939999983</c:v>
                </c:pt>
                <c:pt idx="5">
                  <c:v>2456.9463210000067</c:v>
                </c:pt>
                <c:pt idx="6">
                  <c:v>2421.3639829999952</c:v>
                </c:pt>
                <c:pt idx="7">
                  <c:v>2329.6237819999915</c:v>
                </c:pt>
                <c:pt idx="8">
                  <c:v>2405.731862999995</c:v>
                </c:pt>
                <c:pt idx="9">
                  <c:v>2404.3887830000035</c:v>
                </c:pt>
              </c:numCache>
            </c:numRef>
          </c:val>
          <c:extLst>
            <c:ext xmlns:c16="http://schemas.microsoft.com/office/drawing/2014/chart" uri="{C3380CC4-5D6E-409C-BE32-E72D297353CC}">
              <c16:uniqueId val="{00000002-2ADC-41B8-A559-8EE896CD343C}"/>
            </c:ext>
          </c:extLst>
        </c:ser>
        <c:ser>
          <c:idx val="3"/>
          <c:order val="3"/>
          <c:tx>
            <c:strRef>
              <c:f>'5.9'!$A$16</c:f>
              <c:strCache>
                <c:ptCount val="1"/>
                <c:pt idx="0">
                  <c:v>All categories (pre-2014 data only in aggregate)</c:v>
                </c:pt>
              </c:strCache>
            </c:strRef>
          </c:tx>
          <c:spPr>
            <a:solidFill>
              <a:srgbClr val="D0D0D0"/>
            </a:solidFill>
          </c:spPr>
          <c:invertIfNegative val="0"/>
          <c:cat>
            <c:numRef>
              <c:f>'5.9'!$A$11:$J$11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'5.9'!$A$15:$B$15</c:f>
              <c:numCache>
                <c:formatCode>General</c:formatCode>
                <c:ptCount val="2"/>
                <c:pt idx="0">
                  <c:v>1472.1419447755629</c:v>
                </c:pt>
                <c:pt idx="1">
                  <c:v>2241.3000000000002</c:v>
                </c:pt>
              </c:numCache>
            </c:numRef>
          </c:val>
          <c:extLst>
            <c:ext xmlns:c16="http://schemas.microsoft.com/office/drawing/2014/chart" uri="{C3380CC4-5D6E-409C-BE32-E72D297353CC}">
              <c16:uniqueId val="{00000003-2ADC-41B8-A559-8EE896CD343C}"/>
            </c:ext>
          </c:extLst>
        </c:ser>
        <c:dLbls>
          <c:showLegendKey val="0"/>
          <c:showVal val="0"/>
          <c:showCatName val="0"/>
          <c:showSerName val="0"/>
          <c:showPercent val="0"/>
          <c:showBubbleSize val="0"/>
        </c:dLbls>
        <c:gapWidth val="50"/>
        <c:overlap val="100"/>
        <c:axId val="154289280"/>
        <c:axId val="154290816"/>
      </c:barChart>
      <c:catAx>
        <c:axId val="154289280"/>
        <c:scaling>
          <c:orientation val="minMax"/>
        </c:scaling>
        <c:delete val="0"/>
        <c:axPos val="b"/>
        <c:numFmt formatCode="General" sourceLinked="1"/>
        <c:majorTickMark val="none"/>
        <c:minorTickMark val="none"/>
        <c:tickLblPos val="nextTo"/>
        <c:txPr>
          <a:bodyPr/>
          <a:lstStyle/>
          <a:p>
            <a:pPr>
              <a:defRPr sz="900"/>
            </a:pPr>
            <a:endParaRPr lang="cs-CZ"/>
          </a:p>
        </c:txPr>
        <c:crossAx val="154290816"/>
        <c:crosses val="autoZero"/>
        <c:auto val="1"/>
        <c:lblAlgn val="ctr"/>
        <c:lblOffset val="100"/>
        <c:noMultiLvlLbl val="0"/>
      </c:catAx>
      <c:valAx>
        <c:axId val="1542908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289280"/>
        <c:crosses val="autoZero"/>
        <c:crossBetween val="between"/>
      </c:valAx>
    </c:plotArea>
    <c:legend>
      <c:legendPos val="b"/>
      <c:legendEntry>
        <c:idx val="0"/>
        <c:delete val="1"/>
      </c:legendEntry>
      <c:legendEntry>
        <c:idx val="1"/>
        <c:delete val="1"/>
      </c:legendEntry>
      <c:legendEntry>
        <c:idx val="2"/>
        <c:delete val="1"/>
      </c:legendEntry>
      <c:layout>
        <c:manualLayout>
          <c:xMode val="edge"/>
          <c:yMode val="edge"/>
          <c:x val="0"/>
          <c:y val="0.86640929560643931"/>
          <c:w val="0.27275289877319964"/>
          <c:h val="6.202199257874333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US" sz="1000">
                <a:solidFill>
                  <a:schemeClr val="tx2"/>
                </a:solidFill>
              </a:rPr>
              <a:t>Shares of biogas categories in gross electricity generation</a:t>
            </a:r>
          </a:p>
        </c:rich>
      </c:tx>
      <c:layout>
        <c:manualLayout>
          <c:xMode val="edge"/>
          <c:yMode val="edge"/>
          <c:x val="0.10860556754115268"/>
          <c:y val="2.9967837667133655E-2"/>
        </c:manualLayout>
      </c:layout>
      <c:overlay val="0"/>
    </c:title>
    <c:autoTitleDeleted val="0"/>
    <c:plotArea>
      <c:layout>
        <c:manualLayout>
          <c:layoutTarget val="inner"/>
          <c:xMode val="edge"/>
          <c:yMode val="edge"/>
          <c:x val="0.19211592970521538"/>
          <c:y val="0.23256079077970221"/>
          <c:w val="0.63016723356009174"/>
          <c:h val="0.56956418372962081"/>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E710-448B-9C4F-5BBC7CE95BAC}"/>
              </c:ext>
            </c:extLst>
          </c:dPt>
          <c:dPt>
            <c:idx val="2"/>
            <c:bubble3D val="0"/>
            <c:spPr>
              <a:solidFill>
                <a:schemeClr val="accent2"/>
              </a:solidFill>
            </c:spPr>
            <c:extLst>
              <c:ext xmlns:c16="http://schemas.microsoft.com/office/drawing/2014/chart" uri="{C3380CC4-5D6E-409C-BE32-E72D297353CC}">
                <c16:uniqueId val="{00000001-E710-448B-9C4F-5BBC7CE95BAC}"/>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'5.9'!$A$6:$A$8</c:f>
              <c:strCache>
                <c:ptCount val="3"/>
                <c:pt idx="0">
                  <c:v>Landfill gas</c:v>
                </c:pt>
                <c:pt idx="1">
                  <c:v>Sludge gas (WWTP)</c:v>
                </c:pt>
                <c:pt idx="2">
                  <c:v>Other biogas</c:v>
                </c:pt>
              </c:strCache>
            </c:strRef>
          </c:cat>
          <c:val>
            <c:numRef>
              <c:f>'5.9'!$B$6:$B$8</c:f>
              <c:numCache>
                <c:formatCode>#,##0.0</c:formatCode>
                <c:ptCount val="3"/>
                <c:pt idx="0">
                  <c:v>74477.725000000049</c:v>
                </c:pt>
                <c:pt idx="1">
                  <c:v>113255.15200000006</c:v>
                </c:pt>
                <c:pt idx="2">
                  <c:v>2404388.7830000035</c:v>
                </c:pt>
              </c:numCache>
            </c:numRef>
          </c:val>
          <c:extLst>
            <c:ext xmlns:c16="http://schemas.microsoft.com/office/drawing/2014/chart" uri="{C3380CC4-5D6E-409C-BE32-E72D297353CC}">
              <c16:uniqueId val="{00000000-1A57-4C37-AAAA-29641FBD9E2B}"/>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'5.9'!$A$23</c:f>
              <c:strCache>
                <c:ptCount val="1"/>
              </c:strCache>
            </c:strRef>
          </c:tx>
          <c:invertIfNegative val="0"/>
          <c:cat>
            <c:numRef>
              <c:f>'5.9'!$B$22</c:f>
              <c:numCache>
                <c:formatCode>General</c:formatCode>
                <c:ptCount val="1"/>
              </c:numCache>
            </c:numRef>
          </c:cat>
          <c:val>
            <c:numRef>
              <c:f>'5.9'!$B$23</c:f>
              <c:numCache>
                <c:formatCode>General</c:formatCode>
                <c:ptCount val="1"/>
              </c:numCache>
            </c:numRef>
          </c:val>
          <c:extLst>
            <c:ext xmlns:c16="http://schemas.microsoft.com/office/drawing/2014/chart" uri="{C3380CC4-5D6E-409C-BE32-E72D297353CC}">
              <c16:uniqueId val="{00000000-B940-4A2A-BCE7-563F7A6991C3}"/>
            </c:ext>
          </c:extLst>
        </c:ser>
        <c:ser>
          <c:idx val="1"/>
          <c:order val="1"/>
          <c:tx>
            <c:strRef>
              <c:f>'5.9'!$A$24</c:f>
              <c:strCache>
                <c:ptCount val="1"/>
              </c:strCache>
            </c:strRef>
          </c:tx>
          <c:spPr>
            <a:solidFill>
              <a:schemeClr val="accent5"/>
            </a:solidFill>
          </c:spPr>
          <c:invertIfNegative val="0"/>
          <c:cat>
            <c:numRef>
              <c:f>'5.9'!$B$22</c:f>
              <c:numCache>
                <c:formatCode>General</c:formatCode>
                <c:ptCount val="1"/>
              </c:numCache>
            </c:numRef>
          </c:cat>
          <c:val>
            <c:numRef>
              <c:f>'5.9'!$B$24</c:f>
              <c:numCache>
                <c:formatCode>General</c:formatCode>
                <c:ptCount val="1"/>
              </c:numCache>
            </c:numRef>
          </c:val>
          <c:extLst>
            <c:ext xmlns:c16="http://schemas.microsoft.com/office/drawing/2014/chart" uri="{C3380CC4-5D6E-409C-BE32-E72D297353CC}">
              <c16:uniqueId val="{00000001-B940-4A2A-BCE7-563F7A6991C3}"/>
            </c:ext>
          </c:extLst>
        </c:ser>
        <c:ser>
          <c:idx val="2"/>
          <c:order val="2"/>
          <c:tx>
            <c:strRef>
              <c:f>'5.9'!$A$25</c:f>
              <c:strCache>
                <c:ptCount val="1"/>
              </c:strCache>
            </c:strRef>
          </c:tx>
          <c:spPr>
            <a:solidFill>
              <a:schemeClr val="accent2"/>
            </a:solidFill>
          </c:spPr>
          <c:invertIfNegative val="0"/>
          <c:cat>
            <c:numRef>
              <c:f>'5.9'!$B$22</c:f>
              <c:numCache>
                <c:formatCode>General</c:formatCode>
                <c:ptCount val="1"/>
              </c:numCache>
            </c:numRef>
          </c:cat>
          <c:val>
            <c:numRef>
              <c:f>'5.9'!$B$25</c:f>
              <c:numCache>
                <c:formatCode>General</c:formatCode>
                <c:ptCount val="1"/>
              </c:numCache>
            </c:numRef>
          </c:val>
          <c:extLst>
            <c:ext xmlns:c16="http://schemas.microsoft.com/office/drawing/2014/chart" uri="{C3380CC4-5D6E-409C-BE32-E72D297353CC}">
              <c16:uniqueId val="{00000002-B940-4A2A-BCE7-563F7A6991C3}"/>
            </c:ext>
          </c:extLst>
        </c:ser>
        <c:dLbls>
          <c:showLegendKey val="0"/>
          <c:showVal val="0"/>
          <c:showCatName val="0"/>
          <c:showSerName val="0"/>
          <c:showPercent val="0"/>
          <c:showBubbleSize val="0"/>
        </c:dLbls>
        <c:gapWidth val="150"/>
        <c:axId val="157824128"/>
        <c:axId val="157825664"/>
      </c:barChart>
      <c:catAx>
        <c:axId val="157824128"/>
        <c:scaling>
          <c:orientation val="minMax"/>
        </c:scaling>
        <c:delete val="1"/>
        <c:axPos val="b"/>
        <c:numFmt formatCode="General" sourceLinked="1"/>
        <c:majorTickMark val="out"/>
        <c:minorTickMark val="none"/>
        <c:tickLblPos val="none"/>
        <c:crossAx val="157825664"/>
        <c:crosses val="autoZero"/>
        <c:auto val="1"/>
        <c:lblAlgn val="ctr"/>
        <c:lblOffset val="100"/>
        <c:noMultiLvlLbl val="0"/>
      </c:catAx>
      <c:valAx>
        <c:axId val="157825664"/>
        <c:scaling>
          <c:orientation val="minMax"/>
        </c:scaling>
        <c:delete val="1"/>
        <c:axPos val="l"/>
        <c:numFmt formatCode="General" sourceLinked="1"/>
        <c:majorTickMark val="out"/>
        <c:minorTickMark val="none"/>
        <c:tickLblPos val="none"/>
        <c:crossAx val="1578241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b="1" i="0" u="none" strike="noStrike" baseline="0">
                <a:effectLst/>
              </a:rPr>
              <a:t>Shares of installed capacity in the Czech</a:t>
            </a:r>
            <a:r>
              <a:rPr lang="cs-CZ" sz="1000" b="1" i="0" u="none" strike="noStrike" baseline="0">
                <a:effectLst/>
              </a:rPr>
              <a:t> electricity</a:t>
            </a:r>
            <a:r>
              <a:rPr lang="en-GB" sz="1000" b="1" i="0" u="none" strike="noStrike" baseline="0">
                <a:effectLst/>
              </a:rPr>
              <a:t> grid in </a:t>
            </a:r>
            <a:r>
              <a:rPr lang="cs-CZ" sz="1000">
                <a:solidFill>
                  <a:schemeClr val="tx2"/>
                </a:solidFill>
              </a:rPr>
              <a:t>2021</a:t>
            </a:r>
            <a:endParaRPr lang="en-US" sz="1000">
              <a:solidFill>
                <a:schemeClr val="tx2"/>
              </a:solidFill>
            </a:endParaRPr>
          </a:p>
        </c:rich>
      </c:tx>
      <c:layout>
        <c:manualLayout>
          <c:xMode val="edge"/>
          <c:yMode val="edge"/>
          <c:x val="8.1710262603424048E-5"/>
          <c:y val="0"/>
        </c:manualLayout>
      </c:layout>
      <c:overlay val="0"/>
    </c:title>
    <c:autoTitleDeleted val="0"/>
    <c:plotArea>
      <c:layout>
        <c:manualLayout>
          <c:layoutTarget val="inner"/>
          <c:xMode val="edge"/>
          <c:yMode val="edge"/>
          <c:x val="1.3459581684567578E-2"/>
          <c:y val="0.24190178412083382"/>
          <c:w val="0.8590119359254057"/>
          <c:h val="0.6539220186524923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8C3B-4555-94FF-844A85201E2D}"/>
              </c:ext>
            </c:extLst>
          </c:dPt>
          <c:dPt>
            <c:idx val="1"/>
            <c:bubble3D val="0"/>
            <c:spPr>
              <a:solidFill>
                <a:schemeClr val="accent5"/>
              </a:solidFill>
            </c:spPr>
            <c:extLst>
              <c:ext xmlns:c16="http://schemas.microsoft.com/office/drawing/2014/chart" uri="{C3380CC4-5D6E-409C-BE32-E72D297353CC}">
                <c16:uniqueId val="{00000004-48AA-48E2-981C-8D53AECA11A0}"/>
              </c:ext>
            </c:extLst>
          </c:dPt>
          <c:dPt>
            <c:idx val="2"/>
            <c:bubble3D val="0"/>
            <c:spPr>
              <a:solidFill>
                <a:schemeClr val="accent2"/>
              </a:solidFill>
            </c:spPr>
            <c:extLst>
              <c:ext xmlns:c16="http://schemas.microsoft.com/office/drawing/2014/chart" uri="{C3380CC4-5D6E-409C-BE32-E72D297353CC}">
                <c16:uniqueId val="{0000000D-8C3B-4555-94FF-844A85201E2D}"/>
              </c:ext>
            </c:extLst>
          </c:dPt>
          <c:dPt>
            <c:idx val="3"/>
            <c:bubble3D val="0"/>
            <c:spPr>
              <a:solidFill>
                <a:schemeClr val="accent6"/>
              </a:solidFill>
            </c:spPr>
            <c:extLst>
              <c:ext xmlns:c16="http://schemas.microsoft.com/office/drawing/2014/chart" uri="{C3380CC4-5D6E-409C-BE32-E72D297353CC}">
                <c16:uniqueId val="{00000005-48AA-48E2-981C-8D53AECA11A0}"/>
              </c:ext>
            </c:extLst>
          </c:dPt>
          <c:dPt>
            <c:idx val="4"/>
            <c:bubble3D val="0"/>
            <c:spPr>
              <a:solidFill>
                <a:schemeClr val="accent3"/>
              </a:solidFill>
            </c:spPr>
            <c:extLst>
              <c:ext xmlns:c16="http://schemas.microsoft.com/office/drawing/2014/chart" uri="{C3380CC4-5D6E-409C-BE32-E72D297353CC}">
                <c16:uniqueId val="{00000006-48AA-48E2-981C-8D53AECA11A0}"/>
              </c:ext>
            </c:extLst>
          </c:dPt>
          <c:dPt>
            <c:idx val="5"/>
            <c:bubble3D val="0"/>
            <c:spPr>
              <a:solidFill>
                <a:srgbClr val="F0948F"/>
              </a:solidFill>
            </c:spPr>
            <c:extLst>
              <c:ext xmlns:c16="http://schemas.microsoft.com/office/drawing/2014/chart" uri="{C3380CC4-5D6E-409C-BE32-E72D297353CC}">
                <c16:uniqueId val="{00000001-3208-41B9-8A8E-151D76FC6CDB}"/>
              </c:ext>
            </c:extLst>
          </c:dPt>
          <c:dPt>
            <c:idx val="6"/>
            <c:bubble3D val="0"/>
            <c:spPr>
              <a:solidFill>
                <a:schemeClr val="accent4"/>
              </a:solidFill>
            </c:spPr>
            <c:extLst>
              <c:ext xmlns:c16="http://schemas.microsoft.com/office/drawing/2014/chart" uri="{C3380CC4-5D6E-409C-BE32-E72D297353CC}">
                <c16:uniqueId val="{00000004-3208-41B9-8A8E-151D76FC6CDB}"/>
              </c:ext>
            </c:extLst>
          </c:dPt>
          <c:dPt>
            <c:idx val="7"/>
            <c:bubble3D val="0"/>
            <c:spPr>
              <a:solidFill>
                <a:srgbClr val="F7C9C7"/>
              </a:solidFill>
            </c:spPr>
            <c:extLst>
              <c:ext xmlns:c16="http://schemas.microsoft.com/office/drawing/2014/chart" uri="{C3380CC4-5D6E-409C-BE32-E72D297353CC}">
                <c16:uniqueId val="{00000003-3208-41B9-8A8E-151D76FC6CDB}"/>
              </c:ext>
            </c:extLst>
          </c:dPt>
          <c:dLbls>
            <c:dLbl>
              <c:idx val="6"/>
              <c:layout>
                <c:manualLayout>
                  <c:x val="-0.18045145996368389"/>
                  <c:y val="-0.11777167092481204"/>
                </c:manualLayout>
              </c:layout>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208-41B9-8A8E-151D76FC6CDB}"/>
                </c:ext>
              </c:extLst>
            </c:dLbl>
            <c:dLbl>
              <c:idx val="7"/>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208-41B9-8A8E-151D76FC6CDB}"/>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'6'!$B$15:$I$15</c:f>
              <c:strCache>
                <c:ptCount val="8"/>
                <c:pt idx="0">
                  <c:v>NPP</c:v>
                </c:pt>
                <c:pt idx="1">
                  <c:v>TPS</c:v>
                </c:pt>
                <c:pt idx="2">
                  <c:v>CC</c:v>
                </c:pt>
                <c:pt idx="3">
                  <c:v>GFPS</c:v>
                </c:pt>
                <c:pt idx="4">
                  <c:v>HE</c:v>
                </c:pt>
                <c:pt idx="5">
                  <c:v>PSHE</c:v>
                </c:pt>
                <c:pt idx="6">
                  <c:v>WPP</c:v>
                </c:pt>
                <c:pt idx="7">
                  <c:v>PV</c:v>
                </c:pt>
              </c:strCache>
            </c:strRef>
          </c:cat>
          <c:val>
            <c:numRef>
              <c:f>'6'!$B$16:$I$16</c:f>
              <c:numCache>
                <c:formatCode>#,##0.0</c:formatCode>
                <c:ptCount val="8"/>
                <c:pt idx="0">
                  <c:v>4290</c:v>
                </c:pt>
                <c:pt idx="1">
                  <c:v>9527.1949999999997</c:v>
                </c:pt>
                <c:pt idx="2">
                  <c:v>1363.5</c:v>
                </c:pt>
                <c:pt idx="3">
                  <c:v>983.65179999999987</c:v>
                </c:pt>
                <c:pt idx="4">
                  <c:v>1113.36283</c:v>
                </c:pt>
                <c:pt idx="5">
                  <c:v>1171.5</c:v>
                </c:pt>
                <c:pt idx="6">
                  <c:v>339.4144</c:v>
                </c:pt>
                <c:pt idx="7">
                  <c:v>2083.4447399999963</c:v>
                </c:pt>
              </c:numCache>
            </c:numRef>
          </c:val>
          <c:extLst>
            <c:ext xmlns:c16="http://schemas.microsoft.com/office/drawing/2014/chart" uri="{C3380CC4-5D6E-409C-BE32-E72D297353CC}">
              <c16:uniqueId val="{00000005-3208-41B9-8A8E-151D76FC6CDB}"/>
            </c:ext>
          </c:extLst>
        </c:ser>
        <c:dLbls>
          <c:showLegendKey val="0"/>
          <c:showVal val="0"/>
          <c:showCatName val="0"/>
          <c:showSerName val="0"/>
          <c:showPercent val="1"/>
          <c:showBubbleSize val="0"/>
          <c:showLeaderLines val="1"/>
        </c:dLbls>
        <c:firstSliceAng val="0"/>
        <c:holeSize val="50"/>
      </c:doughnutChart>
    </c:plotArea>
    <c:plotVisOnly val="1"/>
    <c:dispBlanksAs val="zero"/>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solidFill>
                  <a:schemeClr val="tx2"/>
                </a:solidFill>
                <a:effectLst/>
              </a:rPr>
              <a:t>Installed capacity in Czech Regions [MW] as at 31 December </a:t>
            </a:r>
            <a:r>
              <a:rPr lang="cs-CZ" sz="1000">
                <a:solidFill>
                  <a:schemeClr val="tx2"/>
                </a:solidFill>
              </a:rPr>
              <a:t>2021</a:t>
            </a:r>
            <a:endParaRPr lang="en-US" sz="1000">
              <a:solidFill>
                <a:schemeClr val="tx2"/>
              </a:solidFill>
            </a:endParaRPr>
          </a:p>
        </c:rich>
      </c:tx>
      <c:layout>
        <c:manualLayout>
          <c:xMode val="edge"/>
          <c:yMode val="edge"/>
          <c:x val="1.4995455833115951E-2"/>
          <c:y val="3.2175410021232281E-2"/>
        </c:manualLayout>
      </c:layout>
      <c:overlay val="0"/>
    </c:title>
    <c:autoTitleDeleted val="0"/>
    <c:plotArea>
      <c:layout>
        <c:manualLayout>
          <c:layoutTarget val="inner"/>
          <c:xMode val="edge"/>
          <c:yMode val="edge"/>
          <c:x val="0.12184308214159778"/>
          <c:y val="0.14300940185369898"/>
          <c:w val="0.7723672190111508"/>
          <c:h val="0.44288754863843444"/>
        </c:manualLayout>
      </c:layout>
      <c:barChart>
        <c:barDir val="col"/>
        <c:grouping val="stacked"/>
        <c:varyColors val="0"/>
        <c:ser>
          <c:idx val="0"/>
          <c:order val="0"/>
          <c:tx>
            <c:strRef>
              <c:f>'6'!$B$15</c:f>
              <c:strCache>
                <c:ptCount val="1"/>
                <c:pt idx="0">
                  <c:v>NPP</c:v>
                </c:pt>
              </c:strCache>
            </c:strRef>
          </c:tx>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'6'!$B$17:$B$30</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B47E-43F8-A1C5-04B9AC25479F}"/>
            </c:ext>
          </c:extLst>
        </c:ser>
        <c:ser>
          <c:idx val="1"/>
          <c:order val="1"/>
          <c:tx>
            <c:strRef>
              <c:f>'6'!$C$15</c:f>
              <c:strCache>
                <c:ptCount val="1"/>
                <c:pt idx="0">
                  <c:v>TPS</c:v>
                </c:pt>
              </c:strCache>
            </c:strRef>
          </c:tx>
          <c:spPr>
            <a:solidFill>
              <a:schemeClr val="accent5"/>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'6'!$C$17:$C$30</c:f>
              <c:numCache>
                <c:formatCode>#,##0.0</c:formatCode>
                <c:ptCount val="14"/>
                <c:pt idx="0">
                  <c:v>147.94</c:v>
                </c:pt>
                <c:pt idx="1">
                  <c:v>215.44500000000002</c:v>
                </c:pt>
                <c:pt idx="2">
                  <c:v>226.29999999999998</c:v>
                </c:pt>
                <c:pt idx="3">
                  <c:v>539.80600000000004</c:v>
                </c:pt>
                <c:pt idx="4">
                  <c:v>15.260000000000002</c:v>
                </c:pt>
                <c:pt idx="5">
                  <c:v>182.59900000000002</c:v>
                </c:pt>
                <c:pt idx="6">
                  <c:v>4.835</c:v>
                </c:pt>
                <c:pt idx="7">
                  <c:v>1259.6520000000003</c:v>
                </c:pt>
                <c:pt idx="8">
                  <c:v>111.60600000000001</c:v>
                </c:pt>
                <c:pt idx="9">
                  <c:v>1273.7099999999998</c:v>
                </c:pt>
                <c:pt idx="10">
                  <c:v>262.08500000000004</c:v>
                </c:pt>
                <c:pt idx="11">
                  <c:v>1152.0020000000002</c:v>
                </c:pt>
                <c:pt idx="12">
                  <c:v>4003.413</c:v>
                </c:pt>
                <c:pt idx="13">
                  <c:v>132.54200000000003</c:v>
                </c:pt>
              </c:numCache>
            </c:numRef>
          </c:val>
          <c:extLst>
            <c:ext xmlns:c16="http://schemas.microsoft.com/office/drawing/2014/chart" uri="{C3380CC4-5D6E-409C-BE32-E72D297353CC}">
              <c16:uniqueId val="{00000001-B47E-43F8-A1C5-04B9AC25479F}"/>
            </c:ext>
          </c:extLst>
        </c:ser>
        <c:ser>
          <c:idx val="2"/>
          <c:order val="2"/>
          <c:tx>
            <c:strRef>
              <c:f>'6'!$D$15</c:f>
              <c:strCache>
                <c:ptCount val="1"/>
                <c:pt idx="0">
                  <c:v>CC</c:v>
                </c:pt>
              </c:strCache>
            </c:strRef>
          </c:tx>
          <c:spPr>
            <a:solidFill>
              <a:schemeClr val="accent2"/>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'6'!$D$17:$D$30</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extLst>
            <c:ext xmlns:c16="http://schemas.microsoft.com/office/drawing/2014/chart" uri="{C3380CC4-5D6E-409C-BE32-E72D297353CC}">
              <c16:uniqueId val="{00000002-B47E-43F8-A1C5-04B9AC25479F}"/>
            </c:ext>
          </c:extLst>
        </c:ser>
        <c:ser>
          <c:idx val="3"/>
          <c:order val="3"/>
          <c:tx>
            <c:strRef>
              <c:f>'6'!$E$15</c:f>
              <c:strCache>
                <c:ptCount val="1"/>
                <c:pt idx="0">
                  <c:v>GFPS</c:v>
                </c:pt>
              </c:strCache>
            </c:strRef>
          </c:tx>
          <c:spPr>
            <a:solidFill>
              <a:schemeClr val="accent6"/>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'6'!$E$17:$E$30</c:f>
              <c:numCache>
                <c:formatCode>#,##0.0</c:formatCode>
                <c:ptCount val="14"/>
                <c:pt idx="0">
                  <c:v>19.965999999999998</c:v>
                </c:pt>
                <c:pt idx="1">
                  <c:v>52.949000000000005</c:v>
                </c:pt>
                <c:pt idx="2">
                  <c:v>78.467999999999975</c:v>
                </c:pt>
                <c:pt idx="3">
                  <c:v>22.75</c:v>
                </c:pt>
                <c:pt idx="4">
                  <c:v>84.54000000000002</c:v>
                </c:pt>
                <c:pt idx="5">
                  <c:v>58.860000000000021</c:v>
                </c:pt>
                <c:pt idx="6">
                  <c:v>40.703000000000017</c:v>
                </c:pt>
                <c:pt idx="7">
                  <c:v>93.623999999999981</c:v>
                </c:pt>
                <c:pt idx="8">
                  <c:v>120.60399999999991</c:v>
                </c:pt>
                <c:pt idx="9">
                  <c:v>58.232000000000006</c:v>
                </c:pt>
                <c:pt idx="10">
                  <c:v>69.694000000000003</c:v>
                </c:pt>
                <c:pt idx="11">
                  <c:v>204.31980000000001</c:v>
                </c:pt>
                <c:pt idx="12">
                  <c:v>45.532000000000025</c:v>
                </c:pt>
                <c:pt idx="13">
                  <c:v>33.409999999999997</c:v>
                </c:pt>
              </c:numCache>
            </c:numRef>
          </c:val>
          <c:extLst>
            <c:ext xmlns:c16="http://schemas.microsoft.com/office/drawing/2014/chart" uri="{C3380CC4-5D6E-409C-BE32-E72D297353CC}">
              <c16:uniqueId val="{00000003-B47E-43F8-A1C5-04B9AC25479F}"/>
            </c:ext>
          </c:extLst>
        </c:ser>
        <c:ser>
          <c:idx val="4"/>
          <c:order val="4"/>
          <c:tx>
            <c:strRef>
              <c:f>'6'!$F$15</c:f>
              <c:strCache>
                <c:ptCount val="1"/>
                <c:pt idx="0">
                  <c:v>HE</c:v>
                </c:pt>
              </c:strCache>
            </c:strRef>
          </c:tx>
          <c:spPr>
            <a:solidFill>
              <a:schemeClr val="accent3"/>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'6'!$F$17:$F$30</c:f>
              <c:numCache>
                <c:formatCode>#,##0.0</c:formatCode>
                <c:ptCount val="14"/>
                <c:pt idx="0">
                  <c:v>11.205999999999998</c:v>
                </c:pt>
                <c:pt idx="1">
                  <c:v>176.2559500000001</c:v>
                </c:pt>
                <c:pt idx="2">
                  <c:v>34.268000000000001</c:v>
                </c:pt>
                <c:pt idx="3">
                  <c:v>7.9549999999999974</c:v>
                </c:pt>
                <c:pt idx="4">
                  <c:v>16.57609999999999</c:v>
                </c:pt>
                <c:pt idx="5">
                  <c:v>30.557399999999973</c:v>
                </c:pt>
                <c:pt idx="6">
                  <c:v>25.994799999999973</c:v>
                </c:pt>
                <c:pt idx="7">
                  <c:v>17.800399999999986</c:v>
                </c:pt>
                <c:pt idx="8">
                  <c:v>12.893039999999994</c:v>
                </c:pt>
                <c:pt idx="9">
                  <c:v>29.840000000000018</c:v>
                </c:pt>
                <c:pt idx="10">
                  <c:v>20.68879999999999</c:v>
                </c:pt>
                <c:pt idx="11">
                  <c:v>644.49019999999996</c:v>
                </c:pt>
                <c:pt idx="12">
                  <c:v>77.287639999999982</c:v>
                </c:pt>
                <c:pt idx="13">
                  <c:v>7.5495000000000001</c:v>
                </c:pt>
              </c:numCache>
            </c:numRef>
          </c:val>
          <c:extLst>
            <c:ext xmlns:c16="http://schemas.microsoft.com/office/drawing/2014/chart" uri="{C3380CC4-5D6E-409C-BE32-E72D297353CC}">
              <c16:uniqueId val="{00000004-B47E-43F8-A1C5-04B9AC25479F}"/>
            </c:ext>
          </c:extLst>
        </c:ser>
        <c:ser>
          <c:idx val="5"/>
          <c:order val="5"/>
          <c:tx>
            <c:strRef>
              <c:f>'6'!$G$15</c:f>
              <c:strCache>
                <c:ptCount val="1"/>
                <c:pt idx="0">
                  <c:v>PSHE</c:v>
                </c:pt>
              </c:strCache>
            </c:strRef>
          </c:tx>
          <c:spPr>
            <a:solidFill>
              <a:srgbClr val="F0948F"/>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'6'!$G$17:$G$30</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extLst>
            <c:ext xmlns:c16="http://schemas.microsoft.com/office/drawing/2014/chart" uri="{C3380CC4-5D6E-409C-BE32-E72D297353CC}">
              <c16:uniqueId val="{00000005-B47E-43F8-A1C5-04B9AC25479F}"/>
            </c:ext>
          </c:extLst>
        </c:ser>
        <c:ser>
          <c:idx val="6"/>
          <c:order val="6"/>
          <c:tx>
            <c:strRef>
              <c:f>'6'!$H$15</c:f>
              <c:strCache>
                <c:ptCount val="1"/>
                <c:pt idx="0">
                  <c:v>WPP</c:v>
                </c:pt>
              </c:strCache>
            </c:strRef>
          </c:tx>
          <c:spPr>
            <a:solidFill>
              <a:srgbClr val="F7C9C7"/>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'6'!$H$17:$H$30</c:f>
              <c:numCache>
                <c:formatCode>#,##0.0</c:formatCode>
                <c:ptCount val="14"/>
                <c:pt idx="0">
                  <c:v>0</c:v>
                </c:pt>
                <c:pt idx="1">
                  <c:v>0</c:v>
                </c:pt>
                <c:pt idx="2">
                  <c:v>8.4101999999999997</c:v>
                </c:pt>
                <c:pt idx="3">
                  <c:v>67.91</c:v>
                </c:pt>
                <c:pt idx="4">
                  <c:v>10.91</c:v>
                </c:pt>
                <c:pt idx="5">
                  <c:v>10.204499999999999</c:v>
                </c:pt>
                <c:pt idx="6">
                  <c:v>50.098699999999994</c:v>
                </c:pt>
                <c:pt idx="7">
                  <c:v>28.4</c:v>
                </c:pt>
                <c:pt idx="8">
                  <c:v>45.891999999999996</c:v>
                </c:pt>
                <c:pt idx="9">
                  <c:v>19.2</c:v>
                </c:pt>
                <c:pt idx="10">
                  <c:v>5.3199999999999994</c:v>
                </c:pt>
                <c:pt idx="11">
                  <c:v>6.0439999999999996</c:v>
                </c:pt>
                <c:pt idx="12">
                  <c:v>86.8</c:v>
                </c:pt>
                <c:pt idx="13">
                  <c:v>0.22500000000000001</c:v>
                </c:pt>
              </c:numCache>
            </c:numRef>
          </c:val>
          <c:extLst>
            <c:ext xmlns:c16="http://schemas.microsoft.com/office/drawing/2014/chart" uri="{C3380CC4-5D6E-409C-BE32-E72D297353CC}">
              <c16:uniqueId val="{00000006-B47E-43F8-A1C5-04B9AC25479F}"/>
            </c:ext>
          </c:extLst>
        </c:ser>
        <c:ser>
          <c:idx val="7"/>
          <c:order val="7"/>
          <c:tx>
            <c:strRef>
              <c:f>'6'!$I$15</c:f>
              <c:strCache>
                <c:ptCount val="1"/>
                <c:pt idx="0">
                  <c:v>PV</c:v>
                </c:pt>
              </c:strCache>
            </c:strRef>
          </c:tx>
          <c:spPr>
            <a:solidFill>
              <a:schemeClr val="accent4"/>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'6'!$I$17:$I$30</c:f>
              <c:numCache>
                <c:formatCode>#,##0.0</c:formatCode>
                <c:ptCount val="14"/>
                <c:pt idx="0">
                  <c:v>21.740180000000045</c:v>
                </c:pt>
                <c:pt idx="1">
                  <c:v>245.36061000000021</c:v>
                </c:pt>
                <c:pt idx="2">
                  <c:v>452.36462999999878</c:v>
                </c:pt>
                <c:pt idx="3">
                  <c:v>12.831059999999988</c:v>
                </c:pt>
                <c:pt idx="4">
                  <c:v>92.428889999999868</c:v>
                </c:pt>
                <c:pt idx="5">
                  <c:v>94.842999999999606</c:v>
                </c:pt>
                <c:pt idx="6">
                  <c:v>111.9669899999999</c:v>
                </c:pt>
                <c:pt idx="7">
                  <c:v>62.11725000000034</c:v>
                </c:pt>
                <c:pt idx="8">
                  <c:v>110.51482000000001</c:v>
                </c:pt>
                <c:pt idx="9">
                  <c:v>96.720869999999792</c:v>
                </c:pt>
                <c:pt idx="10">
                  <c:v>210.41894999999846</c:v>
                </c:pt>
                <c:pt idx="11">
                  <c:v>248.78261999999864</c:v>
                </c:pt>
                <c:pt idx="12">
                  <c:v>164.25490999999991</c:v>
                </c:pt>
                <c:pt idx="13">
                  <c:v>159.09996000000052</c:v>
                </c:pt>
              </c:numCache>
            </c:numRef>
          </c:val>
          <c:extLst>
            <c:ext xmlns:c16="http://schemas.microsoft.com/office/drawing/2014/chart" uri="{C3380CC4-5D6E-409C-BE32-E72D297353CC}">
              <c16:uniqueId val="{00000007-B47E-43F8-A1C5-04B9AC25479F}"/>
            </c:ext>
          </c:extLst>
        </c:ser>
        <c:dLbls>
          <c:showLegendKey val="0"/>
          <c:showVal val="0"/>
          <c:showCatName val="0"/>
          <c:showSerName val="0"/>
          <c:showPercent val="0"/>
          <c:showBubbleSize val="0"/>
        </c:dLbls>
        <c:gapWidth val="50"/>
        <c:overlap val="100"/>
        <c:axId val="156313856"/>
        <c:axId val="156327936"/>
      </c:barChart>
      <c:catAx>
        <c:axId val="156313856"/>
        <c:scaling>
          <c:orientation val="minMax"/>
        </c:scaling>
        <c:delete val="0"/>
        <c:axPos val="b"/>
        <c:numFmt formatCode="General" sourceLinked="0"/>
        <c:majorTickMark val="none"/>
        <c:minorTickMark val="none"/>
        <c:tickLblPos val="nextTo"/>
        <c:txPr>
          <a:bodyPr rot="-5400000" vert="horz"/>
          <a:lstStyle/>
          <a:p>
            <a:pPr>
              <a:defRPr sz="800"/>
            </a:pPr>
            <a:endParaRPr lang="cs-CZ"/>
          </a:p>
        </c:txPr>
        <c:crossAx val="156327936"/>
        <c:crosses val="autoZero"/>
        <c:auto val="1"/>
        <c:lblAlgn val="ctr"/>
        <c:lblOffset val="100"/>
        <c:noMultiLvlLbl val="0"/>
      </c:catAx>
      <c:valAx>
        <c:axId val="156327936"/>
        <c:scaling>
          <c:orientation val="minMax"/>
          <c:max val="6000"/>
        </c:scaling>
        <c:delete val="0"/>
        <c:axPos val="l"/>
        <c:majorGridlines/>
        <c:numFmt formatCode="#,##0" sourceLinked="0"/>
        <c:majorTickMark val="none"/>
        <c:minorTickMark val="none"/>
        <c:tickLblPos val="nextTo"/>
        <c:spPr>
          <a:ln>
            <a:noFill/>
          </a:ln>
        </c:spPr>
        <c:txPr>
          <a:bodyPr/>
          <a:lstStyle/>
          <a:p>
            <a:pPr>
              <a:defRPr sz="900"/>
            </a:pPr>
            <a:endParaRPr lang="cs-CZ"/>
          </a:p>
        </c:txPr>
        <c:crossAx val="156313856"/>
        <c:crosses val="autoZero"/>
        <c:crossBetween val="between"/>
        <c:majorUnit val="1000"/>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effectLst/>
              </a:rPr>
              <a:t>Installed capacity in the Czech electricity grid [MW] as at 31 December </a:t>
            </a:r>
            <a:r>
              <a:rPr lang="cs-CZ" sz="1000">
                <a:solidFill>
                  <a:schemeClr val="tx2"/>
                </a:solidFill>
              </a:rPr>
              <a:t>2021</a:t>
            </a:r>
          </a:p>
        </c:rich>
      </c:tx>
      <c:layout>
        <c:manualLayout>
          <c:xMode val="edge"/>
          <c:yMode val="edge"/>
          <c:x val="1.5949727672019006E-3"/>
          <c:y val="2.5207652656974777E-2"/>
        </c:manualLayout>
      </c:layout>
      <c:overlay val="0"/>
    </c:title>
    <c:autoTitleDeleted val="0"/>
    <c:plotArea>
      <c:layout>
        <c:manualLayout>
          <c:layoutTarget val="inner"/>
          <c:xMode val="edge"/>
          <c:yMode val="edge"/>
          <c:x val="0.11163357480500566"/>
          <c:y val="0.14052834308561341"/>
          <c:w val="0.68381423290808863"/>
          <c:h val="0.73611848253461243"/>
        </c:manualLayout>
      </c:layout>
      <c:barChart>
        <c:barDir val="col"/>
        <c:grouping val="stacked"/>
        <c:varyColors val="0"/>
        <c:ser>
          <c:idx val="0"/>
          <c:order val="0"/>
          <c:tx>
            <c:strRef>
              <c:f>'6'!$A$5</c:f>
              <c:strCache>
                <c:ptCount val="1"/>
                <c:pt idx="0">
                  <c:v>Nuclear (NPP)</c:v>
                </c:pt>
              </c:strCache>
            </c:strRef>
          </c:tx>
          <c:spPr>
            <a:solidFill>
              <a:schemeClr val="accent1"/>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'6'!$B$5:$K$5</c:f>
              <c:numCache>
                <c:formatCode>#,##0.0</c:formatCode>
                <c:ptCount val="10"/>
                <c:pt idx="0">
                  <c:v>4040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4C8-46A0-BF09-04BC2CA3F62F}"/>
            </c:ext>
          </c:extLst>
        </c:ser>
        <c:ser>
          <c:idx val="1"/>
          <c:order val="1"/>
          <c:tx>
            <c:strRef>
              <c:f>'6'!$A$6</c:f>
              <c:strCache>
                <c:ptCount val="1"/>
                <c:pt idx="0">
                  <c:v>Thermal (TPS)</c:v>
                </c:pt>
              </c:strCache>
            </c:strRef>
          </c:tx>
          <c:spPr>
            <a:solidFill>
              <a:schemeClr val="accent5"/>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'6'!$B$6:$K$6</c:f>
              <c:numCache>
                <c:formatCode>#,##0.0</c:formatCode>
                <c:ptCount val="10"/>
                <c:pt idx="0">
                  <c:v>10644.087000004709</c:v>
                </c:pt>
                <c:pt idx="1">
                  <c:v>10819.5</c:v>
                </c:pt>
                <c:pt idx="2">
                  <c:v>10836.704400000001</c:v>
                </c:pt>
                <c:pt idx="3">
                  <c:v>10741.852000000003</c:v>
                </c:pt>
                <c:pt idx="4">
                  <c:v>10849.975000000002</c:v>
                </c:pt>
                <c:pt idx="5">
                  <c:v>11075.524000000001</c:v>
                </c:pt>
                <c:pt idx="6">
                  <c:v>11075.442000000001</c:v>
                </c:pt>
                <c:pt idx="7">
                  <c:v>10729.868999999997</c:v>
                </c:pt>
                <c:pt idx="8">
                  <c:v>10058.347999999998</c:v>
                </c:pt>
                <c:pt idx="9">
                  <c:v>9527.1949999999997</c:v>
                </c:pt>
              </c:numCache>
            </c:numRef>
          </c:val>
          <c:extLst>
            <c:ext xmlns:c16="http://schemas.microsoft.com/office/drawing/2014/chart" uri="{C3380CC4-5D6E-409C-BE32-E72D297353CC}">
              <c16:uniqueId val="{00000001-D4C8-46A0-BF09-04BC2CA3F62F}"/>
            </c:ext>
          </c:extLst>
        </c:ser>
        <c:ser>
          <c:idx val="2"/>
          <c:order val="2"/>
          <c:tx>
            <c:strRef>
              <c:f>'6'!$A$7</c:f>
              <c:strCache>
                <c:ptCount val="1"/>
                <c:pt idx="0">
                  <c:v>Combined cycle (CC)</c:v>
                </c:pt>
              </c:strCache>
            </c:strRef>
          </c:tx>
          <c:spPr>
            <a:solidFill>
              <a:schemeClr val="accent2"/>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'6'!$B$7:$K$7</c:f>
              <c:numCache>
                <c:formatCode>#,##0.0</c:formatCode>
                <c:ptCount val="10"/>
                <c:pt idx="0">
                  <c:v>520.70000000000005</c:v>
                </c:pt>
                <c:pt idx="1">
                  <c:v>518</c:v>
                </c:pt>
                <c:pt idx="2">
                  <c:v>1363</c:v>
                </c:pt>
                <c:pt idx="3">
                  <c:v>1363.3150000000001</c:v>
                </c:pt>
                <c:pt idx="4">
                  <c:v>1363.5</c:v>
                </c:pt>
                <c:pt idx="5">
                  <c:v>1363.5</c:v>
                </c:pt>
                <c:pt idx="6">
                  <c:v>1363.5</c:v>
                </c:pt>
                <c:pt idx="7">
                  <c:v>1363.5</c:v>
                </c:pt>
                <c:pt idx="8">
                  <c:v>1363.5</c:v>
                </c:pt>
                <c:pt idx="9">
                  <c:v>1363.5</c:v>
                </c:pt>
              </c:numCache>
            </c:numRef>
          </c:val>
          <c:extLst>
            <c:ext xmlns:c16="http://schemas.microsoft.com/office/drawing/2014/chart" uri="{C3380CC4-5D6E-409C-BE32-E72D297353CC}">
              <c16:uniqueId val="{00000002-D4C8-46A0-BF09-04BC2CA3F62F}"/>
            </c:ext>
          </c:extLst>
        </c:ser>
        <c:ser>
          <c:idx val="3"/>
          <c:order val="3"/>
          <c:tx>
            <c:strRef>
              <c:f>'6'!$A$8</c:f>
              <c:strCache>
                <c:ptCount val="1"/>
                <c:pt idx="0">
                  <c:v>Gas fired (GFPS)</c:v>
                </c:pt>
              </c:strCache>
            </c:strRef>
          </c:tx>
          <c:spPr>
            <a:solidFill>
              <a:schemeClr val="accent6"/>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'6'!$B$8:$K$8</c:f>
              <c:numCache>
                <c:formatCode>#,##0.0</c:formatCode>
                <c:ptCount val="10"/>
                <c:pt idx="0">
                  <c:v>750.1</c:v>
                </c:pt>
                <c:pt idx="1">
                  <c:v>820.1</c:v>
                </c:pt>
                <c:pt idx="2">
                  <c:v>833.66899999999998</c:v>
                </c:pt>
                <c:pt idx="3">
                  <c:v>855.56299999999874</c:v>
                </c:pt>
                <c:pt idx="4">
                  <c:v>873.99199999999689</c:v>
                </c:pt>
                <c:pt idx="5">
                  <c:v>895.98699999999735</c:v>
                </c:pt>
                <c:pt idx="6">
                  <c:v>910.90979999999729</c:v>
                </c:pt>
                <c:pt idx="7">
                  <c:v>937.70399999999779</c:v>
                </c:pt>
                <c:pt idx="8">
                  <c:v>962.24929999999904</c:v>
                </c:pt>
                <c:pt idx="9">
                  <c:v>983.65179999999941</c:v>
                </c:pt>
              </c:numCache>
            </c:numRef>
          </c:val>
          <c:extLst>
            <c:ext xmlns:c16="http://schemas.microsoft.com/office/drawing/2014/chart" uri="{C3380CC4-5D6E-409C-BE32-E72D297353CC}">
              <c16:uniqueId val="{00000003-D4C8-46A0-BF09-04BC2CA3F62F}"/>
            </c:ext>
          </c:extLst>
        </c:ser>
        <c:ser>
          <c:idx val="4"/>
          <c:order val="4"/>
          <c:tx>
            <c:strRef>
              <c:f>'6'!$A$9</c:f>
              <c:strCache>
                <c:ptCount val="1"/>
                <c:pt idx="0">
                  <c:v>Hydro (HE)</c:v>
                </c:pt>
              </c:strCache>
            </c:strRef>
          </c:tx>
          <c:spPr>
            <a:solidFill>
              <a:schemeClr val="accent3"/>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'6'!$B$9:$K$9</c:f>
              <c:numCache>
                <c:formatCode>#,##0.0</c:formatCode>
                <c:ptCount val="10"/>
                <c:pt idx="0">
                  <c:v>1069.1999999999998</c:v>
                </c:pt>
                <c:pt idx="1">
                  <c:v>1082.6999999999998</c:v>
                </c:pt>
                <c:pt idx="2">
                  <c:v>1091.0417</c:v>
                </c:pt>
                <c:pt idx="3">
                  <c:v>1094.97299999999</c:v>
                </c:pt>
                <c:pt idx="4">
                  <c:v>1100.1831</c:v>
                </c:pt>
                <c:pt idx="5">
                  <c:v>1112.2536</c:v>
                </c:pt>
                <c:pt idx="6">
                  <c:v>1112.5120999999999</c:v>
                </c:pt>
                <c:pt idx="7">
                  <c:v>1113.1890900000001</c:v>
                </c:pt>
                <c:pt idx="8">
                  <c:v>1113.6895300000001</c:v>
                </c:pt>
                <c:pt idx="9">
                  <c:v>1113.3628299999968</c:v>
                </c:pt>
              </c:numCache>
            </c:numRef>
          </c:val>
          <c:extLst>
            <c:ext xmlns:c16="http://schemas.microsoft.com/office/drawing/2014/chart" uri="{C3380CC4-5D6E-409C-BE32-E72D297353CC}">
              <c16:uniqueId val="{00000004-D4C8-46A0-BF09-04BC2CA3F62F}"/>
            </c:ext>
          </c:extLst>
        </c:ser>
        <c:ser>
          <c:idx val="5"/>
          <c:order val="5"/>
          <c:tx>
            <c:strRef>
              <c:f>'6'!$A$10</c:f>
              <c:strCache>
                <c:ptCount val="1"/>
                <c:pt idx="0">
                  <c:v>Pumped storage (PSHE)</c:v>
                </c:pt>
              </c:strCache>
            </c:strRef>
          </c:tx>
          <c:spPr>
            <a:solidFill>
              <a:srgbClr val="F0948F"/>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'6'!$B$10:$K$10</c:f>
              <c:numCache>
                <c:formatCode>#,##0.0</c:formatCode>
                <c:ptCount val="10"/>
                <c:pt idx="0">
                  <c:v>1146.5</c:v>
                </c:pt>
                <c:pt idx="1">
                  <c:v>1146.5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5-D4C8-46A0-BF09-04BC2CA3F62F}"/>
            </c:ext>
          </c:extLst>
        </c:ser>
        <c:ser>
          <c:idx val="6"/>
          <c:order val="6"/>
          <c:tx>
            <c:strRef>
              <c:f>'6'!$A$11</c:f>
              <c:strCache>
                <c:ptCount val="1"/>
                <c:pt idx="0">
                  <c:v>Wind (WPP)</c:v>
                </c:pt>
              </c:strCache>
            </c:strRef>
          </c:tx>
          <c:spPr>
            <a:solidFill>
              <a:schemeClr val="accent4"/>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'6'!$B$11:$K$11</c:f>
              <c:numCache>
                <c:formatCode>#,##0.0</c:formatCode>
                <c:ptCount val="10"/>
                <c:pt idx="0">
                  <c:v>262.96019999446298</c:v>
                </c:pt>
                <c:pt idx="1">
                  <c:v>270</c:v>
                </c:pt>
                <c:pt idx="2">
                  <c:v>278.1909</c:v>
                </c:pt>
                <c:pt idx="3">
                  <c:v>282.1859</c:v>
                </c:pt>
                <c:pt idx="4">
                  <c:v>282.15490000000005</c:v>
                </c:pt>
                <c:pt idx="5">
                  <c:v>308.20740000000006</c:v>
                </c:pt>
                <c:pt idx="6">
                  <c:v>316.70740000000006</c:v>
                </c:pt>
                <c:pt idx="7">
                  <c:v>339.42440000000011</c:v>
                </c:pt>
                <c:pt idx="8">
                  <c:v>339.42440000000011</c:v>
                </c:pt>
                <c:pt idx="9">
                  <c:v>339.41440000000011</c:v>
                </c:pt>
              </c:numCache>
            </c:numRef>
          </c:val>
          <c:extLst>
            <c:ext xmlns:c16="http://schemas.microsoft.com/office/drawing/2014/chart" uri="{C3380CC4-5D6E-409C-BE32-E72D297353CC}">
              <c16:uniqueId val="{00000006-D4C8-46A0-BF09-04BC2CA3F62F}"/>
            </c:ext>
          </c:extLst>
        </c:ser>
        <c:ser>
          <c:idx val="7"/>
          <c:order val="7"/>
          <c:tx>
            <c:strRef>
              <c:f>'6'!$A$12</c:f>
              <c:strCache>
                <c:ptCount val="1"/>
                <c:pt idx="0">
                  <c:v>Photovoltaic (PV)</c:v>
                </c:pt>
              </c:strCache>
            </c:strRef>
          </c:tx>
          <c:spPr>
            <a:solidFill>
              <a:srgbClr val="F7C9C7"/>
            </a:solidFill>
          </c:spPr>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'6'!$B$12:$K$12</c:f>
              <c:numCache>
                <c:formatCode>#,##0.0</c:formatCode>
                <c:ptCount val="10"/>
                <c:pt idx="0">
                  <c:v>2085.96414685531</c:v>
                </c:pt>
                <c:pt idx="1">
                  <c:v>2132.4</c:v>
                </c:pt>
                <c:pt idx="2">
                  <c:v>2076.6027400001376</c:v>
                </c:pt>
                <c:pt idx="3">
                  <c:v>2078.0487900001426</c:v>
                </c:pt>
                <c:pt idx="4">
                  <c:v>2075.3920000001312</c:v>
                </c:pt>
                <c:pt idx="5">
                  <c:v>2076.2594600001357</c:v>
                </c:pt>
                <c:pt idx="6">
                  <c:v>2061.3885600001113</c:v>
                </c:pt>
                <c:pt idx="7">
                  <c:v>2067.8491800001138</c:v>
                </c:pt>
                <c:pt idx="8">
                  <c:v>2078.4180300001071</c:v>
                </c:pt>
                <c:pt idx="9">
                  <c:v>2083.4447400000995</c:v>
                </c:pt>
              </c:numCache>
            </c:numRef>
          </c:val>
          <c:extLst>
            <c:ext xmlns:c16="http://schemas.microsoft.com/office/drawing/2014/chart" uri="{C3380CC4-5D6E-409C-BE32-E72D297353CC}">
              <c16:uniqueId val="{00000007-D4C8-46A0-BF09-04BC2CA3F62F}"/>
            </c:ext>
          </c:extLst>
        </c:ser>
        <c:dLbls>
          <c:showLegendKey val="0"/>
          <c:showVal val="0"/>
          <c:showCatName val="0"/>
          <c:showSerName val="0"/>
          <c:showPercent val="0"/>
          <c:showBubbleSize val="0"/>
        </c:dLbls>
        <c:gapWidth val="50"/>
        <c:overlap val="100"/>
        <c:axId val="158162944"/>
        <c:axId val="158164480"/>
      </c:barChart>
      <c:catAx>
        <c:axId val="158162944"/>
        <c:scaling>
          <c:orientation val="minMax"/>
        </c:scaling>
        <c:delete val="0"/>
        <c:axPos val="b"/>
        <c:numFmt formatCode="General" sourceLinked="1"/>
        <c:majorTickMark val="none"/>
        <c:minorTickMark val="none"/>
        <c:tickLblPos val="nextTo"/>
        <c:txPr>
          <a:bodyPr/>
          <a:lstStyle/>
          <a:p>
            <a:pPr>
              <a:defRPr sz="900"/>
            </a:pPr>
            <a:endParaRPr lang="cs-CZ"/>
          </a:p>
        </c:txPr>
        <c:crossAx val="158164480"/>
        <c:crosses val="autoZero"/>
        <c:auto val="1"/>
        <c:lblAlgn val="ctr"/>
        <c:lblOffset val="100"/>
        <c:noMultiLvlLbl val="0"/>
      </c:catAx>
      <c:valAx>
        <c:axId val="158164480"/>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58162944"/>
        <c:crosses val="autoZero"/>
        <c:crossBetween val="between"/>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'6'!$L$5</c:f>
              <c:strCache>
                <c:ptCount val="1"/>
              </c:strCache>
            </c:strRef>
          </c:tx>
          <c:spPr>
            <a:solidFill>
              <a:schemeClr val="accent1"/>
            </a:solidFill>
          </c:spPr>
          <c:invertIfNegative val="0"/>
          <c:cat>
            <c:numRef>
              <c:f>'6'!$M$4</c:f>
              <c:numCache>
                <c:formatCode>General</c:formatCode>
                <c:ptCount val="1"/>
              </c:numCache>
            </c:numRef>
          </c:cat>
          <c:val>
            <c:numRef>
              <c:f>'6'!$M$5</c:f>
              <c:numCache>
                <c:formatCode>General</c:formatCode>
                <c:ptCount val="1"/>
              </c:numCache>
            </c:numRef>
          </c:val>
          <c:extLst>
            <c:ext xmlns:c16="http://schemas.microsoft.com/office/drawing/2014/chart" uri="{C3380CC4-5D6E-409C-BE32-E72D297353CC}">
              <c16:uniqueId val="{00000000-0F5C-4389-A3BD-58CBCB125521}"/>
            </c:ext>
          </c:extLst>
        </c:ser>
        <c:ser>
          <c:idx val="1"/>
          <c:order val="1"/>
          <c:tx>
            <c:strRef>
              <c:f>'6'!$L$6</c:f>
              <c:strCache>
                <c:ptCount val="1"/>
              </c:strCache>
            </c:strRef>
          </c:tx>
          <c:spPr>
            <a:solidFill>
              <a:schemeClr val="accent5"/>
            </a:solidFill>
          </c:spPr>
          <c:invertIfNegative val="0"/>
          <c:cat>
            <c:numRef>
              <c:f>'6'!$M$4</c:f>
              <c:numCache>
                <c:formatCode>General</c:formatCode>
                <c:ptCount val="1"/>
              </c:numCache>
            </c:numRef>
          </c:cat>
          <c:val>
            <c:numRef>
              <c:f>'6'!$M$6</c:f>
              <c:numCache>
                <c:formatCode>General</c:formatCode>
                <c:ptCount val="1"/>
              </c:numCache>
            </c:numRef>
          </c:val>
          <c:extLst>
            <c:ext xmlns:c16="http://schemas.microsoft.com/office/drawing/2014/chart" uri="{C3380CC4-5D6E-409C-BE32-E72D297353CC}">
              <c16:uniqueId val="{00000001-0F5C-4389-A3BD-58CBCB125521}"/>
            </c:ext>
          </c:extLst>
        </c:ser>
        <c:ser>
          <c:idx val="2"/>
          <c:order val="2"/>
          <c:tx>
            <c:strRef>
              <c:f>'6'!$L$7</c:f>
              <c:strCache>
                <c:ptCount val="1"/>
              </c:strCache>
            </c:strRef>
          </c:tx>
          <c:spPr>
            <a:solidFill>
              <a:schemeClr val="accent2"/>
            </a:solidFill>
          </c:spPr>
          <c:invertIfNegative val="0"/>
          <c:cat>
            <c:numRef>
              <c:f>'6'!$M$4</c:f>
              <c:numCache>
                <c:formatCode>General</c:formatCode>
                <c:ptCount val="1"/>
              </c:numCache>
            </c:numRef>
          </c:cat>
          <c:val>
            <c:numRef>
              <c:f>'6'!$M$7</c:f>
              <c:numCache>
                <c:formatCode>General</c:formatCode>
                <c:ptCount val="1"/>
              </c:numCache>
            </c:numRef>
          </c:val>
          <c:extLst>
            <c:ext xmlns:c16="http://schemas.microsoft.com/office/drawing/2014/chart" uri="{C3380CC4-5D6E-409C-BE32-E72D297353CC}">
              <c16:uniqueId val="{00000002-0F5C-4389-A3BD-58CBCB125521}"/>
            </c:ext>
          </c:extLst>
        </c:ser>
        <c:ser>
          <c:idx val="3"/>
          <c:order val="3"/>
          <c:tx>
            <c:strRef>
              <c:f>'6'!$L$8</c:f>
              <c:strCache>
                <c:ptCount val="1"/>
              </c:strCache>
            </c:strRef>
          </c:tx>
          <c:spPr>
            <a:solidFill>
              <a:schemeClr val="accent6"/>
            </a:solidFill>
          </c:spPr>
          <c:invertIfNegative val="0"/>
          <c:cat>
            <c:numRef>
              <c:f>'6'!$M$4</c:f>
              <c:numCache>
                <c:formatCode>General</c:formatCode>
                <c:ptCount val="1"/>
              </c:numCache>
            </c:numRef>
          </c:cat>
          <c:val>
            <c:numRef>
              <c:f>'6'!$M$8</c:f>
              <c:numCache>
                <c:formatCode>General</c:formatCode>
                <c:ptCount val="1"/>
              </c:numCache>
            </c:numRef>
          </c:val>
          <c:extLst>
            <c:ext xmlns:c16="http://schemas.microsoft.com/office/drawing/2014/chart" uri="{C3380CC4-5D6E-409C-BE32-E72D297353CC}">
              <c16:uniqueId val="{00000003-0F5C-4389-A3BD-58CBCB125521}"/>
            </c:ext>
          </c:extLst>
        </c:ser>
        <c:ser>
          <c:idx val="4"/>
          <c:order val="4"/>
          <c:tx>
            <c:strRef>
              <c:f>'6'!$L$9</c:f>
              <c:strCache>
                <c:ptCount val="1"/>
              </c:strCache>
            </c:strRef>
          </c:tx>
          <c:spPr>
            <a:solidFill>
              <a:schemeClr val="accent3"/>
            </a:solidFill>
          </c:spPr>
          <c:invertIfNegative val="0"/>
          <c:cat>
            <c:numRef>
              <c:f>'6'!$M$4</c:f>
              <c:numCache>
                <c:formatCode>General</c:formatCode>
                <c:ptCount val="1"/>
              </c:numCache>
            </c:numRef>
          </c:cat>
          <c:val>
            <c:numRef>
              <c:f>'6'!$M$9</c:f>
              <c:numCache>
                <c:formatCode>General</c:formatCode>
                <c:ptCount val="1"/>
              </c:numCache>
            </c:numRef>
          </c:val>
          <c:extLst>
            <c:ext xmlns:c16="http://schemas.microsoft.com/office/drawing/2014/chart" uri="{C3380CC4-5D6E-409C-BE32-E72D297353CC}">
              <c16:uniqueId val="{00000004-0F5C-4389-A3BD-58CBCB125521}"/>
            </c:ext>
          </c:extLst>
        </c:ser>
        <c:ser>
          <c:idx val="5"/>
          <c:order val="5"/>
          <c:tx>
            <c:strRef>
              <c:f>'6'!$L$10</c:f>
              <c:strCache>
                <c:ptCount val="1"/>
              </c:strCache>
            </c:strRef>
          </c:tx>
          <c:spPr>
            <a:solidFill>
              <a:srgbClr val="F0948F"/>
            </a:solidFill>
          </c:spPr>
          <c:invertIfNegative val="0"/>
          <c:cat>
            <c:numRef>
              <c:f>'6'!$M$4</c:f>
              <c:numCache>
                <c:formatCode>General</c:formatCode>
                <c:ptCount val="1"/>
              </c:numCache>
            </c:numRef>
          </c:cat>
          <c:val>
            <c:numRef>
              <c:f>'6'!$M$10</c:f>
              <c:numCache>
                <c:formatCode>General</c:formatCode>
                <c:ptCount val="1"/>
              </c:numCache>
            </c:numRef>
          </c:val>
          <c:extLst>
            <c:ext xmlns:c16="http://schemas.microsoft.com/office/drawing/2014/chart" uri="{C3380CC4-5D6E-409C-BE32-E72D297353CC}">
              <c16:uniqueId val="{00000005-0F5C-4389-A3BD-58CBCB125521}"/>
            </c:ext>
          </c:extLst>
        </c:ser>
        <c:ser>
          <c:idx val="6"/>
          <c:order val="6"/>
          <c:tx>
            <c:strRef>
              <c:f>'6'!$L$11</c:f>
              <c:strCache>
                <c:ptCount val="1"/>
              </c:strCache>
            </c:strRef>
          </c:tx>
          <c:spPr>
            <a:solidFill>
              <a:schemeClr val="accent4"/>
            </a:solidFill>
          </c:spPr>
          <c:invertIfNegative val="0"/>
          <c:cat>
            <c:numRef>
              <c:f>'6'!$M$4</c:f>
              <c:numCache>
                <c:formatCode>General</c:formatCode>
                <c:ptCount val="1"/>
              </c:numCache>
            </c:numRef>
          </c:cat>
          <c:val>
            <c:numRef>
              <c:f>'6'!$M$11</c:f>
              <c:numCache>
                <c:formatCode>General</c:formatCode>
                <c:ptCount val="1"/>
              </c:numCache>
            </c:numRef>
          </c:val>
          <c:extLst>
            <c:ext xmlns:c16="http://schemas.microsoft.com/office/drawing/2014/chart" uri="{C3380CC4-5D6E-409C-BE32-E72D297353CC}">
              <c16:uniqueId val="{00000006-0F5C-4389-A3BD-58CBCB125521}"/>
            </c:ext>
          </c:extLst>
        </c:ser>
        <c:ser>
          <c:idx val="7"/>
          <c:order val="7"/>
          <c:tx>
            <c:strRef>
              <c:f>'6'!$L$12</c:f>
              <c:strCache>
                <c:ptCount val="1"/>
              </c:strCache>
            </c:strRef>
          </c:tx>
          <c:spPr>
            <a:solidFill>
              <a:srgbClr val="F7C9C7"/>
            </a:solidFill>
          </c:spPr>
          <c:invertIfNegative val="0"/>
          <c:cat>
            <c:numRef>
              <c:f>'6'!$M$4</c:f>
              <c:numCache>
                <c:formatCode>General</c:formatCode>
                <c:ptCount val="1"/>
              </c:numCache>
            </c:numRef>
          </c:cat>
          <c:val>
            <c:numRef>
              <c:f>'6'!$M$12</c:f>
              <c:numCache>
                <c:formatCode>General</c:formatCode>
                <c:ptCount val="1"/>
              </c:numCache>
            </c:numRef>
          </c:val>
          <c:extLst>
            <c:ext xmlns:c16="http://schemas.microsoft.com/office/drawing/2014/chart" uri="{C3380CC4-5D6E-409C-BE32-E72D297353CC}">
              <c16:uniqueId val="{00000007-0F5C-4389-A3BD-58CBCB125521}"/>
            </c:ext>
          </c:extLst>
        </c:ser>
        <c:dLbls>
          <c:showLegendKey val="0"/>
          <c:showVal val="0"/>
          <c:showCatName val="0"/>
          <c:showSerName val="0"/>
          <c:showPercent val="0"/>
          <c:showBubbleSize val="0"/>
        </c:dLbls>
        <c:gapWidth val="150"/>
        <c:axId val="158221056"/>
        <c:axId val="158222592"/>
      </c:barChart>
      <c:catAx>
        <c:axId val="158221056"/>
        <c:scaling>
          <c:orientation val="minMax"/>
        </c:scaling>
        <c:delete val="1"/>
        <c:axPos val="b"/>
        <c:numFmt formatCode="General" sourceLinked="1"/>
        <c:majorTickMark val="out"/>
        <c:minorTickMark val="none"/>
        <c:tickLblPos val="none"/>
        <c:crossAx val="158222592"/>
        <c:crosses val="autoZero"/>
        <c:auto val="1"/>
        <c:lblAlgn val="ctr"/>
        <c:lblOffset val="100"/>
        <c:noMultiLvlLbl val="0"/>
      </c:catAx>
      <c:valAx>
        <c:axId val="158222592"/>
        <c:scaling>
          <c:orientation val="minMax"/>
        </c:scaling>
        <c:delete val="1"/>
        <c:axPos val="l"/>
        <c:numFmt formatCode="General" sourceLinked="1"/>
        <c:majorTickMark val="out"/>
        <c:minorTickMark val="none"/>
        <c:tickLblPos val="none"/>
        <c:crossAx val="1582210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Cross-border physical flows [GWh]</a:t>
            </a:r>
            <a:endParaRPr lang="cs-CZ" sz="1000">
              <a:solidFill>
                <a:schemeClr val="tx2"/>
              </a:solidFill>
              <a:effectLst/>
            </a:endParaRPr>
          </a:p>
        </c:rich>
      </c:tx>
      <c:layout>
        <c:manualLayout>
          <c:xMode val="edge"/>
          <c:yMode val="edge"/>
          <c:x val="2.1061797204090602E-3"/>
          <c:y val="5.0007676617024599E-3"/>
        </c:manualLayout>
      </c:layout>
      <c:overlay val="0"/>
    </c:title>
    <c:autoTitleDeleted val="0"/>
    <c:plotArea>
      <c:layout>
        <c:manualLayout>
          <c:layoutTarget val="inner"/>
          <c:xMode val="edge"/>
          <c:yMode val="edge"/>
          <c:x val="9.1337365941840234E-2"/>
          <c:y val="0.12153538750079208"/>
          <c:w val="0.89900297231058102"/>
          <c:h val="0.6494809144678646"/>
        </c:manualLayout>
      </c:layout>
      <c:barChart>
        <c:barDir val="col"/>
        <c:grouping val="stacked"/>
        <c:varyColors val="0"/>
        <c:ser>
          <c:idx val="0"/>
          <c:order val="0"/>
          <c:tx>
            <c:strRef>
              <c:f>'7.1'!$A$7</c:f>
              <c:strCache>
                <c:ptCount val="1"/>
                <c:pt idx="0">
                  <c:v>Exports at the TS level</c:v>
                </c:pt>
              </c:strCache>
            </c:strRef>
          </c:tx>
          <c:spPr>
            <a:solidFill>
              <a:schemeClr val="accent1"/>
            </a:solidFill>
          </c:spPr>
          <c:invertIfNegative val="0"/>
          <c:val>
            <c:numRef>
              <c:f>'7.1'!$B$7:$M$7</c:f>
              <c:numCache>
                <c:formatCode>#,##0.0</c:formatCode>
                <c:ptCount val="12"/>
                <c:pt idx="0">
                  <c:v>-2306.5940000000001</c:v>
                </c:pt>
                <c:pt idx="1">
                  <c:v>-1510.6580000000001</c:v>
                </c:pt>
                <c:pt idx="2">
                  <c:v>-1839.1179999999999</c:v>
                </c:pt>
                <c:pt idx="3">
                  <c:v>-1812.2159999999999</c:v>
                </c:pt>
                <c:pt idx="4">
                  <c:v>-1182.8890000000001</c:v>
                </c:pt>
                <c:pt idx="5">
                  <c:v>-1353.3890000000001</c:v>
                </c:pt>
                <c:pt idx="6">
                  <c:v>-1914.6200000000003</c:v>
                </c:pt>
                <c:pt idx="7">
                  <c:v>-1952.4739999999999</c:v>
                </c:pt>
                <c:pt idx="8">
                  <c:v>-2666.1059999999998</c:v>
                </c:pt>
                <c:pt idx="9">
                  <c:v>-3508.0079999999998</c:v>
                </c:pt>
                <c:pt idx="10">
                  <c:v>-3196.991</c:v>
                </c:pt>
                <c:pt idx="11">
                  <c:v>-2864.1170000000002</c:v>
                </c:pt>
              </c:numCache>
            </c:numRef>
          </c:val>
          <c:extLst>
            <c:ext xmlns:c16="http://schemas.microsoft.com/office/drawing/2014/chart" uri="{C3380CC4-5D6E-409C-BE32-E72D297353CC}">
              <c16:uniqueId val="{00000000-7BF0-45FE-9DB3-3173581A9627}"/>
            </c:ext>
          </c:extLst>
        </c:ser>
        <c:ser>
          <c:idx val="1"/>
          <c:order val="1"/>
          <c:tx>
            <c:strRef>
              <c:f>'7.1'!$A$12</c:f>
              <c:strCache>
                <c:ptCount val="1"/>
                <c:pt idx="0">
                  <c:v>Exports at the DS level</c:v>
                </c:pt>
              </c:strCache>
            </c:strRef>
          </c:tx>
          <c:spPr>
            <a:solidFill>
              <a:schemeClr val="accent2"/>
            </a:solidFill>
          </c:spPr>
          <c:invertIfNegative val="0"/>
          <c:val>
            <c:numRef>
              <c:f>'7.1'!$B$12:$M$12</c:f>
              <c:numCache>
                <c:formatCode>#,##0.0</c:formatCode>
                <c:ptCount val="12"/>
                <c:pt idx="0">
                  <c:v>-1.4309430000000001</c:v>
                </c:pt>
                <c:pt idx="1">
                  <c:v>-12.296884</c:v>
                </c:pt>
                <c:pt idx="2">
                  <c:v>-40.107627000000001</c:v>
                </c:pt>
                <c:pt idx="3">
                  <c:v>-19.266117000000005</c:v>
                </c:pt>
                <c:pt idx="4">
                  <c:v>-25.186180999999998</c:v>
                </c:pt>
                <c:pt idx="5">
                  <c:v>-18.626767000000001</c:v>
                </c:pt>
                <c:pt idx="6">
                  <c:v>-3.279957</c:v>
                </c:pt>
                <c:pt idx="7">
                  <c:v>-0.13963199999999998</c:v>
                </c:pt>
                <c:pt idx="8">
                  <c:v>-3.5718999999999994E-2</c:v>
                </c:pt>
                <c:pt idx="9">
                  <c:v>-0.34966200000000003</c:v>
                </c:pt>
                <c:pt idx="10">
                  <c:v>-4.9913000000000006E-2</c:v>
                </c:pt>
                <c:pt idx="11">
                  <c:v>-0.29682299999999995</c:v>
                </c:pt>
              </c:numCache>
            </c:numRef>
          </c:val>
          <c:extLst>
            <c:ext xmlns:c16="http://schemas.microsoft.com/office/drawing/2014/chart" uri="{C3380CC4-5D6E-409C-BE32-E72D297353CC}">
              <c16:uniqueId val="{00000001-7BF0-45FE-9DB3-3173581A9627}"/>
            </c:ext>
          </c:extLst>
        </c:ser>
        <c:ser>
          <c:idx val="2"/>
          <c:order val="2"/>
          <c:tx>
            <c:strRef>
              <c:f>'7.1'!$A$18</c:f>
              <c:strCache>
                <c:ptCount val="1"/>
                <c:pt idx="0">
                  <c:v>Imports at the TS level</c:v>
                </c:pt>
              </c:strCache>
            </c:strRef>
          </c:tx>
          <c:spPr>
            <a:solidFill>
              <a:schemeClr val="accent3"/>
            </a:solidFill>
          </c:spPr>
          <c:invertIfNegative val="0"/>
          <c:val>
            <c:numRef>
              <c:f>'7.1'!$B$18:$M$18</c:f>
              <c:numCache>
                <c:formatCode>#,##0.0</c:formatCode>
                <c:ptCount val="12"/>
                <c:pt idx="0">
                  <c:v>1159.1009999999999</c:v>
                </c:pt>
                <c:pt idx="1">
                  <c:v>860.995</c:v>
                </c:pt>
                <c:pt idx="2">
                  <c:v>1160.2090000000001</c:v>
                </c:pt>
                <c:pt idx="3">
                  <c:v>1450.2340000000002</c:v>
                </c:pt>
                <c:pt idx="4">
                  <c:v>1150.4580000000001</c:v>
                </c:pt>
                <c:pt idx="5">
                  <c:v>849.03099999999995</c:v>
                </c:pt>
                <c:pt idx="6">
                  <c:v>1082.643</c:v>
                </c:pt>
                <c:pt idx="7">
                  <c:v>1181.039</c:v>
                </c:pt>
                <c:pt idx="8">
                  <c:v>1411.0219999999999</c:v>
                </c:pt>
                <c:pt idx="9">
                  <c:v>1636.4829999999999</c:v>
                </c:pt>
                <c:pt idx="10">
                  <c:v>1470.4589999999998</c:v>
                </c:pt>
                <c:pt idx="11">
                  <c:v>1408.6589999999999</c:v>
                </c:pt>
              </c:numCache>
            </c:numRef>
          </c:val>
          <c:extLst>
            <c:ext xmlns:c16="http://schemas.microsoft.com/office/drawing/2014/chart" uri="{C3380CC4-5D6E-409C-BE32-E72D297353CC}">
              <c16:uniqueId val="{00000002-7BF0-45FE-9DB3-3173581A9627}"/>
            </c:ext>
          </c:extLst>
        </c:ser>
        <c:ser>
          <c:idx val="3"/>
          <c:order val="3"/>
          <c:tx>
            <c:strRef>
              <c:f>'7.1'!$A$23</c:f>
              <c:strCache>
                <c:ptCount val="1"/>
                <c:pt idx="0">
                  <c:v>Imports at the DS level</c:v>
                </c:pt>
              </c:strCache>
            </c:strRef>
          </c:tx>
          <c:spPr>
            <a:solidFill>
              <a:schemeClr val="accent4"/>
            </a:solidFill>
          </c:spPr>
          <c:invertIfNegative val="0"/>
          <c:val>
            <c:numRef>
              <c:f>'7.1'!$B$23:$M$23</c:f>
              <c:numCache>
                <c:formatCode>#,##0.0</c:formatCode>
                <c:ptCount val="12"/>
                <c:pt idx="0">
                  <c:v>17.155982999999999</c:v>
                </c:pt>
                <c:pt idx="1">
                  <c:v>4.8389110000000004</c:v>
                </c:pt>
                <c:pt idx="2">
                  <c:v>0.173813</c:v>
                </c:pt>
                <c:pt idx="3">
                  <c:v>9.2565000000000008E-2</c:v>
                </c:pt>
                <c:pt idx="4">
                  <c:v>0.20384099999999997</c:v>
                </c:pt>
                <c:pt idx="5">
                  <c:v>0.11799000000000001</c:v>
                </c:pt>
                <c:pt idx="6">
                  <c:v>11.735568000000001</c:v>
                </c:pt>
                <c:pt idx="7">
                  <c:v>46.269047999999998</c:v>
                </c:pt>
                <c:pt idx="8">
                  <c:v>48.528431000000005</c:v>
                </c:pt>
                <c:pt idx="9">
                  <c:v>63.677043000000005</c:v>
                </c:pt>
                <c:pt idx="10">
                  <c:v>67.390749999999997</c:v>
                </c:pt>
                <c:pt idx="11">
                  <c:v>72.464038999999985</c:v>
                </c:pt>
              </c:numCache>
            </c:numRef>
          </c:val>
          <c:extLst>
            <c:ext xmlns:c16="http://schemas.microsoft.com/office/drawing/2014/chart" uri="{C3380CC4-5D6E-409C-BE32-E72D297353CC}">
              <c16:uniqueId val="{00000003-7BF0-45FE-9DB3-3173581A9627}"/>
            </c:ext>
          </c:extLst>
        </c:ser>
        <c:dLbls>
          <c:showLegendKey val="0"/>
          <c:showVal val="0"/>
          <c:showCatName val="0"/>
          <c:showSerName val="0"/>
          <c:showPercent val="0"/>
          <c:showBubbleSize val="0"/>
        </c:dLbls>
        <c:gapWidth val="50"/>
        <c:overlap val="100"/>
        <c:axId val="134190976"/>
        <c:axId val="134192512"/>
      </c:barChart>
      <c:lineChart>
        <c:grouping val="stacked"/>
        <c:varyColors val="0"/>
        <c:ser>
          <c:idx val="4"/>
          <c:order val="4"/>
          <c:tx>
            <c:strRef>
              <c:f>'7.1'!$A$5</c:f>
              <c:strCache>
                <c:ptCount val="1"/>
                <c:pt idx="0">
                  <c:v>Cross-border balance</c:v>
                </c:pt>
              </c:strCache>
            </c:strRef>
          </c:tx>
          <c:spPr>
            <a:ln w="28575">
              <a:solidFill>
                <a:schemeClr val="accent5"/>
              </a:solidFill>
            </a:ln>
          </c:spPr>
          <c:marker>
            <c:symbol val="none"/>
          </c:marker>
          <c:val>
            <c:numRef>
              <c:f>'7.1'!$B$5:$M$5</c:f>
              <c:numCache>
                <c:formatCode>#,##0.0</c:formatCode>
                <c:ptCount val="12"/>
                <c:pt idx="0">
                  <c:v>-1131.7679599999999</c:v>
                </c:pt>
                <c:pt idx="1">
                  <c:v>-657.12097300000016</c:v>
                </c:pt>
                <c:pt idx="2">
                  <c:v>-718.84281399999986</c:v>
                </c:pt>
                <c:pt idx="3">
                  <c:v>-381.15555199999972</c:v>
                </c:pt>
                <c:pt idx="4">
                  <c:v>-57.413340000000062</c:v>
                </c:pt>
                <c:pt idx="5">
                  <c:v>-522.86677700000018</c:v>
                </c:pt>
                <c:pt idx="6">
                  <c:v>-823.52138900000023</c:v>
                </c:pt>
                <c:pt idx="7">
                  <c:v>-725.30558399999995</c:v>
                </c:pt>
                <c:pt idx="8">
                  <c:v>-1206.5912879999998</c:v>
                </c:pt>
                <c:pt idx="9">
                  <c:v>-1808.197619</c:v>
                </c:pt>
                <c:pt idx="10">
                  <c:v>-1659.191163</c:v>
                </c:pt>
                <c:pt idx="11">
                  <c:v>-1383.2907840000005</c:v>
                </c:pt>
              </c:numCache>
            </c:numRef>
          </c:val>
          <c:smooth val="0"/>
          <c:extLst>
            <c:ext xmlns:c16="http://schemas.microsoft.com/office/drawing/2014/chart" uri="{C3380CC4-5D6E-409C-BE32-E72D297353CC}">
              <c16:uniqueId val="{00000004-7BF0-45FE-9DB3-3173581A9627}"/>
            </c:ext>
          </c:extLst>
        </c:ser>
        <c:dLbls>
          <c:showLegendKey val="0"/>
          <c:showVal val="0"/>
          <c:showCatName val="0"/>
          <c:showSerName val="0"/>
          <c:showPercent val="0"/>
          <c:showBubbleSize val="0"/>
        </c:dLbls>
        <c:marker val="1"/>
        <c:smooth val="0"/>
        <c:axId val="134195840"/>
        <c:axId val="134194304"/>
      </c:lineChart>
      <c:catAx>
        <c:axId val="134190976"/>
        <c:scaling>
          <c:orientation val="minMax"/>
        </c:scaling>
        <c:delete val="0"/>
        <c:axPos val="b"/>
        <c:majorTickMark val="none"/>
        <c:minorTickMark val="none"/>
        <c:tickLblPos val="low"/>
        <c:txPr>
          <a:bodyPr/>
          <a:lstStyle/>
          <a:p>
            <a:pPr>
              <a:defRPr sz="900"/>
            </a:pPr>
            <a:endParaRPr lang="cs-CZ"/>
          </a:p>
        </c:txPr>
        <c:crossAx val="134192512"/>
        <c:crosses val="autoZero"/>
        <c:auto val="1"/>
        <c:lblAlgn val="ctr"/>
        <c:lblOffset val="100"/>
        <c:noMultiLvlLbl val="0"/>
      </c:catAx>
      <c:valAx>
        <c:axId val="134192512"/>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34190976"/>
        <c:crosses val="autoZero"/>
        <c:crossBetween val="between"/>
        <c:majorUnit val="500"/>
        <c:minorUnit val="500"/>
      </c:valAx>
      <c:valAx>
        <c:axId val="134194304"/>
        <c:scaling>
          <c:orientation val="minMax"/>
          <c:max val="2000"/>
          <c:min val="-3000"/>
        </c:scaling>
        <c:delete val="1"/>
        <c:axPos val="r"/>
        <c:numFmt formatCode="#,##0.0" sourceLinked="1"/>
        <c:majorTickMark val="out"/>
        <c:minorTickMark val="none"/>
        <c:tickLblPos val="none"/>
        <c:crossAx val="134195840"/>
        <c:crosses val="max"/>
        <c:crossBetween val="between"/>
        <c:majorUnit val="500"/>
        <c:minorUnit val="500"/>
      </c:valAx>
      <c:catAx>
        <c:axId val="134195840"/>
        <c:scaling>
          <c:orientation val="minMax"/>
        </c:scaling>
        <c:delete val="1"/>
        <c:axPos val="b"/>
        <c:numFmt formatCode="#,##0.0" sourceLinked="1"/>
        <c:majorTickMark val="out"/>
        <c:minorTickMark val="none"/>
        <c:tickLblPos val="none"/>
        <c:crossAx val="134194304"/>
        <c:crosses val="autoZero"/>
        <c:auto val="1"/>
        <c:lblAlgn val="ctr"/>
        <c:lblOffset val="100"/>
        <c:noMultiLvlLbl val="0"/>
      </c:catAx>
    </c:plotArea>
    <c:legend>
      <c:legendPos val="b"/>
      <c:layout>
        <c:manualLayout>
          <c:xMode val="edge"/>
          <c:yMode val="edge"/>
          <c:x val="0"/>
          <c:y val="0.89073359214499304"/>
          <c:w val="0.94303211080284965"/>
          <c:h val="0.1092663315733948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Cross-border flows [GWh]</a:t>
            </a:r>
            <a:endParaRPr lang="cs-CZ" sz="1000">
              <a:solidFill>
                <a:schemeClr val="tx2"/>
              </a:solidFill>
              <a:effectLst/>
            </a:endParaRPr>
          </a:p>
        </c:rich>
      </c:tx>
      <c:layout>
        <c:manualLayout>
          <c:xMode val="edge"/>
          <c:yMode val="edge"/>
          <c:x val="2.4635323253934453E-3"/>
          <c:y val="1.9759352446682941E-2"/>
        </c:manualLayout>
      </c:layout>
      <c:overlay val="0"/>
    </c:title>
    <c:autoTitleDeleted val="0"/>
    <c:plotArea>
      <c:layout>
        <c:manualLayout>
          <c:layoutTarget val="inner"/>
          <c:xMode val="edge"/>
          <c:yMode val="edge"/>
          <c:x val="9.1445714964068309E-2"/>
          <c:y val="0.10439764341769762"/>
          <c:w val="0.86645607895402532"/>
          <c:h val="0.67686221134006685"/>
        </c:manualLayout>
      </c:layout>
      <c:lineChart>
        <c:grouping val="standard"/>
        <c:varyColors val="0"/>
        <c:ser>
          <c:idx val="0"/>
          <c:order val="0"/>
          <c:tx>
            <c:strRef>
              <c:f>'7.2,7.3'!$A$26</c:f>
              <c:strCache>
                <c:ptCount val="1"/>
                <c:pt idx="0">
                  <c:v>Total exports in 2020</c:v>
                </c:pt>
              </c:strCache>
            </c:strRef>
          </c:tx>
          <c:spPr>
            <a:ln>
              <a:solidFill>
                <a:schemeClr val="accent1"/>
              </a:solidFill>
              <a:prstDash val="sysDot"/>
            </a:ln>
          </c:spPr>
          <c:marker>
            <c:symbol val="none"/>
          </c:marker>
          <c:val>
            <c:numRef>
              <c:f>'7.2,7.3'!$B$26:$M$26</c:f>
              <c:numCache>
                <c:formatCode>General</c:formatCode>
                <c:ptCount val="12"/>
                <c:pt idx="0">
                  <c:v>-2559.393388</c:v>
                </c:pt>
                <c:pt idx="1">
                  <c:v>-1993.6329579999999</c:v>
                </c:pt>
                <c:pt idx="2">
                  <c:v>-1714.0378710000002</c:v>
                </c:pt>
                <c:pt idx="3">
                  <c:v>-1500.590559</c:v>
                </c:pt>
                <c:pt idx="4">
                  <c:v>-1794.898218</c:v>
                </c:pt>
                <c:pt idx="5">
                  <c:v>-1666.494639</c:v>
                </c:pt>
                <c:pt idx="6">
                  <c:v>-1648.889653</c:v>
                </c:pt>
                <c:pt idx="7">
                  <c:v>-1935.3913060000002</c:v>
                </c:pt>
                <c:pt idx="8">
                  <c:v>-1822.0127930000001</c:v>
                </c:pt>
                <c:pt idx="9">
                  <c:v>-2056.1120889999997</c:v>
                </c:pt>
                <c:pt idx="10">
                  <c:v>-2440.0358209999999</c:v>
                </c:pt>
                <c:pt idx="11">
                  <c:v>-2389.4215009999998</c:v>
                </c:pt>
              </c:numCache>
            </c:numRef>
          </c:val>
          <c:smooth val="0"/>
          <c:extLst>
            <c:ext xmlns:c16="http://schemas.microsoft.com/office/drawing/2014/chart" uri="{C3380CC4-5D6E-409C-BE32-E72D297353CC}">
              <c16:uniqueId val="{00000000-C58A-4E6D-9C6A-519192736795}"/>
            </c:ext>
          </c:extLst>
        </c:ser>
        <c:ser>
          <c:idx val="1"/>
          <c:order val="1"/>
          <c:tx>
            <c:strRef>
              <c:f>'7.2,7.3'!$A$27</c:f>
              <c:strCache>
                <c:ptCount val="1"/>
                <c:pt idx="0">
                  <c:v>Total imports in 2020</c:v>
                </c:pt>
              </c:strCache>
            </c:strRef>
          </c:tx>
          <c:spPr>
            <a:ln>
              <a:solidFill>
                <a:schemeClr val="accent5"/>
              </a:solidFill>
              <a:prstDash val="sysDot"/>
            </a:ln>
          </c:spPr>
          <c:marker>
            <c:symbol val="none"/>
          </c:marker>
          <c:val>
            <c:numRef>
              <c:f>'7.2,7.3'!$B$27:$M$27</c:f>
              <c:numCache>
                <c:formatCode>General</c:formatCode>
                <c:ptCount val="12"/>
                <c:pt idx="0">
                  <c:v>1692.56783</c:v>
                </c:pt>
                <c:pt idx="1">
                  <c:v>1320.7080960000001</c:v>
                </c:pt>
                <c:pt idx="2">
                  <c:v>1218.885</c:v>
                </c:pt>
                <c:pt idx="3">
                  <c:v>1106.0254849999999</c:v>
                </c:pt>
                <c:pt idx="4">
                  <c:v>1003.786467</c:v>
                </c:pt>
                <c:pt idx="5">
                  <c:v>714.49870599999997</c:v>
                </c:pt>
                <c:pt idx="6">
                  <c:v>1086.0605070000001</c:v>
                </c:pt>
                <c:pt idx="7">
                  <c:v>739.73824200000001</c:v>
                </c:pt>
                <c:pt idx="8">
                  <c:v>772.45000899999991</c:v>
                </c:pt>
                <c:pt idx="9">
                  <c:v>1164.6001209999999</c:v>
                </c:pt>
                <c:pt idx="10">
                  <c:v>1220.867898</c:v>
                </c:pt>
                <c:pt idx="11">
                  <c:v>1327.8626899999999</c:v>
                </c:pt>
              </c:numCache>
            </c:numRef>
          </c:val>
          <c:smooth val="0"/>
          <c:extLst>
            <c:ext xmlns:c16="http://schemas.microsoft.com/office/drawing/2014/chart" uri="{C3380CC4-5D6E-409C-BE32-E72D297353CC}">
              <c16:uniqueId val="{00000001-C58A-4E6D-9C6A-519192736795}"/>
            </c:ext>
          </c:extLst>
        </c:ser>
        <c:ser>
          <c:idx val="2"/>
          <c:order val="2"/>
          <c:tx>
            <c:strRef>
              <c:f>'7.2,7.3'!$A$28</c:f>
              <c:strCache>
                <c:ptCount val="1"/>
                <c:pt idx="0">
                  <c:v>Total exports in 2021</c:v>
                </c:pt>
              </c:strCache>
            </c:strRef>
          </c:tx>
          <c:spPr>
            <a:ln>
              <a:solidFill>
                <a:schemeClr val="accent1"/>
              </a:solidFill>
            </a:ln>
          </c:spPr>
          <c:marker>
            <c:symbol val="none"/>
          </c:marker>
          <c:val>
            <c:numRef>
              <c:f>'7.2,7.3'!$B$28:$M$28</c:f>
              <c:numCache>
                <c:formatCode>General</c:formatCode>
                <c:ptCount val="12"/>
                <c:pt idx="0">
                  <c:v>-2308.0249429999999</c:v>
                </c:pt>
                <c:pt idx="1">
                  <c:v>-1522.9548840000002</c:v>
                </c:pt>
                <c:pt idx="2">
                  <c:v>-1879.225627</c:v>
                </c:pt>
                <c:pt idx="3">
                  <c:v>-1831.4821169999998</c:v>
                </c:pt>
                <c:pt idx="4">
                  <c:v>-1208.0751810000002</c:v>
                </c:pt>
                <c:pt idx="5">
                  <c:v>-1372.0157670000001</c:v>
                </c:pt>
                <c:pt idx="6">
                  <c:v>-1917.8999570000003</c:v>
                </c:pt>
                <c:pt idx="7">
                  <c:v>-1952.6136319999998</c:v>
                </c:pt>
                <c:pt idx="8">
                  <c:v>-2666.1417189999997</c:v>
                </c:pt>
                <c:pt idx="9">
                  <c:v>-3508.3576619999999</c:v>
                </c:pt>
                <c:pt idx="10">
                  <c:v>-3197.0409129999998</c:v>
                </c:pt>
                <c:pt idx="11">
                  <c:v>-2864.4138230000003</c:v>
                </c:pt>
              </c:numCache>
            </c:numRef>
          </c:val>
          <c:smooth val="0"/>
          <c:extLst>
            <c:ext xmlns:c16="http://schemas.microsoft.com/office/drawing/2014/chart" uri="{C3380CC4-5D6E-409C-BE32-E72D297353CC}">
              <c16:uniqueId val="{00000002-C58A-4E6D-9C6A-519192736795}"/>
            </c:ext>
          </c:extLst>
        </c:ser>
        <c:ser>
          <c:idx val="3"/>
          <c:order val="3"/>
          <c:tx>
            <c:strRef>
              <c:f>'7.2,7.3'!$A$29</c:f>
              <c:strCache>
                <c:ptCount val="1"/>
                <c:pt idx="0">
                  <c:v>Total imports in 2021</c:v>
                </c:pt>
              </c:strCache>
            </c:strRef>
          </c:tx>
          <c:spPr>
            <a:ln>
              <a:solidFill>
                <a:schemeClr val="accent5"/>
              </a:solidFill>
              <a:prstDash val="solid"/>
            </a:ln>
          </c:spPr>
          <c:marker>
            <c:symbol val="none"/>
          </c:marker>
          <c:val>
            <c:numRef>
              <c:f>'7.2,7.3'!$B$29:$M$29</c:f>
              <c:numCache>
                <c:formatCode>General</c:formatCode>
                <c:ptCount val="12"/>
                <c:pt idx="0">
                  <c:v>1176.256983</c:v>
                </c:pt>
                <c:pt idx="1">
                  <c:v>865.83391100000006</c:v>
                </c:pt>
                <c:pt idx="2">
                  <c:v>1160.3828130000002</c:v>
                </c:pt>
                <c:pt idx="3">
                  <c:v>1450.3265650000001</c:v>
                </c:pt>
                <c:pt idx="4">
                  <c:v>1150.6618410000001</c:v>
                </c:pt>
                <c:pt idx="5">
                  <c:v>849.14898999999991</c:v>
                </c:pt>
                <c:pt idx="6">
                  <c:v>1094.3785680000001</c:v>
                </c:pt>
                <c:pt idx="7">
                  <c:v>1227.3080479999999</c:v>
                </c:pt>
                <c:pt idx="8">
                  <c:v>1459.5504309999999</c:v>
                </c:pt>
                <c:pt idx="9">
                  <c:v>1700.1600429999999</c:v>
                </c:pt>
                <c:pt idx="10">
                  <c:v>1537.8497499999999</c:v>
                </c:pt>
                <c:pt idx="11">
                  <c:v>1481.1230389999998</c:v>
                </c:pt>
              </c:numCache>
            </c:numRef>
          </c:val>
          <c:smooth val="0"/>
          <c:extLst>
            <c:ext xmlns:c16="http://schemas.microsoft.com/office/drawing/2014/chart" uri="{C3380CC4-5D6E-409C-BE32-E72D297353CC}">
              <c16:uniqueId val="{00000003-C58A-4E6D-9C6A-519192736795}"/>
            </c:ext>
          </c:extLst>
        </c:ser>
        <c:dLbls>
          <c:showLegendKey val="0"/>
          <c:showVal val="0"/>
          <c:showCatName val="0"/>
          <c:showSerName val="0"/>
          <c:showPercent val="0"/>
          <c:showBubbleSize val="0"/>
        </c:dLbls>
        <c:smooth val="0"/>
        <c:axId val="146148736"/>
        <c:axId val="146154624"/>
      </c:lineChart>
      <c:catAx>
        <c:axId val="146148736"/>
        <c:scaling>
          <c:orientation val="minMax"/>
        </c:scaling>
        <c:delete val="0"/>
        <c:axPos val="b"/>
        <c:majorTickMark val="none"/>
        <c:minorTickMark val="none"/>
        <c:tickLblPos val="low"/>
        <c:txPr>
          <a:bodyPr/>
          <a:lstStyle/>
          <a:p>
            <a:pPr>
              <a:defRPr sz="900"/>
            </a:pPr>
            <a:endParaRPr lang="cs-CZ"/>
          </a:p>
        </c:txPr>
        <c:crossAx val="146154624"/>
        <c:crosses val="autoZero"/>
        <c:auto val="1"/>
        <c:lblAlgn val="ctr"/>
        <c:lblOffset val="100"/>
        <c:noMultiLvlLbl val="0"/>
      </c:catAx>
      <c:valAx>
        <c:axId val="146154624"/>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46148736"/>
        <c:crosses val="autoZero"/>
        <c:crossBetween val="between"/>
      </c:valAx>
    </c:plotArea>
    <c:legend>
      <c:legendPos val="b"/>
      <c:layout>
        <c:manualLayout>
          <c:xMode val="edge"/>
          <c:yMode val="edge"/>
          <c:x val="0"/>
          <c:y val="0.89749475163757964"/>
          <c:w val="0.62944147582697252"/>
          <c:h val="0.1025052483624209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sz="1000" b="1" i="0" baseline="0">
                <a:solidFill>
                  <a:schemeClr val="accent1"/>
                </a:solidFill>
                <a:effectLst/>
              </a:rPr>
              <a:t>Gross RES electricity generation and its share of total gross electricity generation </a:t>
            </a:r>
            <a:r>
              <a:rPr lang="cs-CZ" sz="1000" b="1" i="0" baseline="0">
                <a:solidFill>
                  <a:schemeClr val="accent1"/>
                </a:solidFill>
                <a:effectLst/>
              </a:rPr>
              <a:t>(TWh)</a:t>
            </a:r>
            <a:endParaRPr lang="cs-CZ" sz="1000" b="1">
              <a:solidFill>
                <a:schemeClr val="accent1"/>
              </a:solidFill>
              <a:effectLst/>
            </a:endParaRPr>
          </a:p>
        </c:rich>
      </c:tx>
      <c:layout>
        <c:manualLayout>
          <c:xMode val="edge"/>
          <c:yMode val="edge"/>
          <c:x val="2.1296960995453493E-3"/>
          <c:y val="0"/>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col"/>
        <c:grouping val="stacked"/>
        <c:varyColors val="0"/>
        <c:ser>
          <c:idx val="0"/>
          <c:order val="0"/>
          <c:tx>
            <c:strRef>
              <c:f>'3.6'!$A$19</c:f>
              <c:strCache>
                <c:ptCount val="1"/>
                <c:pt idx="0">
                  <c:v>Biomass</c:v>
                </c:pt>
              </c:strCache>
            </c:strRef>
          </c:tx>
          <c:spPr>
            <a:pattFill prst="ltUpDiag">
              <a:fgClr>
                <a:schemeClr val="accent1"/>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'3.6'!$B$19:$I$19</c:f>
              <c:numCache>
                <c:formatCode>#,##0.0</c:formatCode>
                <c:ptCount val="8"/>
                <c:pt idx="0">
                  <c:v>2008.2397289999992</c:v>
                </c:pt>
                <c:pt idx="1">
                  <c:v>2090.855399999999</c:v>
                </c:pt>
                <c:pt idx="2">
                  <c:v>2067.4427529999998</c:v>
                </c:pt>
                <c:pt idx="3">
                  <c:v>2211.3531279999997</c:v>
                </c:pt>
                <c:pt idx="4">
                  <c:v>2118.7242770000003</c:v>
                </c:pt>
                <c:pt idx="5">
                  <c:v>2398.7335939999998</c:v>
                </c:pt>
                <c:pt idx="6">
                  <c:v>2498.9214860000006</c:v>
                </c:pt>
                <c:pt idx="7">
                  <c:v>2664.5543530000004</c:v>
                </c:pt>
              </c:numCache>
            </c:numRef>
          </c:val>
          <c:extLst>
            <c:ext xmlns:c16="http://schemas.microsoft.com/office/drawing/2014/chart" uri="{C3380CC4-5D6E-409C-BE32-E72D297353CC}">
              <c16:uniqueId val="{00000000-5A1E-4AEB-860D-6ECDDFD2CFED}"/>
            </c:ext>
          </c:extLst>
        </c:ser>
        <c:ser>
          <c:idx val="1"/>
          <c:order val="1"/>
          <c:tx>
            <c:strRef>
              <c:f>'3.6'!$A$20</c:f>
              <c:strCache>
                <c:ptCount val="1"/>
                <c:pt idx="0">
                  <c:v>Biogas</c:v>
                </c:pt>
              </c:strCache>
            </c:strRef>
          </c:tx>
          <c:spPr>
            <a:pattFill prst="ltUpDiag">
              <a:fgClr>
                <a:schemeClr val="accent5"/>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'3.6'!$B$20:$I$20</c:f>
              <c:numCache>
                <c:formatCode>#,##0.0</c:formatCode>
                <c:ptCount val="8"/>
                <c:pt idx="0">
                  <c:v>2567.8574630000062</c:v>
                </c:pt>
                <c:pt idx="1">
                  <c:v>2614.5435699999884</c:v>
                </c:pt>
                <c:pt idx="2">
                  <c:v>2600.561393</c:v>
                </c:pt>
                <c:pt idx="3">
                  <c:v>2638.9848549999997</c:v>
                </c:pt>
                <c:pt idx="4">
                  <c:v>2607.2452349999994</c:v>
                </c:pt>
                <c:pt idx="5">
                  <c:v>2527.072306</c:v>
                </c:pt>
                <c:pt idx="6">
                  <c:v>2594.6862520000009</c:v>
                </c:pt>
                <c:pt idx="7">
                  <c:v>2592.1216599999998</c:v>
                </c:pt>
              </c:numCache>
            </c:numRef>
          </c:val>
          <c:extLst>
            <c:ext xmlns:c16="http://schemas.microsoft.com/office/drawing/2014/chart" uri="{C3380CC4-5D6E-409C-BE32-E72D297353CC}">
              <c16:uniqueId val="{00000001-5A1E-4AEB-860D-6ECDDFD2CFED}"/>
            </c:ext>
          </c:extLst>
        </c:ser>
        <c:ser>
          <c:idx val="2"/>
          <c:order val="2"/>
          <c:tx>
            <c:strRef>
              <c:f>'3.6'!$A$21</c:f>
              <c:strCache>
                <c:ptCount val="1"/>
                <c:pt idx="0">
                  <c:v>Hydro</c:v>
                </c:pt>
              </c:strCache>
            </c:strRef>
          </c:tx>
          <c:spPr>
            <a:pattFill prst="ltUpDiag">
              <a:fgClr>
                <a:schemeClr val="accent2"/>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'3.6'!$B$21:$I$21</c:f>
              <c:numCache>
                <c:formatCode>#,##0.0</c:formatCode>
                <c:ptCount val="8"/>
                <c:pt idx="0">
                  <c:v>1909.7606070000013</c:v>
                </c:pt>
                <c:pt idx="1">
                  <c:v>1795.3857140000002</c:v>
                </c:pt>
                <c:pt idx="2">
                  <c:v>2001.483921</c:v>
                </c:pt>
                <c:pt idx="3">
                  <c:v>1869.5299099999997</c:v>
                </c:pt>
                <c:pt idx="4">
                  <c:v>1627.5154729999999</c:v>
                </c:pt>
                <c:pt idx="5">
                  <c:v>2008.651597</c:v>
                </c:pt>
                <c:pt idx="6">
                  <c:v>2144.10014</c:v>
                </c:pt>
                <c:pt idx="7">
                  <c:v>2408.5204229999995</c:v>
                </c:pt>
              </c:numCache>
            </c:numRef>
          </c:val>
          <c:extLst>
            <c:ext xmlns:c16="http://schemas.microsoft.com/office/drawing/2014/chart" uri="{C3380CC4-5D6E-409C-BE32-E72D297353CC}">
              <c16:uniqueId val="{00000002-5A1E-4AEB-860D-6ECDDFD2CFED}"/>
            </c:ext>
          </c:extLst>
        </c:ser>
        <c:ser>
          <c:idx val="3"/>
          <c:order val="3"/>
          <c:tx>
            <c:strRef>
              <c:f>'3.6'!$A$22</c:f>
              <c:strCache>
                <c:ptCount val="1"/>
                <c:pt idx="0">
                  <c:v>Photovoltaic</c:v>
                </c:pt>
              </c:strCache>
            </c:strRef>
          </c:tx>
          <c:spPr>
            <a:pattFill prst="ltUpDiag">
              <a:fgClr>
                <a:schemeClr val="accent6"/>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'3.6'!$B$22:$I$22</c:f>
              <c:numCache>
                <c:formatCode>#,##0.0</c:formatCode>
                <c:ptCount val="8"/>
                <c:pt idx="0">
                  <c:v>2127.2023242000023</c:v>
                </c:pt>
                <c:pt idx="1">
                  <c:v>2267.1159573000027</c:v>
                </c:pt>
                <c:pt idx="2">
                  <c:v>2134.0407850000029</c:v>
                </c:pt>
                <c:pt idx="3">
                  <c:v>2196.6528549999985</c:v>
                </c:pt>
                <c:pt idx="4">
                  <c:v>2341.2052279999907</c:v>
                </c:pt>
                <c:pt idx="5">
                  <c:v>2287.0433710000048</c:v>
                </c:pt>
                <c:pt idx="6">
                  <c:v>2236.9900660000026</c:v>
                </c:pt>
                <c:pt idx="7">
                  <c:v>2153.2803230000054</c:v>
                </c:pt>
              </c:numCache>
            </c:numRef>
          </c:val>
          <c:extLst>
            <c:ext xmlns:c16="http://schemas.microsoft.com/office/drawing/2014/chart" uri="{C3380CC4-5D6E-409C-BE32-E72D297353CC}">
              <c16:uniqueId val="{00000003-5A1E-4AEB-860D-6ECDDFD2CFED}"/>
            </c:ext>
          </c:extLst>
        </c:ser>
        <c:ser>
          <c:idx val="4"/>
          <c:order val="4"/>
          <c:tx>
            <c:strRef>
              <c:f>'3.6'!$A$23</c:f>
              <c:strCache>
                <c:ptCount val="1"/>
                <c:pt idx="0">
                  <c:v>Wind</c:v>
                </c:pt>
              </c:strCache>
            </c:strRef>
          </c:tx>
          <c:spPr>
            <a:pattFill prst="ltUpDiag">
              <a:fgClr>
                <a:schemeClr val="accent3"/>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'3.6'!$B$23:$I$23</c:f>
              <c:numCache>
                <c:formatCode>#,##0.0</c:formatCode>
                <c:ptCount val="8"/>
                <c:pt idx="0">
                  <c:v>476.54452799999984</c:v>
                </c:pt>
                <c:pt idx="1">
                  <c:v>572.61156799999981</c:v>
                </c:pt>
                <c:pt idx="2">
                  <c:v>496.96035199999994</c:v>
                </c:pt>
                <c:pt idx="3">
                  <c:v>591.03834400000005</c:v>
                </c:pt>
                <c:pt idx="4">
                  <c:v>609.32970900000009</c:v>
                </c:pt>
                <c:pt idx="5">
                  <c:v>700.03396199999997</c:v>
                </c:pt>
                <c:pt idx="6">
                  <c:v>699.08349399999986</c:v>
                </c:pt>
                <c:pt idx="7">
                  <c:v>601.53404899999987</c:v>
                </c:pt>
              </c:numCache>
            </c:numRef>
          </c:val>
          <c:extLst>
            <c:ext xmlns:c16="http://schemas.microsoft.com/office/drawing/2014/chart" uri="{C3380CC4-5D6E-409C-BE32-E72D297353CC}">
              <c16:uniqueId val="{00000004-5A1E-4AEB-860D-6ECDDFD2CFED}"/>
            </c:ext>
          </c:extLst>
        </c:ser>
        <c:ser>
          <c:idx val="5"/>
          <c:order val="5"/>
          <c:tx>
            <c:strRef>
              <c:f>'3.6'!$A$24</c:f>
              <c:strCache>
                <c:ptCount val="1"/>
                <c:pt idx="0">
                  <c:v>BDMW</c:v>
                </c:pt>
              </c:strCache>
            </c:strRef>
          </c:tx>
          <c:spPr>
            <a:pattFill prst="ltUpDiag">
              <a:fgClr>
                <a:srgbClr val="F0948F"/>
              </a:fgClr>
              <a:bgClr>
                <a:schemeClr val="bg1"/>
              </a:bgClr>
            </a:pattFill>
            <a:ln>
              <a:noFill/>
            </a:ln>
            <a:effectLst/>
          </c:spPr>
          <c:invertIfNegative val="0"/>
          <c:cat>
            <c:numRef>
              <c:f>'3.6'!$B$3:$I$3</c:f>
              <c:numCache>
                <c:formatCode>General</c:formatCode>
                <c:ptCount val="8"/>
                <c:pt idx="0">
                  <c:v>2014</c:v>
                </c:pt>
                <c:pt idx="1">
                  <c:v>2015</c:v>
                </c:pt>
                <c:pt idx="2">
                  <c:v>2016</c:v>
                </c:pt>
                <c:pt idx="3">
                  <c:v>2017</c:v>
                </c:pt>
                <c:pt idx="4">
                  <c:v>2018</c:v>
                </c:pt>
                <c:pt idx="5">
                  <c:v>2019</c:v>
                </c:pt>
                <c:pt idx="6">
                  <c:v>2020</c:v>
                </c:pt>
                <c:pt idx="7">
                  <c:v>2021</c:v>
                </c:pt>
              </c:numCache>
            </c:numRef>
          </c:cat>
          <c:val>
            <c:numRef>
              <c:f>'3.6'!$B$24:$I$24</c:f>
              <c:numCache>
                <c:formatCode>#,##0.0</c:formatCode>
                <c:ptCount val="8"/>
                <c:pt idx="0">
                  <c:v>87.335339999999988</c:v>
                </c:pt>
                <c:pt idx="1">
                  <c:v>86.642087999999987</c:v>
                </c:pt>
                <c:pt idx="2">
                  <c:v>98.561173800000006</c:v>
                </c:pt>
                <c:pt idx="3">
                  <c:v>114.2380362</c:v>
                </c:pt>
                <c:pt idx="4">
                  <c:v>100.2100914</c:v>
                </c:pt>
                <c:pt idx="5">
                  <c:v>104.8489254</c:v>
                </c:pt>
                <c:pt idx="6">
                  <c:v>119.37810840000002</c:v>
                </c:pt>
                <c:pt idx="7">
                  <c:v>127.2894786</c:v>
                </c:pt>
              </c:numCache>
            </c:numRef>
          </c:val>
          <c:extLst>
            <c:ext xmlns:c16="http://schemas.microsoft.com/office/drawing/2014/chart" uri="{C3380CC4-5D6E-409C-BE32-E72D297353CC}">
              <c16:uniqueId val="{00000005-5A1E-4AEB-860D-6ECDDFD2CFED}"/>
            </c:ext>
          </c:extLst>
        </c:ser>
        <c:dLbls>
          <c:showLegendKey val="0"/>
          <c:showVal val="0"/>
          <c:showCatName val="0"/>
          <c:showSerName val="0"/>
          <c:showPercent val="0"/>
          <c:showBubbleSize val="0"/>
        </c:dLbls>
        <c:gapWidth val="50"/>
        <c:overlap val="100"/>
        <c:axId val="147731584"/>
        <c:axId val="147733504"/>
      </c:barChart>
      <c:lineChart>
        <c:grouping val="stacked"/>
        <c:varyColors val="0"/>
        <c:ser>
          <c:idx val="6"/>
          <c:order val="6"/>
          <c:tx>
            <c:strRef>
              <c:f>'3.6'!$A$25</c:f>
              <c:strCache>
                <c:ptCount val="1"/>
                <c:pt idx="0">
                  <c:v>Share of RES *)</c:v>
                </c:pt>
              </c:strCache>
            </c:strRef>
          </c:tx>
          <c:spPr>
            <a:ln w="28575" cap="rnd" cmpd="sng">
              <a:solidFill>
                <a:schemeClr val="tx2">
                  <a:alpha val="99000"/>
                </a:schemeClr>
              </a:solidFill>
              <a:round/>
            </a:ln>
            <a:effectLst/>
          </c:spPr>
          <c:marker>
            <c:symbol val="circle"/>
            <c:size val="5"/>
            <c:spPr>
              <a:noFill/>
              <a:ln w="9525">
                <a:noFill/>
              </a:ln>
              <a:effectLst/>
            </c:spPr>
          </c:marker>
          <c:val>
            <c:numRef>
              <c:f>'3.6'!$B$25:$I$25</c:f>
              <c:numCache>
                <c:formatCode>0.0%</c:formatCode>
                <c:ptCount val="8"/>
                <c:pt idx="0">
                  <c:v>0.10669203429062346</c:v>
                </c:pt>
                <c:pt idx="1">
                  <c:v>0.11237037757283894</c:v>
                </c:pt>
                <c:pt idx="2">
                  <c:v>0.11282635475884145</c:v>
                </c:pt>
                <c:pt idx="3">
                  <c:v>0.11054323805154903</c:v>
                </c:pt>
                <c:pt idx="4">
                  <c:v>0.10686383481587812</c:v>
                </c:pt>
                <c:pt idx="5">
                  <c:v>0.11525837111145774</c:v>
                </c:pt>
                <c:pt idx="6">
                  <c:v>0.12638101568857213</c:v>
                </c:pt>
                <c:pt idx="7">
                  <c:v>0.12422139118392651</c:v>
                </c:pt>
              </c:numCache>
            </c:numRef>
          </c:val>
          <c:smooth val="0"/>
          <c:extLst>
            <c:ext xmlns:c16="http://schemas.microsoft.com/office/drawing/2014/chart" uri="{C3380CC4-5D6E-409C-BE32-E72D297353CC}">
              <c16:uniqueId val="{00000006-5A1E-4AEB-860D-6ECDDFD2CFED}"/>
            </c:ext>
          </c:extLst>
        </c:ser>
        <c:dLbls>
          <c:showLegendKey val="0"/>
          <c:showVal val="0"/>
          <c:showCatName val="0"/>
          <c:showSerName val="0"/>
          <c:showPercent val="0"/>
          <c:showBubbleSize val="0"/>
        </c:dLbls>
        <c:marker val="1"/>
        <c:smooth val="0"/>
        <c:axId val="147741312"/>
        <c:axId val="147739776"/>
      </c:lineChart>
      <c:catAx>
        <c:axId val="147731584"/>
        <c:scaling>
          <c:orientation val="minMax"/>
        </c:scaling>
        <c:delete val="0"/>
        <c:axPos val="b"/>
        <c:numFmt formatCode="General" sourceLinked="1"/>
        <c:majorTickMark val="none"/>
        <c:minorTickMark val="none"/>
        <c:tickLblPos val="nextTo"/>
        <c:spPr>
          <a:noFill/>
          <a:ln w="9525" cap="flat" cmpd="sng" algn="ctr">
            <a:solidFill>
              <a:srgbClr val="8D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733504"/>
        <c:crosses val="autoZero"/>
        <c:auto val="1"/>
        <c:lblAlgn val="ctr"/>
        <c:lblOffset val="100"/>
        <c:noMultiLvlLbl val="0"/>
      </c:catAx>
      <c:valAx>
        <c:axId val="147733504"/>
        <c:scaling>
          <c:orientation val="minMax"/>
          <c:max val="1400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731584"/>
        <c:crosses val="autoZero"/>
        <c:crossBetween val="between"/>
        <c:dispUnits>
          <c:builtInUnit val="thousands"/>
        </c:dispUnits>
      </c:valAx>
      <c:valAx>
        <c:axId val="147739776"/>
        <c:scaling>
          <c:orientation val="minMax"/>
          <c:max val="0.140000000000000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741312"/>
        <c:crosses val="max"/>
        <c:crossBetween val="between"/>
      </c:valAx>
      <c:catAx>
        <c:axId val="147741312"/>
        <c:scaling>
          <c:orientation val="minMax"/>
        </c:scaling>
        <c:delete val="1"/>
        <c:axPos val="b"/>
        <c:majorTickMark val="out"/>
        <c:minorTickMark val="none"/>
        <c:tickLblPos val="none"/>
        <c:crossAx val="147739776"/>
        <c:crosses val="autoZero"/>
        <c:auto val="1"/>
        <c:lblAlgn val="ctr"/>
        <c:lblOffset val="100"/>
        <c:noMultiLvlLbl val="0"/>
      </c:catAx>
      <c:spPr>
        <a:noFill/>
        <a:ln>
          <a:noFill/>
        </a:ln>
        <a:effectLst/>
      </c:spPr>
    </c:plotArea>
    <c:legend>
      <c:legendPos val="b"/>
      <c:layout>
        <c:manualLayout>
          <c:xMode val="edge"/>
          <c:yMode val="edge"/>
          <c:x val="6.7694008036383593E-4"/>
          <c:y val="0.84262402684326165"/>
          <c:w val="0.90664250111166156"/>
          <c:h val="0.131434205276324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Development of cross-border physical flows [TWh]</a:t>
            </a:r>
            <a:endParaRPr lang="cs-CZ" sz="1000">
              <a:solidFill>
                <a:schemeClr val="tx2"/>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endParaRPr lang="cs-CZ" sz="1000">
              <a:solidFill>
                <a:schemeClr val="tx2"/>
              </a:solidFill>
            </a:endParaRPr>
          </a:p>
        </c:rich>
      </c:tx>
      <c:layout>
        <c:manualLayout>
          <c:xMode val="edge"/>
          <c:yMode val="edge"/>
          <c:x val="1.4344466499503099E-2"/>
          <c:y val="2.1445457615670422E-2"/>
        </c:manualLayout>
      </c:layout>
      <c:overlay val="0"/>
    </c:title>
    <c:autoTitleDeleted val="0"/>
    <c:plotArea>
      <c:layout>
        <c:manualLayout>
          <c:layoutTarget val="inner"/>
          <c:xMode val="edge"/>
          <c:yMode val="edge"/>
          <c:x val="7.1685662308162548E-2"/>
          <c:y val="0.10435016323314196"/>
          <c:w val="0.89937182101052682"/>
          <c:h val="0.67700917482832434"/>
        </c:manualLayout>
      </c:layout>
      <c:barChart>
        <c:barDir val="col"/>
        <c:grouping val="stacked"/>
        <c:varyColors val="0"/>
        <c:ser>
          <c:idx val="0"/>
          <c:order val="0"/>
          <c:tx>
            <c:strRef>
              <c:f>'7.2,7.3'!$A$18</c:f>
              <c:strCache>
                <c:ptCount val="1"/>
                <c:pt idx="0">
                  <c:v>Exports at 110, 220 and 400 kV</c:v>
                </c:pt>
              </c:strCache>
            </c:strRef>
          </c:tx>
          <c:invertIfNegative val="0"/>
          <c:cat>
            <c:numRef>
              <c:f>'7.2,7.3'!$B$16:$K$16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'7.2,7.3'!$B$18:$K$18</c:f>
              <c:numCache>
                <c:formatCode>0.0</c:formatCode>
                <c:ptCount val="10"/>
                <c:pt idx="0">
                  <c:v>-27.447399999999998</c:v>
                </c:pt>
                <c:pt idx="1">
                  <c:v>-27.694199999999999</c:v>
                </c:pt>
                <c:pt idx="2">
                  <c:v>-28.141830536999997</c:v>
                </c:pt>
                <c:pt idx="3">
                  <c:v>-28.661353127999998</c:v>
                </c:pt>
                <c:pt idx="4">
                  <c:v>-24.791009029000001</c:v>
                </c:pt>
                <c:pt idx="5">
                  <c:v>-28.108937059999999</c:v>
                </c:pt>
                <c:pt idx="6">
                  <c:v>-25.480502997999995</c:v>
                </c:pt>
                <c:pt idx="7">
                  <c:v>-24.122816544000003</c:v>
                </c:pt>
                <c:pt idx="8">
                  <c:v>-23.520910795999999</c:v>
                </c:pt>
                <c:pt idx="9">
                  <c:v>-26.228246224999999</c:v>
                </c:pt>
              </c:numCache>
            </c:numRef>
          </c:val>
          <c:extLst>
            <c:ext xmlns:c16="http://schemas.microsoft.com/office/drawing/2014/chart" uri="{C3380CC4-5D6E-409C-BE32-E72D297353CC}">
              <c16:uniqueId val="{00000000-5F4C-457B-B1BB-3E09456BADBA}"/>
            </c:ext>
          </c:extLst>
        </c:ser>
        <c:ser>
          <c:idx val="1"/>
          <c:order val="1"/>
          <c:tx>
            <c:strRef>
              <c:f>'7.2,7.3'!$A$19</c:f>
              <c:strCache>
                <c:ptCount val="1"/>
                <c:pt idx="0">
                  <c:v>Imports at 220 and 400 kV</c:v>
                </c:pt>
              </c:strCache>
            </c:strRef>
          </c:tx>
          <c:spPr>
            <a:solidFill>
              <a:schemeClr val="accent3"/>
            </a:solidFill>
          </c:spPr>
          <c:invertIfNegative val="0"/>
          <c:cat>
            <c:numRef>
              <c:f>'7.2,7.3'!$B$16:$K$16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'7.2,7.3'!$B$19:$K$19</c:f>
              <c:numCache>
                <c:formatCode>0.0</c:formatCode>
                <c:ptCount val="10"/>
                <c:pt idx="0">
                  <c:v>9.3308999999999997</c:v>
                </c:pt>
                <c:pt idx="1">
                  <c:v>9.8519000000000005</c:v>
                </c:pt>
                <c:pt idx="2">
                  <c:v>11.187258999999999</c:v>
                </c:pt>
                <c:pt idx="3">
                  <c:v>15.488839999999996</c:v>
                </c:pt>
                <c:pt idx="4">
                  <c:v>13.439601</c:v>
                </c:pt>
                <c:pt idx="5">
                  <c:v>14.643177</c:v>
                </c:pt>
                <c:pt idx="6">
                  <c:v>11.413304</c:v>
                </c:pt>
                <c:pt idx="7">
                  <c:v>10.972227999999999</c:v>
                </c:pt>
                <c:pt idx="8">
                  <c:v>13.301913000000001</c:v>
                </c:pt>
                <c:pt idx="9">
                  <c:v>14.820332999999998</c:v>
                </c:pt>
              </c:numCache>
            </c:numRef>
          </c:val>
          <c:extLst>
            <c:ext xmlns:c16="http://schemas.microsoft.com/office/drawing/2014/chart" uri="{C3380CC4-5D6E-409C-BE32-E72D297353CC}">
              <c16:uniqueId val="{00000001-5F4C-457B-B1BB-3E09456BADBA}"/>
            </c:ext>
          </c:extLst>
        </c:ser>
        <c:ser>
          <c:idx val="2"/>
          <c:order val="2"/>
          <c:tx>
            <c:strRef>
              <c:f>'7.2,7.3'!$A$20</c:f>
              <c:strCache>
                <c:ptCount val="1"/>
                <c:pt idx="0">
                  <c:v>Imports at 110 kV</c:v>
                </c:pt>
              </c:strCache>
            </c:strRef>
          </c:tx>
          <c:spPr>
            <a:solidFill>
              <a:schemeClr val="accent4"/>
            </a:solidFill>
          </c:spPr>
          <c:invertIfNegative val="0"/>
          <c:cat>
            <c:numRef>
              <c:f>'7.2,7.3'!$B$16:$K$16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'7.2,7.3'!$B$20:$K$20</c:f>
              <c:numCache>
                <c:formatCode>0.0</c:formatCode>
                <c:ptCount val="10"/>
                <c:pt idx="0">
                  <c:v>0.996</c:v>
                </c:pt>
                <c:pt idx="1">
                  <c:v>0.96970000000000001</c:v>
                </c:pt>
                <c:pt idx="2">
                  <c:v>0.65450693400000004</c:v>
                </c:pt>
                <c:pt idx="3">
                  <c:v>0.65700986599999989</c:v>
                </c:pt>
                <c:pt idx="4">
                  <c:v>0.37697191799999996</c:v>
                </c:pt>
                <c:pt idx="5">
                  <c:v>0.42882220900000007</c:v>
                </c:pt>
                <c:pt idx="6">
                  <c:v>0.16010649799999999</c:v>
                </c:pt>
                <c:pt idx="7">
                  <c:v>5.3985188000000003E-2</c:v>
                </c:pt>
                <c:pt idx="8">
                  <c:v>6.6138051000000003E-2</c:v>
                </c:pt>
                <c:pt idx="9">
                  <c:v>0.33264798199999995</c:v>
                </c:pt>
              </c:numCache>
            </c:numRef>
          </c:val>
          <c:extLst>
            <c:ext xmlns:c16="http://schemas.microsoft.com/office/drawing/2014/chart" uri="{C3380CC4-5D6E-409C-BE32-E72D297353CC}">
              <c16:uniqueId val="{00000002-5F4C-457B-B1BB-3E09456BADBA}"/>
            </c:ext>
          </c:extLst>
        </c:ser>
        <c:dLbls>
          <c:showLegendKey val="0"/>
          <c:showVal val="0"/>
          <c:showCatName val="0"/>
          <c:showSerName val="0"/>
          <c:showPercent val="0"/>
          <c:showBubbleSize val="0"/>
        </c:dLbls>
        <c:gapWidth val="50"/>
        <c:overlap val="100"/>
        <c:axId val="146191488"/>
        <c:axId val="146193024"/>
      </c:barChart>
      <c:lineChart>
        <c:grouping val="standard"/>
        <c:varyColors val="0"/>
        <c:ser>
          <c:idx val="3"/>
          <c:order val="3"/>
          <c:tx>
            <c:strRef>
              <c:f>'7.2,7.3'!$A$17</c:f>
              <c:strCache>
                <c:ptCount val="1"/>
                <c:pt idx="0">
                  <c:v>Cross-border balance</c:v>
                </c:pt>
              </c:strCache>
            </c:strRef>
          </c:tx>
          <c:spPr>
            <a:ln>
              <a:solidFill>
                <a:schemeClr val="accent5"/>
              </a:solidFill>
            </a:ln>
          </c:spPr>
          <c:marker>
            <c:symbol val="none"/>
          </c:marker>
          <c:cat>
            <c:numRef>
              <c:f>'7.2,7.3'!$B$16:$K$16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'7.2,7.3'!$B$17:$K$17</c:f>
              <c:numCache>
                <c:formatCode>0.0</c:formatCode>
                <c:ptCount val="10"/>
                <c:pt idx="0">
                  <c:v>-17.1205</c:v>
                </c:pt>
                <c:pt idx="1">
                  <c:v>-16.872599999999998</c:v>
                </c:pt>
                <c:pt idx="2">
                  <c:v>-16.300064602999999</c:v>
                </c:pt>
                <c:pt idx="3">
                  <c:v>-12.515503262000003</c:v>
                </c:pt>
                <c:pt idx="4">
                  <c:v>-10.974436111000001</c:v>
                </c:pt>
                <c:pt idx="5">
                  <c:v>-13.036937850999999</c:v>
                </c:pt>
                <c:pt idx="6">
                  <c:v>-13.907092499999996</c:v>
                </c:pt>
                <c:pt idx="7">
                  <c:v>-13.096603356000003</c:v>
                </c:pt>
                <c:pt idx="8">
                  <c:v>-10.152859744999999</c:v>
                </c:pt>
                <c:pt idx="9">
                  <c:v>-11.075265243000002</c:v>
                </c:pt>
              </c:numCache>
            </c:numRef>
          </c:val>
          <c:smooth val="0"/>
          <c:extLst>
            <c:ext xmlns:c16="http://schemas.microsoft.com/office/drawing/2014/chart" uri="{C3380CC4-5D6E-409C-BE32-E72D297353CC}">
              <c16:uniqueId val="{00000003-5F4C-457B-B1BB-3E09456BADBA}"/>
            </c:ext>
          </c:extLst>
        </c:ser>
        <c:dLbls>
          <c:showLegendKey val="0"/>
          <c:showVal val="0"/>
          <c:showCatName val="0"/>
          <c:showSerName val="0"/>
          <c:showPercent val="0"/>
          <c:showBubbleSize val="0"/>
        </c:dLbls>
        <c:marker val="1"/>
        <c:smooth val="0"/>
        <c:axId val="146191488"/>
        <c:axId val="146193024"/>
      </c:lineChart>
      <c:catAx>
        <c:axId val="146191488"/>
        <c:scaling>
          <c:orientation val="minMax"/>
        </c:scaling>
        <c:delete val="0"/>
        <c:axPos val="b"/>
        <c:numFmt formatCode="General" sourceLinked="1"/>
        <c:majorTickMark val="none"/>
        <c:minorTickMark val="none"/>
        <c:tickLblPos val="low"/>
        <c:txPr>
          <a:bodyPr/>
          <a:lstStyle/>
          <a:p>
            <a:pPr>
              <a:defRPr sz="900"/>
            </a:pPr>
            <a:endParaRPr lang="cs-CZ"/>
          </a:p>
        </c:txPr>
        <c:crossAx val="146193024"/>
        <c:crosses val="autoZero"/>
        <c:auto val="1"/>
        <c:lblAlgn val="ctr"/>
        <c:lblOffset val="100"/>
        <c:noMultiLvlLbl val="0"/>
      </c:catAx>
      <c:valAx>
        <c:axId val="146193024"/>
        <c:scaling>
          <c:orientation val="minMax"/>
          <c:min val="-30"/>
        </c:scaling>
        <c:delete val="0"/>
        <c:axPos val="l"/>
        <c:majorGridlines/>
        <c:numFmt formatCode="0" sourceLinked="0"/>
        <c:majorTickMark val="out"/>
        <c:minorTickMark val="none"/>
        <c:tickLblPos val="nextTo"/>
        <c:spPr>
          <a:ln>
            <a:noFill/>
          </a:ln>
        </c:spPr>
        <c:txPr>
          <a:bodyPr/>
          <a:lstStyle/>
          <a:p>
            <a:pPr>
              <a:defRPr sz="900"/>
            </a:pPr>
            <a:endParaRPr lang="cs-CZ"/>
          </a:p>
        </c:txPr>
        <c:crossAx val="146191488"/>
        <c:crosses val="autoZero"/>
        <c:crossBetween val="between"/>
      </c:valAx>
    </c:plotArea>
    <c:legend>
      <c:legendPos val="b"/>
      <c:layout>
        <c:manualLayout>
          <c:xMode val="edge"/>
          <c:yMode val="edge"/>
          <c:x val="7.1246819338422414E-5"/>
          <c:y val="0.89774597545874213"/>
          <c:w val="0.82723753886120499"/>
          <c:h val="9.870989530564022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Monthly peak and minimum loads [MW]</a:t>
            </a:r>
            <a:endParaRPr lang="cs-CZ" sz="1000">
              <a:solidFill>
                <a:schemeClr val="tx2"/>
              </a:solidFill>
              <a:effectLst/>
            </a:endParaRPr>
          </a:p>
        </c:rich>
      </c:tx>
      <c:layout>
        <c:manualLayout>
          <c:xMode val="edge"/>
          <c:yMode val="edge"/>
          <c:x val="1.7378068507797027E-4"/>
          <c:y val="9.8814254876976246E-3"/>
        </c:manualLayout>
      </c:layout>
      <c:overlay val="0"/>
    </c:title>
    <c:autoTitleDeleted val="0"/>
    <c:plotArea>
      <c:layout>
        <c:manualLayout>
          <c:layoutTarget val="inner"/>
          <c:xMode val="edge"/>
          <c:yMode val="edge"/>
          <c:x val="5.9297345747111929E-2"/>
          <c:y val="0.1195250142831023"/>
          <c:w val="0.90885387659601824"/>
          <c:h val="0.71043553559869965"/>
        </c:manualLayout>
      </c:layout>
      <c:barChart>
        <c:barDir val="col"/>
        <c:grouping val="clustered"/>
        <c:varyColors val="0"/>
        <c:ser>
          <c:idx val="0"/>
          <c:order val="0"/>
          <c:tx>
            <c:v>Monthly peak</c:v>
          </c:tx>
          <c:spPr>
            <a:solidFill>
              <a:schemeClr val="accent5"/>
            </a:solidFill>
          </c:spPr>
          <c:invertIfNegative val="0"/>
          <c:val>
            <c:numRef>
              <c:f>'8.1'!$C$5:$N$5</c:f>
              <c:numCache>
                <c:formatCode>#,##0.0</c:formatCode>
                <c:ptCount val="12"/>
                <c:pt idx="0">
                  <c:v>11766.360004760099</c:v>
                </c:pt>
                <c:pt idx="1">
                  <c:v>12159.0146560912</c:v>
                </c:pt>
                <c:pt idx="2">
                  <c:v>10949.4653957296</c:v>
                </c:pt>
                <c:pt idx="3">
                  <c:v>10311.612611709499</c:v>
                </c:pt>
                <c:pt idx="4">
                  <c:v>9409.8770883667894</c:v>
                </c:pt>
                <c:pt idx="5">
                  <c:v>9549.6099442617997</c:v>
                </c:pt>
                <c:pt idx="6">
                  <c:v>9108.0788200063307</c:v>
                </c:pt>
                <c:pt idx="7">
                  <c:v>9245.4150433393606</c:v>
                </c:pt>
                <c:pt idx="8">
                  <c:v>9402.1222339031101</c:v>
                </c:pt>
                <c:pt idx="9">
                  <c:v>10190.121939495501</c:v>
                </c:pt>
                <c:pt idx="10">
                  <c:v>11341.511679572301</c:v>
                </c:pt>
                <c:pt idx="11">
                  <c:v>11403.2205141464</c:v>
                </c:pt>
              </c:numCache>
            </c:numRef>
          </c:val>
          <c:extLst>
            <c:ext xmlns:c16="http://schemas.microsoft.com/office/drawing/2014/chart" uri="{C3380CC4-5D6E-409C-BE32-E72D297353CC}">
              <c16:uniqueId val="{00000000-FD28-48A0-AA5F-2044BE1183C4}"/>
            </c:ext>
          </c:extLst>
        </c:ser>
        <c:ser>
          <c:idx val="1"/>
          <c:order val="1"/>
          <c:tx>
            <c:v>Monthly minimum</c:v>
          </c:tx>
          <c:spPr>
            <a:solidFill>
              <a:schemeClr val="accent1"/>
            </a:solidFill>
          </c:spPr>
          <c:invertIfNegative val="0"/>
          <c:val>
            <c:numRef>
              <c:f>'8.1'!$C$8:$N$8</c:f>
              <c:numCache>
                <c:formatCode>#,##0.0</c:formatCode>
                <c:ptCount val="12"/>
                <c:pt idx="0">
                  <c:v>6388.6578522589298</c:v>
                </c:pt>
                <c:pt idx="1">
                  <c:v>6755.7205251822597</c:v>
                </c:pt>
                <c:pt idx="2">
                  <c:v>6529.7707253656799</c:v>
                </c:pt>
                <c:pt idx="3">
                  <c:v>5939.9039522964904</c:v>
                </c:pt>
                <c:pt idx="4">
                  <c:v>5561.5229056851304</c:v>
                </c:pt>
                <c:pt idx="5">
                  <c:v>5037.4345132882399</c:v>
                </c:pt>
                <c:pt idx="6">
                  <c:v>4976.0895334107799</c:v>
                </c:pt>
                <c:pt idx="7">
                  <c:v>4870.5373983153704</c:v>
                </c:pt>
                <c:pt idx="8">
                  <c:v>5425.8500198901602</c:v>
                </c:pt>
                <c:pt idx="9">
                  <c:v>5718.9811037764102</c:v>
                </c:pt>
                <c:pt idx="10">
                  <c:v>6558.7731763662696</c:v>
                </c:pt>
                <c:pt idx="11">
                  <c:v>5904.1464954838102</c:v>
                </c:pt>
              </c:numCache>
            </c:numRef>
          </c:val>
          <c:extLst>
            <c:ext xmlns:c16="http://schemas.microsoft.com/office/drawing/2014/chart" uri="{C3380CC4-5D6E-409C-BE32-E72D297353CC}">
              <c16:uniqueId val="{00000001-FD28-48A0-AA5F-2044BE1183C4}"/>
            </c:ext>
          </c:extLst>
        </c:ser>
        <c:dLbls>
          <c:showLegendKey val="0"/>
          <c:showVal val="0"/>
          <c:showCatName val="0"/>
          <c:showSerName val="0"/>
          <c:showPercent val="0"/>
          <c:showBubbleSize val="0"/>
        </c:dLbls>
        <c:gapWidth val="50"/>
        <c:axId val="158704000"/>
        <c:axId val="158705536"/>
      </c:barChart>
      <c:catAx>
        <c:axId val="158704000"/>
        <c:scaling>
          <c:orientation val="minMax"/>
        </c:scaling>
        <c:delete val="0"/>
        <c:axPos val="b"/>
        <c:numFmt formatCode="General" sourceLinked="0"/>
        <c:majorTickMark val="none"/>
        <c:minorTickMark val="none"/>
        <c:tickLblPos val="nextTo"/>
        <c:txPr>
          <a:bodyPr/>
          <a:lstStyle/>
          <a:p>
            <a:pPr>
              <a:defRPr sz="900"/>
            </a:pPr>
            <a:endParaRPr lang="cs-CZ"/>
          </a:p>
        </c:txPr>
        <c:crossAx val="158705536"/>
        <c:crosses val="autoZero"/>
        <c:auto val="1"/>
        <c:lblAlgn val="ctr"/>
        <c:lblOffset val="100"/>
        <c:noMultiLvlLbl val="0"/>
      </c:catAx>
      <c:valAx>
        <c:axId val="1587055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704000"/>
        <c:crosses val="autoZero"/>
        <c:crossBetween val="between"/>
      </c:valAx>
    </c:plotArea>
    <c:legend>
      <c:legendPos val="b"/>
      <c:layout>
        <c:manualLayout>
          <c:xMode val="edge"/>
          <c:yMode val="edge"/>
          <c:x val="1.8448278164128365E-3"/>
          <c:y val="0.92770245964501064"/>
          <c:w val="0.38992845117845193"/>
          <c:h val="5.253468937959432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u="none" strike="noStrike" baseline="0">
                <a:solidFill>
                  <a:schemeClr val="tx2"/>
                </a:solidFill>
                <a:effectLst/>
              </a:rPr>
              <a:t>Peak load </a:t>
            </a:r>
            <a:r>
              <a:rPr lang="cs-CZ" sz="1000" b="1" i="0" u="none" strike="noStrike" baseline="0">
                <a:solidFill>
                  <a:schemeClr val="tx2"/>
                </a:solidFill>
                <a:effectLst/>
              </a:rPr>
              <a:t>time</a:t>
            </a:r>
            <a:r>
              <a:rPr lang="en-GB" sz="1000" b="1" i="0" u="none" strike="noStrike" baseline="0">
                <a:solidFill>
                  <a:schemeClr val="tx2"/>
                </a:solidFill>
                <a:effectLst/>
              </a:rPr>
              <a:t> and minimum load </a:t>
            </a:r>
            <a:r>
              <a:rPr lang="cs-CZ" sz="1000" b="1" i="0" u="none" strike="noStrike" baseline="0">
                <a:solidFill>
                  <a:schemeClr val="tx2"/>
                </a:solidFill>
                <a:effectLst/>
              </a:rPr>
              <a:t>time</a:t>
            </a:r>
            <a:r>
              <a:rPr lang="en-GB" sz="1000" b="1" i="0" u="none" strike="noStrike" baseline="0">
                <a:solidFill>
                  <a:schemeClr val="tx2"/>
                </a:solidFill>
                <a:effectLst/>
              </a:rPr>
              <a:t> </a:t>
            </a:r>
            <a:endParaRPr lang="cs-CZ" sz="1000">
              <a:solidFill>
                <a:schemeClr val="tx2"/>
              </a:solidFill>
            </a:endParaRPr>
          </a:p>
        </c:rich>
      </c:tx>
      <c:layout>
        <c:manualLayout>
          <c:xMode val="edge"/>
          <c:yMode val="edge"/>
          <c:x val="1.2224938875305628E-3"/>
          <c:y val="0"/>
        </c:manualLayout>
      </c:layout>
      <c:overlay val="0"/>
    </c:title>
    <c:autoTitleDeleted val="0"/>
    <c:plotArea>
      <c:layout>
        <c:manualLayout>
          <c:layoutTarget val="inner"/>
          <c:xMode val="edge"/>
          <c:yMode val="edge"/>
          <c:x val="7.1246473163959642E-2"/>
          <c:y val="7.1345611415297827E-2"/>
          <c:w val="0.88376575177491556"/>
          <c:h val="0.77343633439548332"/>
        </c:manualLayout>
      </c:layout>
      <c:scatterChart>
        <c:scatterStyle val="lineMarker"/>
        <c:varyColors val="0"/>
        <c:ser>
          <c:idx val="0"/>
          <c:order val="0"/>
          <c:tx>
            <c:strRef>
              <c:f>'8.1'!$B$22</c:f>
              <c:strCache>
                <c:ptCount val="1"/>
                <c:pt idx="0">
                  <c:v>Monthly peak load time</c:v>
                </c:pt>
              </c:strCache>
            </c:strRef>
          </c:tx>
          <c:spPr>
            <a:ln w="28575">
              <a:noFill/>
            </a:ln>
          </c:spPr>
          <c:marker>
            <c:symbol val="square"/>
            <c:size val="7"/>
            <c:spPr>
              <a:solidFill>
                <a:schemeClr val="accent5"/>
              </a:solidFill>
              <a:ln>
                <a:noFill/>
              </a:ln>
            </c:spPr>
          </c:marker>
          <c:yVal>
            <c:numRef>
              <c:f>'8.1'!$C$7:$N$7</c:f>
              <c:numCache>
                <c:formatCode>h:mm;@</c:formatCode>
                <c:ptCount val="12"/>
                <c:pt idx="0">
                  <c:v>0.54166666666666663</c:v>
                </c:pt>
                <c:pt idx="1">
                  <c:v>0.36458333333333331</c:v>
                </c:pt>
                <c:pt idx="2">
                  <c:v>0.54166666666666663</c:v>
                </c:pt>
                <c:pt idx="3">
                  <c:v>0.46875</c:v>
                </c:pt>
                <c:pt idx="4">
                  <c:v>0.48958333333333331</c:v>
                </c:pt>
                <c:pt idx="5">
                  <c:v>0.51041666666666663</c:v>
                </c:pt>
                <c:pt idx="6">
                  <c:v>0.53125</c:v>
                </c:pt>
                <c:pt idx="7">
                  <c:v>0.51041666666666663</c:v>
                </c:pt>
                <c:pt idx="8">
                  <c:v>0.5</c:v>
                </c:pt>
                <c:pt idx="9">
                  <c:v>0.375</c:v>
                </c:pt>
                <c:pt idx="10">
                  <c:v>0.54166666666666663</c:v>
                </c:pt>
                <c:pt idx="11">
                  <c:v>0.54166666666666663</c:v>
                </c:pt>
              </c:numCache>
            </c:numRef>
          </c:yVal>
          <c:smooth val="0"/>
          <c:extLst>
            <c:ext xmlns:c16="http://schemas.microsoft.com/office/drawing/2014/chart" uri="{C3380CC4-5D6E-409C-BE32-E72D297353CC}">
              <c16:uniqueId val="{00000000-5FDC-48BD-88FF-0C75F62B7DD2}"/>
            </c:ext>
          </c:extLst>
        </c:ser>
        <c:ser>
          <c:idx val="1"/>
          <c:order val="1"/>
          <c:tx>
            <c:strRef>
              <c:f>'8.1'!$B$23</c:f>
              <c:strCache>
                <c:ptCount val="1"/>
                <c:pt idx="0">
                  <c:v>Monthly minimum load time</c:v>
                </c:pt>
              </c:strCache>
            </c:strRef>
          </c:tx>
          <c:spPr>
            <a:ln w="28575">
              <a:noFill/>
            </a:ln>
          </c:spPr>
          <c:marker>
            <c:spPr>
              <a:solidFill>
                <a:schemeClr val="accent1"/>
              </a:solidFill>
              <a:ln>
                <a:noFill/>
              </a:ln>
            </c:spPr>
          </c:marker>
          <c:yVal>
            <c:numRef>
              <c:f>'8.1'!$C$10:$N$10</c:f>
              <c:numCache>
                <c:formatCode>h:mm;@</c:formatCode>
                <c:ptCount val="12"/>
                <c:pt idx="0">
                  <c:v>3.125E-2</c:v>
                </c:pt>
                <c:pt idx="1">
                  <c:v>3.125E-2</c:v>
                </c:pt>
                <c:pt idx="2">
                  <c:v>8.3333333333333329E-2</c:v>
                </c:pt>
                <c:pt idx="3">
                  <c:v>3.125E-2</c:v>
                </c:pt>
                <c:pt idx="4">
                  <c:v>0.22916666666666666</c:v>
                </c:pt>
                <c:pt idx="5">
                  <c:v>0.23958333333333334</c:v>
                </c:pt>
                <c:pt idx="6">
                  <c:v>0.22916666666666666</c:v>
                </c:pt>
                <c:pt idx="7">
                  <c:v>0.23958333333333334</c:v>
                </c:pt>
                <c:pt idx="8">
                  <c:v>0.21875</c:v>
                </c:pt>
                <c:pt idx="9">
                  <c:v>9.375E-2</c:v>
                </c:pt>
                <c:pt idx="10">
                  <c:v>3.125E-2</c:v>
                </c:pt>
                <c:pt idx="11">
                  <c:v>0.15625</c:v>
                </c:pt>
              </c:numCache>
            </c:numRef>
          </c:yVal>
          <c:smooth val="0"/>
          <c:extLst>
            <c:ext xmlns:c16="http://schemas.microsoft.com/office/drawing/2014/chart" uri="{C3380CC4-5D6E-409C-BE32-E72D297353CC}">
              <c16:uniqueId val="{00000001-5FDC-48BD-88FF-0C75F62B7DD2}"/>
            </c:ext>
          </c:extLst>
        </c:ser>
        <c:dLbls>
          <c:showLegendKey val="0"/>
          <c:showVal val="0"/>
          <c:showCatName val="0"/>
          <c:showSerName val="0"/>
          <c:showPercent val="0"/>
          <c:showBubbleSize val="0"/>
        </c:dLbls>
        <c:axId val="158800512"/>
        <c:axId val="158806784"/>
      </c:scatterChart>
      <c:valAx>
        <c:axId val="158800512"/>
        <c:scaling>
          <c:orientation val="minMax"/>
          <c:max val="12"/>
          <c:min val="1"/>
        </c:scaling>
        <c:delete val="0"/>
        <c:axPos val="b"/>
        <c:majorTickMark val="none"/>
        <c:minorTickMark val="none"/>
        <c:tickLblPos val="nextTo"/>
        <c:crossAx val="158806784"/>
        <c:crosses val="autoZero"/>
        <c:crossBetween val="midCat"/>
        <c:majorUnit val="1"/>
      </c:valAx>
      <c:valAx>
        <c:axId val="158806784"/>
        <c:scaling>
          <c:orientation val="minMax"/>
          <c:max val="0.99998842600000004"/>
          <c:min val="0"/>
        </c:scaling>
        <c:delete val="0"/>
        <c:axPos val="l"/>
        <c:majorGridlines/>
        <c:numFmt formatCode="h" sourceLinked="0"/>
        <c:majorTickMark val="out"/>
        <c:minorTickMark val="none"/>
        <c:tickLblPos val="nextTo"/>
        <c:spPr>
          <a:ln>
            <a:noFill/>
          </a:ln>
        </c:spPr>
        <c:crossAx val="158800512"/>
        <c:crosses val="autoZero"/>
        <c:crossBetween val="midCat"/>
        <c:majorUnit val="4.1666900000000014E-2"/>
      </c:valAx>
    </c:plotArea>
    <c:legend>
      <c:legendPos val="b"/>
      <c:layout>
        <c:manualLayout>
          <c:xMode val="edge"/>
          <c:yMode val="edge"/>
          <c:x val="7.7435308361516512E-4"/>
          <c:y val="0.92346697080983298"/>
          <c:w val="0.6194306649168857"/>
          <c:h val="5.6622626004502095E-2"/>
        </c:manualLayout>
      </c:layout>
      <c:overlay val="0"/>
      <c:spPr>
        <a:ln>
          <a:noFill/>
        </a:ln>
        <a:effectLst/>
      </c:spPr>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on the peak load day [MW]</a:t>
            </a:r>
            <a:endParaRPr lang="cs-CZ" sz="1000">
              <a:solidFill>
                <a:schemeClr val="tx2"/>
              </a:solidFill>
              <a:effectLst/>
            </a:endParaRPr>
          </a:p>
        </c:rich>
      </c:tx>
      <c:layout>
        <c:manualLayout>
          <c:xMode val="edge"/>
          <c:yMode val="edge"/>
          <c:x val="1.2431960720725338E-2"/>
          <c:y val="0"/>
        </c:manualLayout>
      </c:layout>
      <c:overlay val="0"/>
    </c:title>
    <c:autoTitleDeleted val="0"/>
    <c:plotArea>
      <c:layout>
        <c:manualLayout>
          <c:layoutTarget val="inner"/>
          <c:xMode val="edge"/>
          <c:yMode val="edge"/>
          <c:x val="8.7775777103176827E-2"/>
          <c:y val="0.13741137156870992"/>
          <c:w val="0.67974276882110962"/>
          <c:h val="0.69599236928853969"/>
        </c:manualLayout>
      </c:layout>
      <c:areaChart>
        <c:grouping val="stacked"/>
        <c:varyColors val="0"/>
        <c:ser>
          <c:idx val="0"/>
          <c:order val="0"/>
          <c:tx>
            <c:strRef>
              <c:f>'8.2'!$B$52</c:f>
              <c:strCache>
                <c:ptCount val="1"/>
                <c:pt idx="0">
                  <c:v>NPP</c:v>
                </c:pt>
              </c:strCache>
            </c:strRef>
          </c:tx>
          <c:spPr>
            <a:solidFill>
              <a:schemeClr val="accent1"/>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'8.2'!$B$54:$B$149</c:f>
              <c:numCache>
                <c:formatCode>#,##0</c:formatCode>
                <c:ptCount val="96"/>
                <c:pt idx="0">
                  <c:v>3664.08229923625</c:v>
                </c:pt>
                <c:pt idx="1">
                  <c:v>3669.3576591626902</c:v>
                </c:pt>
                <c:pt idx="2">
                  <c:v>3669.6777716848101</c:v>
                </c:pt>
                <c:pt idx="3">
                  <c:v>3669.62441417031</c:v>
                </c:pt>
                <c:pt idx="4">
                  <c:v>3667.6102941869199</c:v>
                </c:pt>
                <c:pt idx="5">
                  <c:v>3669.4643741916798</c:v>
                </c:pt>
                <c:pt idx="6">
                  <c:v>3669.64442527355</c:v>
                </c:pt>
                <c:pt idx="7">
                  <c:v>3667.7903778336399</c:v>
                </c:pt>
                <c:pt idx="8">
                  <c:v>3667.62361321251</c:v>
                </c:pt>
                <c:pt idx="9">
                  <c:v>3668.33056364411</c:v>
                </c:pt>
                <c:pt idx="10">
                  <c:v>3668.0304785076601</c:v>
                </c:pt>
                <c:pt idx="11">
                  <c:v>3668.4706576492099</c:v>
                </c:pt>
                <c:pt idx="12">
                  <c:v>3668.19050220386</c:v>
                </c:pt>
                <c:pt idx="13">
                  <c:v>3669.1842350287602</c:v>
                </c:pt>
                <c:pt idx="14">
                  <c:v>3670.0779611847402</c:v>
                </c:pt>
                <c:pt idx="15">
                  <c:v>3670.3580677828099</c:v>
                </c:pt>
                <c:pt idx="16">
                  <c:v>3670.27802336985</c:v>
                </c:pt>
                <c:pt idx="17">
                  <c:v>3669.79783830424</c:v>
                </c:pt>
                <c:pt idx="18">
                  <c:v>3670.9049293885</c:v>
                </c:pt>
                <c:pt idx="19">
                  <c:v>3670.0045925670001</c:v>
                </c:pt>
                <c:pt idx="20">
                  <c:v>3670.3647598604598</c:v>
                </c:pt>
                <c:pt idx="21">
                  <c:v>3672.1788013763098</c:v>
                </c:pt>
                <c:pt idx="22">
                  <c:v>3670.3913816292102</c:v>
                </c:pt>
                <c:pt idx="23">
                  <c:v>3671.1916954993599</c:v>
                </c:pt>
                <c:pt idx="24">
                  <c:v>3673.1258036346499</c:v>
                </c:pt>
                <c:pt idx="25">
                  <c:v>3675.1065934892199</c:v>
                </c:pt>
                <c:pt idx="26">
                  <c:v>3675.3866675224299</c:v>
                </c:pt>
                <c:pt idx="27">
                  <c:v>3677.6342286670501</c:v>
                </c:pt>
                <c:pt idx="28">
                  <c:v>3679.2215048169101</c:v>
                </c:pt>
                <c:pt idx="29">
                  <c:v>3680.1685722049601</c:v>
                </c:pt>
                <c:pt idx="30">
                  <c:v>3679.7550799618598</c:v>
                </c:pt>
                <c:pt idx="31">
                  <c:v>3681.8692228966001</c:v>
                </c:pt>
                <c:pt idx="32">
                  <c:v>3680.64209775777</c:v>
                </c:pt>
                <c:pt idx="33">
                  <c:v>3679.4349348748901</c:v>
                </c:pt>
                <c:pt idx="34">
                  <c:v>3680.16192897459</c:v>
                </c:pt>
                <c:pt idx="35">
                  <c:v>3678.9414145012702</c:v>
                </c:pt>
                <c:pt idx="36">
                  <c:v>3679.1214981479902</c:v>
                </c:pt>
                <c:pt idx="37">
                  <c:v>3680.4887010094999</c:v>
                </c:pt>
                <c:pt idx="38">
                  <c:v>3680.2752709515198</c:v>
                </c:pt>
                <c:pt idx="39">
                  <c:v>3679.70168988251</c:v>
                </c:pt>
                <c:pt idx="40">
                  <c:v>3679.1881909705098</c:v>
                </c:pt>
                <c:pt idx="41">
                  <c:v>3679.5550014943301</c:v>
                </c:pt>
                <c:pt idx="42">
                  <c:v>3678.3478386114498</c:v>
                </c:pt>
                <c:pt idx="43">
                  <c:v>3674.92649356007</c:v>
                </c:pt>
                <c:pt idx="44">
                  <c:v>3674.3196312095101</c:v>
                </c:pt>
                <c:pt idx="45">
                  <c:v>3674.2929443110502</c:v>
                </c:pt>
                <c:pt idx="46">
                  <c:v>3672.2321100435302</c:v>
                </c:pt>
                <c:pt idx="47">
                  <c:v>3669.27764731459</c:v>
                </c:pt>
                <c:pt idx="48">
                  <c:v>3666.61657764445</c:v>
                </c:pt>
                <c:pt idx="49">
                  <c:v>3664.4757315288298</c:v>
                </c:pt>
                <c:pt idx="50">
                  <c:v>3663.00182992075</c:v>
                </c:pt>
                <c:pt idx="51">
                  <c:v>3664.7758817949898</c:v>
                </c:pt>
                <c:pt idx="52">
                  <c:v>3664.27566934371</c:v>
                </c:pt>
                <c:pt idx="53">
                  <c:v>3663.8821882038601</c:v>
                </c:pt>
                <c:pt idx="54">
                  <c:v>3664.0755908761798</c:v>
                </c:pt>
                <c:pt idx="55">
                  <c:v>3664.72916751086</c:v>
                </c:pt>
                <c:pt idx="56">
                  <c:v>3662.49497423911</c:v>
                </c:pt>
                <c:pt idx="57">
                  <c:v>3662.0481030199098</c:v>
                </c:pt>
                <c:pt idx="58">
                  <c:v>3660.5208927446201</c:v>
                </c:pt>
                <c:pt idx="59">
                  <c:v>3660.6942517488401</c:v>
                </c:pt>
                <c:pt idx="60">
                  <c:v>3659.7605522336698</c:v>
                </c:pt>
                <c:pt idx="61">
                  <c:v>3658.5600977108702</c:v>
                </c:pt>
                <c:pt idx="62">
                  <c:v>3656.7593426557501</c:v>
                </c:pt>
                <c:pt idx="63">
                  <c:v>3656.0324788154699</c:v>
                </c:pt>
                <c:pt idx="64">
                  <c:v>3655.53226636419</c:v>
                </c:pt>
                <c:pt idx="65">
                  <c:v>3655.6122782123002</c:v>
                </c:pt>
                <c:pt idx="66">
                  <c:v>3658.7201214070701</c:v>
                </c:pt>
                <c:pt idx="67">
                  <c:v>3661.2945197163099</c:v>
                </c:pt>
                <c:pt idx="68">
                  <c:v>3663.1019017193798</c:v>
                </c:pt>
                <c:pt idx="69">
                  <c:v>3665.1493518316001</c:v>
                </c:pt>
                <c:pt idx="70">
                  <c:v>3666.6966383398299</c:v>
                </c:pt>
                <c:pt idx="71">
                  <c:v>3666.8833652169301</c:v>
                </c:pt>
                <c:pt idx="72">
                  <c:v>3668.8574629938498</c:v>
                </c:pt>
                <c:pt idx="73">
                  <c:v>3667.63028900773</c:v>
                </c:pt>
                <c:pt idx="74">
                  <c:v>3667.1168063781502</c:v>
                </c:pt>
                <c:pt idx="75">
                  <c:v>3666.3564658671899</c:v>
                </c:pt>
                <c:pt idx="76">
                  <c:v>3666.15641996451</c:v>
                </c:pt>
                <c:pt idx="77">
                  <c:v>3664.9292785432499</c:v>
                </c:pt>
                <c:pt idx="78">
                  <c:v>3665.9363303937398</c:v>
                </c:pt>
                <c:pt idx="79">
                  <c:v>3667.9504666595599</c:v>
                </c:pt>
                <c:pt idx="80">
                  <c:v>3668.72410991368</c:v>
                </c:pt>
                <c:pt idx="81">
                  <c:v>3669.1242342839</c:v>
                </c:pt>
                <c:pt idx="82">
                  <c:v>3669.4243682676301</c:v>
                </c:pt>
                <c:pt idx="83">
                  <c:v>3670.5047887358501</c:v>
                </c:pt>
                <c:pt idx="84">
                  <c:v>3668.8574955587001</c:v>
                </c:pt>
                <c:pt idx="85">
                  <c:v>3669.0242276149802</c:v>
                </c:pt>
                <c:pt idx="86">
                  <c:v>3669.3442912898199</c:v>
                </c:pt>
                <c:pt idx="87">
                  <c:v>3668.5973512165901</c:v>
                </c:pt>
                <c:pt idx="88">
                  <c:v>3666.8633866785399</c:v>
                </c:pt>
                <c:pt idx="89">
                  <c:v>3666.1097382452399</c:v>
                </c:pt>
                <c:pt idx="90">
                  <c:v>3665.54950876668</c:v>
                </c:pt>
                <c:pt idx="91">
                  <c:v>3664.5957818658298</c:v>
                </c:pt>
                <c:pt idx="92">
                  <c:v>3665.4361505073198</c:v>
                </c:pt>
                <c:pt idx="93">
                  <c:v>3666.8500188056701</c:v>
                </c:pt>
                <c:pt idx="94">
                  <c:v>3666.24312389026</c:v>
                </c:pt>
                <c:pt idx="95">
                  <c:v>3667.2768626392099</c:v>
                </c:pt>
              </c:numCache>
            </c:numRef>
          </c:val>
          <c:extLst>
            <c:ext xmlns:c16="http://schemas.microsoft.com/office/drawing/2014/chart" uri="{C3380CC4-5D6E-409C-BE32-E72D297353CC}">
              <c16:uniqueId val="{00000000-B8A5-4CF0-A444-4B0125CD5684}"/>
            </c:ext>
          </c:extLst>
        </c:ser>
        <c:ser>
          <c:idx val="1"/>
          <c:order val="1"/>
          <c:tx>
            <c:strRef>
              <c:f>'8.2'!$C$52</c:f>
              <c:strCache>
                <c:ptCount val="1"/>
                <c:pt idx="0">
                  <c:v>TPS</c:v>
                </c:pt>
              </c:strCache>
            </c:strRef>
          </c:tx>
          <c:spPr>
            <a:solidFill>
              <a:schemeClr val="accent5"/>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'8.2'!$C$54:$C$149</c:f>
              <c:numCache>
                <c:formatCode>#,##0</c:formatCode>
                <c:ptCount val="96"/>
                <c:pt idx="0">
                  <c:v>5029.0520293500203</c:v>
                </c:pt>
                <c:pt idx="1">
                  <c:v>4990.7438131703102</c:v>
                </c:pt>
                <c:pt idx="2">
                  <c:v>5002.0368860489198</c:v>
                </c:pt>
                <c:pt idx="3">
                  <c:v>4992.4280102826997</c:v>
                </c:pt>
                <c:pt idx="4">
                  <c:v>4818.5213650810001</c:v>
                </c:pt>
                <c:pt idx="5">
                  <c:v>4688.5018616295401</c:v>
                </c:pt>
                <c:pt idx="6">
                  <c:v>4647.21037142569</c:v>
                </c:pt>
                <c:pt idx="7">
                  <c:v>4648.2604059164996</c:v>
                </c:pt>
                <c:pt idx="8">
                  <c:v>4741.7598994238297</c:v>
                </c:pt>
                <c:pt idx="9">
                  <c:v>4748.28952566921</c:v>
                </c:pt>
                <c:pt idx="10">
                  <c:v>4787.0145026850096</c:v>
                </c:pt>
                <c:pt idx="11">
                  <c:v>4787.1519633020598</c:v>
                </c:pt>
                <c:pt idx="12">
                  <c:v>4857.3091294972201</c:v>
                </c:pt>
                <c:pt idx="13">
                  <c:v>4876.0343933865597</c:v>
                </c:pt>
                <c:pt idx="14">
                  <c:v>4886.8509471009402</c:v>
                </c:pt>
                <c:pt idx="15">
                  <c:v>4879.3856338433197</c:v>
                </c:pt>
                <c:pt idx="16">
                  <c:v>4882.2156763197299</c:v>
                </c:pt>
                <c:pt idx="17">
                  <c:v>4903.9072580133798</c:v>
                </c:pt>
                <c:pt idx="18">
                  <c:v>4951.0487099074298</c:v>
                </c:pt>
                <c:pt idx="19">
                  <c:v>5038.2750605722204</c:v>
                </c:pt>
                <c:pt idx="20">
                  <c:v>5130.9508110428696</c:v>
                </c:pt>
                <c:pt idx="21">
                  <c:v>5159.2484042828701</c:v>
                </c:pt>
                <c:pt idx="22">
                  <c:v>5207.6243348298203</c:v>
                </c:pt>
                <c:pt idx="23">
                  <c:v>5257.4138214658897</c:v>
                </c:pt>
                <c:pt idx="24">
                  <c:v>5401.9766252771196</c:v>
                </c:pt>
                <c:pt idx="25">
                  <c:v>5497.3801870347297</c:v>
                </c:pt>
                <c:pt idx="26">
                  <c:v>5519.1512818757301</c:v>
                </c:pt>
                <c:pt idx="27">
                  <c:v>5605.6121991452401</c:v>
                </c:pt>
                <c:pt idx="28">
                  <c:v>5788.7999218129398</c:v>
                </c:pt>
                <c:pt idx="29">
                  <c:v>5950.4535086961496</c:v>
                </c:pt>
                <c:pt idx="30">
                  <c:v>6080.9252328842003</c:v>
                </c:pt>
                <c:pt idx="31">
                  <c:v>6159.4079359398002</c:v>
                </c:pt>
                <c:pt idx="32">
                  <c:v>6178.8407845288102</c:v>
                </c:pt>
                <c:pt idx="33">
                  <c:v>6196.1786674645</c:v>
                </c:pt>
                <c:pt idx="34">
                  <c:v>6190.2252892957003</c:v>
                </c:pt>
                <c:pt idx="35">
                  <c:v>6201.12942270862</c:v>
                </c:pt>
                <c:pt idx="36">
                  <c:v>6193.4864148521301</c:v>
                </c:pt>
                <c:pt idx="37">
                  <c:v>6181.7884998783602</c:v>
                </c:pt>
                <c:pt idx="38">
                  <c:v>6157.8450992668004</c:v>
                </c:pt>
                <c:pt idx="39">
                  <c:v>6156.7971390319999</c:v>
                </c:pt>
                <c:pt idx="40">
                  <c:v>6140.6355897313197</c:v>
                </c:pt>
                <c:pt idx="41">
                  <c:v>6171.6922068726499</c:v>
                </c:pt>
                <c:pt idx="42">
                  <c:v>6026.3484950577404</c:v>
                </c:pt>
                <c:pt idx="43">
                  <c:v>6033.4094930153797</c:v>
                </c:pt>
                <c:pt idx="44">
                  <c:v>5774.9269353939098</c:v>
                </c:pt>
                <c:pt idx="45">
                  <c:v>5646.3629999471004</c:v>
                </c:pt>
                <c:pt idx="46">
                  <c:v>5597.7903114007404</c:v>
                </c:pt>
                <c:pt idx="47">
                  <c:v>5609.7718397290801</c:v>
                </c:pt>
                <c:pt idx="48">
                  <c:v>5714.8928958339102</c:v>
                </c:pt>
                <c:pt idx="49">
                  <c:v>5779.3343672601404</c:v>
                </c:pt>
                <c:pt idx="50">
                  <c:v>5754.6357399098897</c:v>
                </c:pt>
                <c:pt idx="51">
                  <c:v>5659.9084843882001</c:v>
                </c:pt>
                <c:pt idx="52">
                  <c:v>5790.4783571030603</c:v>
                </c:pt>
                <c:pt idx="53">
                  <c:v>5870.2156887271703</c:v>
                </c:pt>
                <c:pt idx="54">
                  <c:v>5857.8904265444398</c:v>
                </c:pt>
                <c:pt idx="55">
                  <c:v>5792.3475251727295</c:v>
                </c:pt>
                <c:pt idx="56">
                  <c:v>5932.0649986250701</c:v>
                </c:pt>
                <c:pt idx="57">
                  <c:v>6006.1386565042003</c:v>
                </c:pt>
                <c:pt idx="58">
                  <c:v>5958.2843519586904</c:v>
                </c:pt>
                <c:pt idx="59">
                  <c:v>6025.0088219925001</c:v>
                </c:pt>
                <c:pt idx="60">
                  <c:v>6197.1066500972502</c:v>
                </c:pt>
                <c:pt idx="61">
                  <c:v>6239.3771891415199</c:v>
                </c:pt>
                <c:pt idx="62">
                  <c:v>6262.4703752586602</c:v>
                </c:pt>
                <c:pt idx="63">
                  <c:v>6314.86206545615</c:v>
                </c:pt>
                <c:pt idx="64">
                  <c:v>6366.5118963426403</c:v>
                </c:pt>
                <c:pt idx="65">
                  <c:v>6398.2470585993897</c:v>
                </c:pt>
                <c:pt idx="66">
                  <c:v>6409.1910308977203</c:v>
                </c:pt>
                <c:pt idx="67">
                  <c:v>6439.2206937620304</c:v>
                </c:pt>
                <c:pt idx="68">
                  <c:v>6453.2899443099795</c:v>
                </c:pt>
                <c:pt idx="69">
                  <c:v>6470.4711386045701</c:v>
                </c:pt>
                <c:pt idx="70">
                  <c:v>6455.8025268415604</c:v>
                </c:pt>
                <c:pt idx="71">
                  <c:v>6418.7095612907196</c:v>
                </c:pt>
                <c:pt idx="72">
                  <c:v>6467.04650899442</c:v>
                </c:pt>
                <c:pt idx="73">
                  <c:v>6482.42606377637</c:v>
                </c:pt>
                <c:pt idx="74">
                  <c:v>6488.7082279863498</c:v>
                </c:pt>
                <c:pt idx="75">
                  <c:v>6497.0380450576304</c:v>
                </c:pt>
                <c:pt idx="76">
                  <c:v>6503.9992482535099</c:v>
                </c:pt>
                <c:pt idx="77">
                  <c:v>6516.6479297515298</c:v>
                </c:pt>
                <c:pt idx="78">
                  <c:v>6529.4753923634698</c:v>
                </c:pt>
                <c:pt idx="79">
                  <c:v>6513.6190550196998</c:v>
                </c:pt>
                <c:pt idx="80">
                  <c:v>6458.4571135986198</c:v>
                </c:pt>
                <c:pt idx="81">
                  <c:v>6439.7300059261497</c:v>
                </c:pt>
                <c:pt idx="82">
                  <c:v>6415.5907033573503</c:v>
                </c:pt>
                <c:pt idx="83">
                  <c:v>6329.1042694463604</c:v>
                </c:pt>
                <c:pt idx="84">
                  <c:v>6145.6120920898202</c:v>
                </c:pt>
                <c:pt idx="85">
                  <c:v>5968.5718386897297</c:v>
                </c:pt>
                <c:pt idx="86">
                  <c:v>5797.6206461417696</c:v>
                </c:pt>
                <c:pt idx="87">
                  <c:v>5642.1946013934003</c:v>
                </c:pt>
                <c:pt idx="88">
                  <c:v>5638.1135849900402</c:v>
                </c:pt>
                <c:pt idx="89">
                  <c:v>5647.6122617897199</c:v>
                </c:pt>
                <c:pt idx="90">
                  <c:v>5606.2110335651196</c:v>
                </c:pt>
                <c:pt idx="91">
                  <c:v>5503.3905249322797</c:v>
                </c:pt>
                <c:pt idx="92">
                  <c:v>5439.39788299866</c:v>
                </c:pt>
                <c:pt idx="93">
                  <c:v>5381.0560412528303</c:v>
                </c:pt>
                <c:pt idx="94">
                  <c:v>5546.5918781333803</c:v>
                </c:pt>
                <c:pt idx="95">
                  <c:v>5503.0701017645697</c:v>
                </c:pt>
              </c:numCache>
            </c:numRef>
          </c:val>
          <c:extLst>
            <c:ext xmlns:c16="http://schemas.microsoft.com/office/drawing/2014/chart" uri="{C3380CC4-5D6E-409C-BE32-E72D297353CC}">
              <c16:uniqueId val="{00000001-B8A5-4CF0-A444-4B0125CD5684}"/>
            </c:ext>
          </c:extLst>
        </c:ser>
        <c:ser>
          <c:idx val="2"/>
          <c:order val="2"/>
          <c:tx>
            <c:strRef>
              <c:f>'8.2'!$D$52</c:f>
              <c:strCache>
                <c:ptCount val="1"/>
                <c:pt idx="0">
                  <c:v>CC</c:v>
                </c:pt>
              </c:strCache>
            </c:strRef>
          </c:tx>
          <c:spPr>
            <a:solidFill>
              <a:schemeClr val="accent2"/>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'8.2'!$D$54:$D$149</c:f>
              <c:numCache>
                <c:formatCode>#,##0</c:formatCode>
                <c:ptCount val="96"/>
                <c:pt idx="0">
                  <c:v>324.46250260052801</c:v>
                </c:pt>
                <c:pt idx="1">
                  <c:v>331.62796509076702</c:v>
                </c:pt>
                <c:pt idx="2">
                  <c:v>332.37589645136399</c:v>
                </c:pt>
                <c:pt idx="3">
                  <c:v>331.92179534092901</c:v>
                </c:pt>
                <c:pt idx="4">
                  <c:v>327.88162379683001</c:v>
                </c:pt>
                <c:pt idx="5">
                  <c:v>330.88671006930002</c:v>
                </c:pt>
                <c:pt idx="6">
                  <c:v>333.97193482883898</c:v>
                </c:pt>
                <c:pt idx="7">
                  <c:v>328.19548917824801</c:v>
                </c:pt>
                <c:pt idx="8">
                  <c:v>328.10867231409401</c:v>
                </c:pt>
                <c:pt idx="9">
                  <c:v>323.98169205765998</c:v>
                </c:pt>
                <c:pt idx="10">
                  <c:v>329.15711841580202</c:v>
                </c:pt>
                <c:pt idx="11">
                  <c:v>329.564470886641</c:v>
                </c:pt>
                <c:pt idx="12">
                  <c:v>332.76989624394201</c:v>
                </c:pt>
                <c:pt idx="13">
                  <c:v>331.29406254013901</c:v>
                </c:pt>
                <c:pt idx="14">
                  <c:v>331.72813667113701</c:v>
                </c:pt>
                <c:pt idx="15">
                  <c:v>331.56118539582297</c:v>
                </c:pt>
                <c:pt idx="16">
                  <c:v>329.94511596300202</c:v>
                </c:pt>
                <c:pt idx="17">
                  <c:v>331.00023432793199</c:v>
                </c:pt>
                <c:pt idx="18">
                  <c:v>331.33413687856</c:v>
                </c:pt>
                <c:pt idx="19">
                  <c:v>331.40758883672498</c:v>
                </c:pt>
                <c:pt idx="20">
                  <c:v>364.12296505799702</c:v>
                </c:pt>
                <c:pt idx="21">
                  <c:v>400.117220632689</c:v>
                </c:pt>
                <c:pt idx="22">
                  <c:v>457.30067259785898</c:v>
                </c:pt>
                <c:pt idx="23">
                  <c:v>483.59183931240301</c:v>
                </c:pt>
                <c:pt idx="24">
                  <c:v>505.66920686840501</c:v>
                </c:pt>
                <c:pt idx="25">
                  <c:v>504.48720137680903</c:v>
                </c:pt>
                <c:pt idx="26">
                  <c:v>643.54925606171798</c:v>
                </c:pt>
                <c:pt idx="27">
                  <c:v>929.82042707603898</c:v>
                </c:pt>
                <c:pt idx="28">
                  <c:v>1189.74703696641</c:v>
                </c:pt>
                <c:pt idx="29">
                  <c:v>1216.3587617051401</c:v>
                </c:pt>
                <c:pt idx="30">
                  <c:v>1215.6842721129301</c:v>
                </c:pt>
                <c:pt idx="31">
                  <c:v>1215.7243464513499</c:v>
                </c:pt>
                <c:pt idx="32">
                  <c:v>1208.9328465844801</c:v>
                </c:pt>
                <c:pt idx="33">
                  <c:v>1205.2532951752601</c:v>
                </c:pt>
                <c:pt idx="34">
                  <c:v>1205.94113744573</c:v>
                </c:pt>
                <c:pt idx="35">
                  <c:v>1205.96115015948</c:v>
                </c:pt>
                <c:pt idx="36">
                  <c:v>1207.7374802628001</c:v>
                </c:pt>
                <c:pt idx="37">
                  <c:v>1206.96953007459</c:v>
                </c:pt>
                <c:pt idx="38">
                  <c:v>1205.6873550405801</c:v>
                </c:pt>
                <c:pt idx="39">
                  <c:v>1201.96772929293</c:v>
                </c:pt>
                <c:pt idx="40">
                  <c:v>1194.9358241546299</c:v>
                </c:pt>
                <c:pt idx="41">
                  <c:v>1196.61866920648</c:v>
                </c:pt>
                <c:pt idx="42">
                  <c:v>1199.61041910433</c:v>
                </c:pt>
                <c:pt idx="43">
                  <c:v>1196.14453500275</c:v>
                </c:pt>
                <c:pt idx="44">
                  <c:v>1190.2078347955201</c:v>
                </c:pt>
                <c:pt idx="45">
                  <c:v>1199.4367772241999</c:v>
                </c:pt>
                <c:pt idx="46">
                  <c:v>1200.60540558208</c:v>
                </c:pt>
                <c:pt idx="47">
                  <c:v>1201.0528588847501</c:v>
                </c:pt>
                <c:pt idx="48">
                  <c:v>1156.5107779018001</c:v>
                </c:pt>
                <c:pt idx="49">
                  <c:v>1154.6342864078799</c:v>
                </c:pt>
                <c:pt idx="50">
                  <c:v>1153.3788167303901</c:v>
                </c:pt>
                <c:pt idx="51">
                  <c:v>1154.08068828003</c:v>
                </c:pt>
                <c:pt idx="52">
                  <c:v>1198.2347427152099</c:v>
                </c:pt>
                <c:pt idx="53">
                  <c:v>1200.1579930385001</c:v>
                </c:pt>
                <c:pt idx="54">
                  <c:v>1198.54191952977</c:v>
                </c:pt>
                <c:pt idx="55">
                  <c:v>1199.73728585145</c:v>
                </c:pt>
                <c:pt idx="56">
                  <c:v>1199.0227463762801</c:v>
                </c:pt>
                <c:pt idx="57">
                  <c:v>1198.38166293518</c:v>
                </c:pt>
                <c:pt idx="58">
                  <c:v>1198.0344117822001</c:v>
                </c:pt>
                <c:pt idx="59">
                  <c:v>1199.7172649858801</c:v>
                </c:pt>
                <c:pt idx="60">
                  <c:v>1196.51850781589</c:v>
                </c:pt>
                <c:pt idx="61">
                  <c:v>1197.02602371528</c:v>
                </c:pt>
                <c:pt idx="62">
                  <c:v>1197.6403936480301</c:v>
                </c:pt>
                <c:pt idx="63">
                  <c:v>1197.9275495970201</c:v>
                </c:pt>
                <c:pt idx="64">
                  <c:v>1201.12629046337</c:v>
                </c:pt>
                <c:pt idx="65">
                  <c:v>1199.6771743438201</c:v>
                </c:pt>
                <c:pt idx="66">
                  <c:v>1200.51192053062</c:v>
                </c:pt>
                <c:pt idx="67">
                  <c:v>1200.9459966995701</c:v>
                </c:pt>
                <c:pt idx="68">
                  <c:v>1194.20792384938</c:v>
                </c:pt>
                <c:pt idx="69">
                  <c:v>1189.1326751854699</c:v>
                </c:pt>
                <c:pt idx="70">
                  <c:v>1192.07765810213</c:v>
                </c:pt>
                <c:pt idx="71">
                  <c:v>1196.2447126969801</c:v>
                </c:pt>
                <c:pt idx="72">
                  <c:v>1204.03789983619</c:v>
                </c:pt>
                <c:pt idx="73">
                  <c:v>1203.35675020849</c:v>
                </c:pt>
                <c:pt idx="74">
                  <c:v>1205.1531093292101</c:v>
                </c:pt>
                <c:pt idx="75">
                  <c:v>1202.8291808362501</c:v>
                </c:pt>
                <c:pt idx="76">
                  <c:v>1203.5303757849799</c:v>
                </c:pt>
                <c:pt idx="77">
                  <c:v>1204.7591074986799</c:v>
                </c:pt>
                <c:pt idx="78">
                  <c:v>1206.8693523803499</c:v>
                </c:pt>
                <c:pt idx="79">
                  <c:v>1202.46188436225</c:v>
                </c:pt>
                <c:pt idx="80">
                  <c:v>1203.43020624257</c:v>
                </c:pt>
                <c:pt idx="81">
                  <c:v>1200.3382949541201</c:v>
                </c:pt>
                <c:pt idx="82">
                  <c:v>1191.9975175771001</c:v>
                </c:pt>
                <c:pt idx="83">
                  <c:v>1177.7133473500801</c:v>
                </c:pt>
                <c:pt idx="84">
                  <c:v>1213.2067470608799</c:v>
                </c:pt>
                <c:pt idx="85">
                  <c:v>1230.6095339328599</c:v>
                </c:pt>
                <c:pt idx="86">
                  <c:v>1207.8977694646701</c:v>
                </c:pt>
                <c:pt idx="87">
                  <c:v>1178.5146955375899</c:v>
                </c:pt>
                <c:pt idx="88">
                  <c:v>1206.04796702364</c:v>
                </c:pt>
                <c:pt idx="89">
                  <c:v>1208.24502061765</c:v>
                </c:pt>
                <c:pt idx="90">
                  <c:v>1200.65218071509</c:v>
                </c:pt>
                <c:pt idx="91">
                  <c:v>1174.5012456536499</c:v>
                </c:pt>
                <c:pt idx="92">
                  <c:v>1174.5479881793899</c:v>
                </c:pt>
                <c:pt idx="93">
                  <c:v>1109.4912207777099</c:v>
                </c:pt>
                <c:pt idx="94">
                  <c:v>773.82974825424799</c:v>
                </c:pt>
                <c:pt idx="95">
                  <c:v>455.95172602072199</c:v>
                </c:pt>
              </c:numCache>
            </c:numRef>
          </c:val>
          <c:extLst>
            <c:ext xmlns:c16="http://schemas.microsoft.com/office/drawing/2014/chart" uri="{C3380CC4-5D6E-409C-BE32-E72D297353CC}">
              <c16:uniqueId val="{00000002-B8A5-4CF0-A444-4B0125CD5684}"/>
            </c:ext>
          </c:extLst>
        </c:ser>
        <c:ser>
          <c:idx val="3"/>
          <c:order val="3"/>
          <c:tx>
            <c:strRef>
              <c:f>'8.2'!$E$52</c:f>
              <c:strCache>
                <c:ptCount val="1"/>
                <c:pt idx="0">
                  <c:v>GFPS</c:v>
                </c:pt>
              </c:strCache>
            </c:strRef>
          </c:tx>
          <c:spPr>
            <a:solidFill>
              <a:schemeClr val="accent6"/>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'8.2'!$E$54:$E$149</c:f>
              <c:numCache>
                <c:formatCode>#,##0</c:formatCode>
                <c:ptCount val="96"/>
                <c:pt idx="0">
                  <c:v>458.84498542460301</c:v>
                </c:pt>
                <c:pt idx="1">
                  <c:v>464.11570560432801</c:v>
                </c:pt>
                <c:pt idx="2">
                  <c:v>464.19025470488401</c:v>
                </c:pt>
                <c:pt idx="3">
                  <c:v>463.57147310438103</c:v>
                </c:pt>
                <c:pt idx="4">
                  <c:v>460.70333571674399</c:v>
                </c:pt>
                <c:pt idx="5">
                  <c:v>464.00500001452201</c:v>
                </c:pt>
                <c:pt idx="6">
                  <c:v>463.41042969968601</c:v>
                </c:pt>
                <c:pt idx="7">
                  <c:v>461.67569785016502</c:v>
                </c:pt>
                <c:pt idx="8">
                  <c:v>464.08237685686998</c:v>
                </c:pt>
                <c:pt idx="9">
                  <c:v>463.81957235059201</c:v>
                </c:pt>
                <c:pt idx="10">
                  <c:v>465.07585931352003</c:v>
                </c:pt>
                <c:pt idx="11">
                  <c:v>463.60898580667202</c:v>
                </c:pt>
                <c:pt idx="12">
                  <c:v>465.49936879794802</c:v>
                </c:pt>
                <c:pt idx="13">
                  <c:v>465.77543461103699</c:v>
                </c:pt>
                <c:pt idx="14">
                  <c:v>462.72741724793502</c:v>
                </c:pt>
                <c:pt idx="15">
                  <c:v>462.48993206089898</c:v>
                </c:pt>
                <c:pt idx="16">
                  <c:v>460.21711203335798</c:v>
                </c:pt>
                <c:pt idx="17">
                  <c:v>462.34461420962998</c:v>
                </c:pt>
                <c:pt idx="18">
                  <c:v>464.929621443423</c:v>
                </c:pt>
                <c:pt idx="19">
                  <c:v>463.66812521857599</c:v>
                </c:pt>
                <c:pt idx="20">
                  <c:v>464.957552914215</c:v>
                </c:pt>
                <c:pt idx="21">
                  <c:v>465.11398118359102</c:v>
                </c:pt>
                <c:pt idx="22">
                  <c:v>468.21808961283602</c:v>
                </c:pt>
                <c:pt idx="23">
                  <c:v>471.48260219663598</c:v>
                </c:pt>
                <c:pt idx="24">
                  <c:v>529.55314775849001</c:v>
                </c:pt>
                <c:pt idx="25">
                  <c:v>541.70367096557504</c:v>
                </c:pt>
                <c:pt idx="26">
                  <c:v>547.06112109458797</c:v>
                </c:pt>
                <c:pt idx="27">
                  <c:v>546.30238883712298</c:v>
                </c:pt>
                <c:pt idx="28">
                  <c:v>546.12446170816099</c:v>
                </c:pt>
                <c:pt idx="29">
                  <c:v>550.71035196024798</c:v>
                </c:pt>
                <c:pt idx="30">
                  <c:v>551.29522071414601</c:v>
                </c:pt>
                <c:pt idx="31">
                  <c:v>548.97347674261198</c:v>
                </c:pt>
                <c:pt idx="32">
                  <c:v>544.65661804521903</c:v>
                </c:pt>
                <c:pt idx="33">
                  <c:v>549.987693465544</c:v>
                </c:pt>
                <c:pt idx="34">
                  <c:v>550.56052676878096</c:v>
                </c:pt>
                <c:pt idx="35">
                  <c:v>554.34306008995497</c:v>
                </c:pt>
                <c:pt idx="36">
                  <c:v>553.29170669422604</c:v>
                </c:pt>
                <c:pt idx="37">
                  <c:v>555.29810230489602</c:v>
                </c:pt>
                <c:pt idx="38">
                  <c:v>556.60696320476904</c:v>
                </c:pt>
                <c:pt idx="39">
                  <c:v>554.16997872773504</c:v>
                </c:pt>
                <c:pt idx="40">
                  <c:v>535.60005799164003</c:v>
                </c:pt>
                <c:pt idx="41">
                  <c:v>537.62555590059003</c:v>
                </c:pt>
                <c:pt idx="42">
                  <c:v>538.84848403370097</c:v>
                </c:pt>
                <c:pt idx="43">
                  <c:v>536.24592123627804</c:v>
                </c:pt>
                <c:pt idx="44">
                  <c:v>523.50704222845695</c:v>
                </c:pt>
                <c:pt idx="45">
                  <c:v>537.05656561877902</c:v>
                </c:pt>
                <c:pt idx="46">
                  <c:v>534.67223529831494</c:v>
                </c:pt>
                <c:pt idx="47">
                  <c:v>528.61361049300604</c:v>
                </c:pt>
                <c:pt idx="48">
                  <c:v>527.93658693765701</c:v>
                </c:pt>
                <c:pt idx="49">
                  <c:v>528.826681338448</c:v>
                </c:pt>
                <c:pt idx="50">
                  <c:v>525.55551553947203</c:v>
                </c:pt>
                <c:pt idx="51">
                  <c:v>528.36940691234895</c:v>
                </c:pt>
                <c:pt idx="52">
                  <c:v>528.90249640496597</c:v>
                </c:pt>
                <c:pt idx="53">
                  <c:v>528.28333125437996</c:v>
                </c:pt>
                <c:pt idx="54">
                  <c:v>527.53486961581905</c:v>
                </c:pt>
                <c:pt idx="55">
                  <c:v>529.80411234944404</c:v>
                </c:pt>
                <c:pt idx="56">
                  <c:v>533.73960193433504</c:v>
                </c:pt>
                <c:pt idx="57">
                  <c:v>534.31235251108296</c:v>
                </c:pt>
                <c:pt idx="58">
                  <c:v>535.13970263055603</c:v>
                </c:pt>
                <c:pt idx="59">
                  <c:v>541.22075884859601</c:v>
                </c:pt>
                <c:pt idx="60">
                  <c:v>531.78788602577401</c:v>
                </c:pt>
                <c:pt idx="61">
                  <c:v>531.87683705593804</c:v>
                </c:pt>
                <c:pt idx="62">
                  <c:v>532.67979790245101</c:v>
                </c:pt>
                <c:pt idx="63">
                  <c:v>541.11029391766601</c:v>
                </c:pt>
                <c:pt idx="64">
                  <c:v>553.06838528478602</c:v>
                </c:pt>
                <c:pt idx="65">
                  <c:v>556.04792266336096</c:v>
                </c:pt>
                <c:pt idx="66">
                  <c:v>555.52255681654401</c:v>
                </c:pt>
                <c:pt idx="67">
                  <c:v>556.769738851998</c:v>
                </c:pt>
                <c:pt idx="68">
                  <c:v>553.15602021172197</c:v>
                </c:pt>
                <c:pt idx="69">
                  <c:v>555.87926340798697</c:v>
                </c:pt>
                <c:pt idx="70">
                  <c:v>556.91718001647496</c:v>
                </c:pt>
                <c:pt idx="71">
                  <c:v>557.78274225309701</c:v>
                </c:pt>
                <c:pt idx="72">
                  <c:v>562.64282569139402</c:v>
                </c:pt>
                <c:pt idx="73">
                  <c:v>568.20689901346304</c:v>
                </c:pt>
                <c:pt idx="74">
                  <c:v>568.88370948543195</c:v>
                </c:pt>
                <c:pt idx="75">
                  <c:v>569.53074092836403</c:v>
                </c:pt>
                <c:pt idx="76">
                  <c:v>566.22001431978902</c:v>
                </c:pt>
                <c:pt idx="77">
                  <c:v>564.87040686397995</c:v>
                </c:pt>
                <c:pt idx="78">
                  <c:v>563.19671964246504</c:v>
                </c:pt>
                <c:pt idx="79">
                  <c:v>561.72554686507203</c:v>
                </c:pt>
                <c:pt idx="80">
                  <c:v>564.896515845159</c:v>
                </c:pt>
                <c:pt idx="81">
                  <c:v>562.10586309499195</c:v>
                </c:pt>
                <c:pt idx="82">
                  <c:v>553.36974534848298</c:v>
                </c:pt>
                <c:pt idx="83">
                  <c:v>550.94279835206805</c:v>
                </c:pt>
                <c:pt idx="84">
                  <c:v>545.81807036983798</c:v>
                </c:pt>
                <c:pt idx="85">
                  <c:v>548.63841691568996</c:v>
                </c:pt>
                <c:pt idx="86">
                  <c:v>545.72869567977705</c:v>
                </c:pt>
                <c:pt idx="87">
                  <c:v>530.81300950847196</c:v>
                </c:pt>
                <c:pt idx="88">
                  <c:v>478.364899552971</c:v>
                </c:pt>
                <c:pt idx="89">
                  <c:v>476.75617518678598</c:v>
                </c:pt>
                <c:pt idx="90">
                  <c:v>476.57803497444502</c:v>
                </c:pt>
                <c:pt idx="91">
                  <c:v>467.10739124241201</c:v>
                </c:pt>
                <c:pt idx="92">
                  <c:v>457.90030407564501</c:v>
                </c:pt>
                <c:pt idx="93">
                  <c:v>448.18245604759602</c:v>
                </c:pt>
                <c:pt idx="94">
                  <c:v>464.04385639553601</c:v>
                </c:pt>
                <c:pt idx="95">
                  <c:v>465.539651584176</c:v>
                </c:pt>
              </c:numCache>
            </c:numRef>
          </c:val>
          <c:extLst>
            <c:ext xmlns:c16="http://schemas.microsoft.com/office/drawing/2014/chart" uri="{C3380CC4-5D6E-409C-BE32-E72D297353CC}">
              <c16:uniqueId val="{00000003-B8A5-4CF0-A444-4B0125CD5684}"/>
            </c:ext>
          </c:extLst>
        </c:ser>
        <c:ser>
          <c:idx val="6"/>
          <c:order val="4"/>
          <c:tx>
            <c:strRef>
              <c:f>'8.2'!$I$52</c:f>
              <c:strCache>
                <c:ptCount val="1"/>
                <c:pt idx="0">
                  <c:v>WPP</c:v>
                </c:pt>
              </c:strCache>
            </c:strRef>
          </c:tx>
          <c:spPr>
            <a:solidFill>
              <a:schemeClr val="accent4"/>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'8.2'!$I$54:$I$149</c:f>
              <c:numCache>
                <c:formatCode>#,##0</c:formatCode>
                <c:ptCount val="96"/>
                <c:pt idx="0">
                  <c:v>14.339003530862</c:v>
                </c:pt>
                <c:pt idx="1">
                  <c:v>14.089544421882501</c:v>
                </c:pt>
                <c:pt idx="2">
                  <c:v>12.9414281327329</c:v>
                </c:pt>
                <c:pt idx="3">
                  <c:v>13.664773041483199</c:v>
                </c:pt>
                <c:pt idx="4">
                  <c:v>15.3667129507861</c:v>
                </c:pt>
                <c:pt idx="5">
                  <c:v>18.394087137733599</c:v>
                </c:pt>
                <c:pt idx="6">
                  <c:v>18.8989609493815</c:v>
                </c:pt>
                <c:pt idx="7">
                  <c:v>19.924101093631901</c:v>
                </c:pt>
                <c:pt idx="8">
                  <c:v>20.428858782410099</c:v>
                </c:pt>
                <c:pt idx="9">
                  <c:v>21.159864467834399</c:v>
                </c:pt>
                <c:pt idx="10">
                  <c:v>21.365823309378602</c:v>
                </c:pt>
                <c:pt idx="11">
                  <c:v>20.030027369110702</c:v>
                </c:pt>
                <c:pt idx="12">
                  <c:v>18.8732062430221</c:v>
                </c:pt>
                <c:pt idx="13">
                  <c:v>19.1865575011294</c:v>
                </c:pt>
                <c:pt idx="14">
                  <c:v>20.654406774452202</c:v>
                </c:pt>
                <c:pt idx="15">
                  <c:v>21.964084152345499</c:v>
                </c:pt>
                <c:pt idx="16">
                  <c:v>22.725883374880301</c:v>
                </c:pt>
                <c:pt idx="17">
                  <c:v>24.7971928158818</c:v>
                </c:pt>
                <c:pt idx="18">
                  <c:v>26.9203476874955</c:v>
                </c:pt>
                <c:pt idx="19">
                  <c:v>27.195270836247602</c:v>
                </c:pt>
                <c:pt idx="20">
                  <c:v>26.432035401876799</c:v>
                </c:pt>
                <c:pt idx="21">
                  <c:v>27.409793232995</c:v>
                </c:pt>
                <c:pt idx="22">
                  <c:v>26.955016212750898</c:v>
                </c:pt>
                <c:pt idx="23">
                  <c:v>28.067675752640799</c:v>
                </c:pt>
                <c:pt idx="24">
                  <c:v>29.905922738435201</c:v>
                </c:pt>
                <c:pt idx="25">
                  <c:v>30.342720252823401</c:v>
                </c:pt>
                <c:pt idx="26">
                  <c:v>29.2830694633702</c:v>
                </c:pt>
                <c:pt idx="27">
                  <c:v>30.386020294893999</c:v>
                </c:pt>
                <c:pt idx="28">
                  <c:v>32.371899375653797</c:v>
                </c:pt>
                <c:pt idx="29">
                  <c:v>37.4551693099923</c:v>
                </c:pt>
                <c:pt idx="30">
                  <c:v>40.1007763295556</c:v>
                </c:pt>
                <c:pt idx="31">
                  <c:v>44.365270247647402</c:v>
                </c:pt>
                <c:pt idx="32">
                  <c:v>49.140153258247302</c:v>
                </c:pt>
                <c:pt idx="33">
                  <c:v>50.681550065337497</c:v>
                </c:pt>
                <c:pt idx="34">
                  <c:v>56.324692333996197</c:v>
                </c:pt>
                <c:pt idx="35">
                  <c:v>54.718377288131798</c:v>
                </c:pt>
                <c:pt idx="36">
                  <c:v>52.793495845303902</c:v>
                </c:pt>
                <c:pt idx="37">
                  <c:v>50.942584082410598</c:v>
                </c:pt>
                <c:pt idx="38">
                  <c:v>53.151545847735797</c:v>
                </c:pt>
                <c:pt idx="39">
                  <c:v>52.462379552504899</c:v>
                </c:pt>
                <c:pt idx="40">
                  <c:v>53.488621066956597</c:v>
                </c:pt>
                <c:pt idx="41">
                  <c:v>52.123269928566799</c:v>
                </c:pt>
                <c:pt idx="42">
                  <c:v>49.263012169365602</c:v>
                </c:pt>
                <c:pt idx="43">
                  <c:v>49.132674605623897</c:v>
                </c:pt>
                <c:pt idx="44">
                  <c:v>43.768736675189501</c:v>
                </c:pt>
                <c:pt idx="45">
                  <c:v>41.7770450468647</c:v>
                </c:pt>
                <c:pt idx="46">
                  <c:v>45.271326879023597</c:v>
                </c:pt>
                <c:pt idx="47">
                  <c:v>48.9112977575207</c:v>
                </c:pt>
                <c:pt idx="48">
                  <c:v>47.528690381661697</c:v>
                </c:pt>
                <c:pt idx="49">
                  <c:v>42.086384870821298</c:v>
                </c:pt>
                <c:pt idx="50">
                  <c:v>43.231927506001099</c:v>
                </c:pt>
                <c:pt idx="51">
                  <c:v>50.141063127374501</c:v>
                </c:pt>
                <c:pt idx="52">
                  <c:v>47.269575495956197</c:v>
                </c:pt>
                <c:pt idx="53">
                  <c:v>45.507725073123297</c:v>
                </c:pt>
                <c:pt idx="54">
                  <c:v>45.022558887360397</c:v>
                </c:pt>
                <c:pt idx="55">
                  <c:v>48.2826860427894</c:v>
                </c:pt>
                <c:pt idx="56">
                  <c:v>51.735972646393698</c:v>
                </c:pt>
                <c:pt idx="57">
                  <c:v>58.234920730486699</c:v>
                </c:pt>
                <c:pt idx="58">
                  <c:v>63.748437463985198</c:v>
                </c:pt>
                <c:pt idx="59">
                  <c:v>69.203706390931302</c:v>
                </c:pt>
                <c:pt idx="60">
                  <c:v>77.608338853577493</c:v>
                </c:pt>
                <c:pt idx="61">
                  <c:v>74.419623407562099</c:v>
                </c:pt>
                <c:pt idx="62">
                  <c:v>72.552123522124106</c:v>
                </c:pt>
                <c:pt idx="63">
                  <c:v>78.378987462172304</c:v>
                </c:pt>
                <c:pt idx="64">
                  <c:v>81.053544560119505</c:v>
                </c:pt>
                <c:pt idx="65">
                  <c:v>80.132843508302898</c:v>
                </c:pt>
                <c:pt idx="66">
                  <c:v>79.514963193503405</c:v>
                </c:pt>
                <c:pt idx="67">
                  <c:v>73.466243798768801</c:v>
                </c:pt>
                <c:pt idx="68">
                  <c:v>76.771008402376196</c:v>
                </c:pt>
                <c:pt idx="69">
                  <c:v>87.748709580757094</c:v>
                </c:pt>
                <c:pt idx="70">
                  <c:v>89.988713335162899</c:v>
                </c:pt>
                <c:pt idx="71">
                  <c:v>93.346576346256697</c:v>
                </c:pt>
                <c:pt idx="72">
                  <c:v>92.778750281506007</c:v>
                </c:pt>
                <c:pt idx="73">
                  <c:v>96.401101066518606</c:v>
                </c:pt>
                <c:pt idx="74">
                  <c:v>90.834324647400393</c:v>
                </c:pt>
                <c:pt idx="75">
                  <c:v>93.093202387032903</c:v>
                </c:pt>
                <c:pt idx="76">
                  <c:v>99.039441421410004</c:v>
                </c:pt>
                <c:pt idx="77">
                  <c:v>102.334470785484</c:v>
                </c:pt>
                <c:pt idx="78">
                  <c:v>103.184793928562</c:v>
                </c:pt>
                <c:pt idx="79">
                  <c:v>111.194622487595</c:v>
                </c:pt>
                <c:pt idx="80">
                  <c:v>109.49191382790301</c:v>
                </c:pt>
                <c:pt idx="81">
                  <c:v>113.99778334400401</c:v>
                </c:pt>
                <c:pt idx="82">
                  <c:v>112.503363955673</c:v>
                </c:pt>
                <c:pt idx="83">
                  <c:v>118.27461438580799</c:v>
                </c:pt>
                <c:pt idx="84">
                  <c:v>123.167916845915</c:v>
                </c:pt>
                <c:pt idx="85">
                  <c:v>127.14322835418101</c:v>
                </c:pt>
                <c:pt idx="86">
                  <c:v>135.968287293743</c:v>
                </c:pt>
                <c:pt idx="87">
                  <c:v>144.206048643923</c:v>
                </c:pt>
                <c:pt idx="88">
                  <c:v>139.80703046539699</c:v>
                </c:pt>
                <c:pt idx="89">
                  <c:v>129.35909998571501</c:v>
                </c:pt>
                <c:pt idx="90">
                  <c:v>137.787579916635</c:v>
                </c:pt>
                <c:pt idx="91">
                  <c:v>131.362110097743</c:v>
                </c:pt>
                <c:pt idx="92">
                  <c:v>119.50019227479601</c:v>
                </c:pt>
                <c:pt idx="93">
                  <c:v>115.767630234666</c:v>
                </c:pt>
                <c:pt idx="94">
                  <c:v>102.927761543484</c:v>
                </c:pt>
                <c:pt idx="95">
                  <c:v>94.673174989289194</c:v>
                </c:pt>
              </c:numCache>
            </c:numRef>
          </c:val>
          <c:extLst>
            <c:ext xmlns:c16="http://schemas.microsoft.com/office/drawing/2014/chart" uri="{C3380CC4-5D6E-409C-BE32-E72D297353CC}">
              <c16:uniqueId val="{00000004-B8A5-4CF0-A444-4B0125CD5684}"/>
            </c:ext>
          </c:extLst>
        </c:ser>
        <c:ser>
          <c:idx val="7"/>
          <c:order val="5"/>
          <c:tx>
            <c:strRef>
              <c:f>'8.2'!$H$52</c:f>
              <c:strCache>
                <c:ptCount val="1"/>
                <c:pt idx="0">
                  <c:v>PV</c:v>
                </c:pt>
              </c:strCache>
            </c:strRef>
          </c:tx>
          <c:spPr>
            <a:solidFill>
              <a:srgbClr val="F7C9C7"/>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'8.2'!$H$54:$H$149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0.708066097673266</c:v>
                </c:pt>
                <c:pt idx="26">
                  <c:v>1.7381959440993999</c:v>
                </c:pt>
                <c:pt idx="27">
                  <c:v>1.7532904774276801</c:v>
                </c:pt>
                <c:pt idx="28">
                  <c:v>1.77173576822678</c:v>
                </c:pt>
                <c:pt idx="29">
                  <c:v>6.2228292817531896</c:v>
                </c:pt>
                <c:pt idx="30">
                  <c:v>30.351376564253801</c:v>
                </c:pt>
                <c:pt idx="31">
                  <c:v>71.324223406383396</c:v>
                </c:pt>
                <c:pt idx="32">
                  <c:v>129.87119020028101</c:v>
                </c:pt>
                <c:pt idx="33">
                  <c:v>197.52354125551099</c:v>
                </c:pt>
                <c:pt idx="34">
                  <c:v>265.51883899833001</c:v>
                </c:pt>
                <c:pt idx="35">
                  <c:v>330.94648423335599</c:v>
                </c:pt>
                <c:pt idx="36">
                  <c:v>391.57148947812999</c:v>
                </c:pt>
                <c:pt idx="37">
                  <c:v>445.13428561951201</c:v>
                </c:pt>
                <c:pt idx="38">
                  <c:v>499.23597971433799</c:v>
                </c:pt>
                <c:pt idx="39">
                  <c:v>544.98075549454097</c:v>
                </c:pt>
                <c:pt idx="40">
                  <c:v>598.65513781673496</c:v>
                </c:pt>
                <c:pt idx="41">
                  <c:v>645.79987470264905</c:v>
                </c:pt>
                <c:pt idx="42">
                  <c:v>684.68790482181703</c:v>
                </c:pt>
                <c:pt idx="43">
                  <c:v>715.27609398418599</c:v>
                </c:pt>
                <c:pt idx="44">
                  <c:v>744.00650811099695</c:v>
                </c:pt>
                <c:pt idx="45">
                  <c:v>771.36398770702601</c:v>
                </c:pt>
                <c:pt idx="46">
                  <c:v>792.14440606886205</c:v>
                </c:pt>
                <c:pt idx="47">
                  <c:v>804.94322816432202</c:v>
                </c:pt>
                <c:pt idx="48">
                  <c:v>814.46887281786701</c:v>
                </c:pt>
                <c:pt idx="49">
                  <c:v>813.54067525798098</c:v>
                </c:pt>
                <c:pt idx="50">
                  <c:v>804.54060226834702</c:v>
                </c:pt>
                <c:pt idx="51">
                  <c:v>800.19252201401605</c:v>
                </c:pt>
                <c:pt idx="52">
                  <c:v>790.44231648545497</c:v>
                </c:pt>
                <c:pt idx="53">
                  <c:v>772.87792297865701</c:v>
                </c:pt>
                <c:pt idx="54">
                  <c:v>754.71402699266798</c:v>
                </c:pt>
                <c:pt idx="55">
                  <c:v>727.82281707213497</c:v>
                </c:pt>
                <c:pt idx="56">
                  <c:v>681.33455900136198</c:v>
                </c:pt>
                <c:pt idx="57">
                  <c:v>629.38510150450702</c:v>
                </c:pt>
                <c:pt idx="58">
                  <c:v>566.47149947883202</c:v>
                </c:pt>
                <c:pt idx="59">
                  <c:v>503.393027608235</c:v>
                </c:pt>
                <c:pt idx="60">
                  <c:v>431.52681997647602</c:v>
                </c:pt>
                <c:pt idx="61">
                  <c:v>347.00772386663499</c:v>
                </c:pt>
                <c:pt idx="62">
                  <c:v>261.59408122737699</c:v>
                </c:pt>
                <c:pt idx="63">
                  <c:v>178.24498282746799</c:v>
                </c:pt>
                <c:pt idx="64">
                  <c:v>111.39873795130001</c:v>
                </c:pt>
                <c:pt idx="65">
                  <c:v>63.797733898619001</c:v>
                </c:pt>
                <c:pt idx="66">
                  <c:v>32.4471911031942</c:v>
                </c:pt>
                <c:pt idx="67">
                  <c:v>12.924977087813399</c:v>
                </c:pt>
                <c:pt idx="68">
                  <c:v>3.25807489031172</c:v>
                </c:pt>
                <c:pt idx="69">
                  <c:v>2.1953245590970099</c:v>
                </c:pt>
                <c:pt idx="70">
                  <c:v>2.3734916598374798</c:v>
                </c:pt>
                <c:pt idx="71">
                  <c:v>2.32692008975408</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B8A5-4CF0-A444-4B0125CD5684}"/>
            </c:ext>
          </c:extLst>
        </c:ser>
        <c:ser>
          <c:idx val="4"/>
          <c:order val="6"/>
          <c:tx>
            <c:strRef>
              <c:f>'8.2'!$F$52</c:f>
              <c:strCache>
                <c:ptCount val="1"/>
                <c:pt idx="0">
                  <c:v>HE</c:v>
                </c:pt>
              </c:strCache>
            </c:strRef>
          </c:tx>
          <c:spPr>
            <a:solidFill>
              <a:schemeClr val="accent3"/>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'8.2'!$F$54:$F$149</c:f>
              <c:numCache>
                <c:formatCode>#,##0</c:formatCode>
                <c:ptCount val="96"/>
                <c:pt idx="0">
                  <c:v>339.787775190057</c:v>
                </c:pt>
                <c:pt idx="1">
                  <c:v>356.802336718763</c:v>
                </c:pt>
                <c:pt idx="2">
                  <c:v>356.912108283284</c:v>
                </c:pt>
                <c:pt idx="3">
                  <c:v>357.16799710719101</c:v>
                </c:pt>
                <c:pt idx="4">
                  <c:v>404.26896911830897</c:v>
                </c:pt>
                <c:pt idx="5">
                  <c:v>413.37923688471301</c:v>
                </c:pt>
                <c:pt idx="6">
                  <c:v>413.428396157073</c:v>
                </c:pt>
                <c:pt idx="7">
                  <c:v>412.66352601856102</c:v>
                </c:pt>
                <c:pt idx="8">
                  <c:v>355.99184254560498</c:v>
                </c:pt>
                <c:pt idx="9">
                  <c:v>355.12747250008499</c:v>
                </c:pt>
                <c:pt idx="10">
                  <c:v>356.18194674582799</c:v>
                </c:pt>
                <c:pt idx="11">
                  <c:v>354.02256691584603</c:v>
                </c:pt>
                <c:pt idx="12">
                  <c:v>355.74650633990399</c:v>
                </c:pt>
                <c:pt idx="13">
                  <c:v>355.92529025766203</c:v>
                </c:pt>
                <c:pt idx="14">
                  <c:v>355.81416919689201</c:v>
                </c:pt>
                <c:pt idx="15">
                  <c:v>356.02378136091801</c:v>
                </c:pt>
                <c:pt idx="16">
                  <c:v>348.91314625299998</c:v>
                </c:pt>
                <c:pt idx="17">
                  <c:v>347.40340728021198</c:v>
                </c:pt>
                <c:pt idx="18">
                  <c:v>345.469594642034</c:v>
                </c:pt>
                <c:pt idx="19">
                  <c:v>345.48835706446698</c:v>
                </c:pt>
                <c:pt idx="20">
                  <c:v>346.82353980364599</c:v>
                </c:pt>
                <c:pt idx="21">
                  <c:v>348.287294138692</c:v>
                </c:pt>
                <c:pt idx="22">
                  <c:v>348.46606478271502</c:v>
                </c:pt>
                <c:pt idx="23">
                  <c:v>348.38953507168799</c:v>
                </c:pt>
                <c:pt idx="24">
                  <c:v>411.68021889547401</c:v>
                </c:pt>
                <c:pt idx="25">
                  <c:v>416.78929665353598</c:v>
                </c:pt>
                <c:pt idx="26">
                  <c:v>415.94023785971399</c:v>
                </c:pt>
                <c:pt idx="27">
                  <c:v>414.98260434968398</c:v>
                </c:pt>
                <c:pt idx="28">
                  <c:v>460.56777129176299</c:v>
                </c:pt>
                <c:pt idx="29">
                  <c:v>461.80861539401201</c:v>
                </c:pt>
                <c:pt idx="30">
                  <c:v>461.80367092824798</c:v>
                </c:pt>
                <c:pt idx="31">
                  <c:v>461.46858437286198</c:v>
                </c:pt>
                <c:pt idx="32">
                  <c:v>578.23403930252096</c:v>
                </c:pt>
                <c:pt idx="33">
                  <c:v>580.74883219859805</c:v>
                </c:pt>
                <c:pt idx="34">
                  <c:v>580.639688924133</c:v>
                </c:pt>
                <c:pt idx="35">
                  <c:v>581.07020698718304</c:v>
                </c:pt>
                <c:pt idx="36">
                  <c:v>544.88157357474199</c:v>
                </c:pt>
                <c:pt idx="37">
                  <c:v>559.76852153024095</c:v>
                </c:pt>
                <c:pt idx="38">
                  <c:v>560.04833183437097</c:v>
                </c:pt>
                <c:pt idx="39">
                  <c:v>557.67026724345203</c:v>
                </c:pt>
                <c:pt idx="40">
                  <c:v>521.21535167370098</c:v>
                </c:pt>
                <c:pt idx="41">
                  <c:v>516.08438774123397</c:v>
                </c:pt>
                <c:pt idx="42">
                  <c:v>517.21329444809703</c:v>
                </c:pt>
                <c:pt idx="43">
                  <c:v>516.59056829805002</c:v>
                </c:pt>
                <c:pt idx="44">
                  <c:v>515.43421372240698</c:v>
                </c:pt>
                <c:pt idx="45">
                  <c:v>553.52620540358703</c:v>
                </c:pt>
                <c:pt idx="46">
                  <c:v>558.535221333251</c:v>
                </c:pt>
                <c:pt idx="47">
                  <c:v>559.42716534802105</c:v>
                </c:pt>
                <c:pt idx="48">
                  <c:v>466.48975019334</c:v>
                </c:pt>
                <c:pt idx="49">
                  <c:v>460.48146768823301</c:v>
                </c:pt>
                <c:pt idx="50">
                  <c:v>459.80123751197499</c:v>
                </c:pt>
                <c:pt idx="51">
                  <c:v>459.91646015642402</c:v>
                </c:pt>
                <c:pt idx="52">
                  <c:v>419.81719899536398</c:v>
                </c:pt>
                <c:pt idx="53">
                  <c:v>412.75751953841899</c:v>
                </c:pt>
                <c:pt idx="54">
                  <c:v>411.56221319154798</c:v>
                </c:pt>
                <c:pt idx="55">
                  <c:v>411.499145258672</c:v>
                </c:pt>
                <c:pt idx="56">
                  <c:v>361.82184111025299</c:v>
                </c:pt>
                <c:pt idx="57">
                  <c:v>357.248962457527</c:v>
                </c:pt>
                <c:pt idx="58">
                  <c:v>356.95606646436403</c:v>
                </c:pt>
                <c:pt idx="59">
                  <c:v>356.76864134603801</c:v>
                </c:pt>
                <c:pt idx="60">
                  <c:v>390.28619028621802</c:v>
                </c:pt>
                <c:pt idx="61">
                  <c:v>389.91033567039102</c:v>
                </c:pt>
                <c:pt idx="62">
                  <c:v>389.78301623006098</c:v>
                </c:pt>
                <c:pt idx="63">
                  <c:v>390.00844847223999</c:v>
                </c:pt>
                <c:pt idx="64">
                  <c:v>532.80387859675704</c:v>
                </c:pt>
                <c:pt idx="65">
                  <c:v>535.23621727204602</c:v>
                </c:pt>
                <c:pt idx="66">
                  <c:v>535.68547121006202</c:v>
                </c:pt>
                <c:pt idx="67">
                  <c:v>535.340874024556</c:v>
                </c:pt>
                <c:pt idx="68">
                  <c:v>633.29539987410305</c:v>
                </c:pt>
                <c:pt idx="69">
                  <c:v>635.37957072955101</c:v>
                </c:pt>
                <c:pt idx="70">
                  <c:v>637.52223892894006</c:v>
                </c:pt>
                <c:pt idx="71">
                  <c:v>639.66122587954601</c:v>
                </c:pt>
                <c:pt idx="72">
                  <c:v>668.86913421474003</c:v>
                </c:pt>
                <c:pt idx="73">
                  <c:v>669.19849094179199</c:v>
                </c:pt>
                <c:pt idx="74">
                  <c:v>669.77327457839203</c:v>
                </c:pt>
                <c:pt idx="75">
                  <c:v>670.54124855827502</c:v>
                </c:pt>
                <c:pt idx="76">
                  <c:v>639.90697578327797</c:v>
                </c:pt>
                <c:pt idx="77">
                  <c:v>629.32950914796197</c:v>
                </c:pt>
                <c:pt idx="78">
                  <c:v>629.85908687252299</c:v>
                </c:pt>
                <c:pt idx="79">
                  <c:v>629.88743071832096</c:v>
                </c:pt>
                <c:pt idx="80">
                  <c:v>608.42503795648599</c:v>
                </c:pt>
                <c:pt idx="81">
                  <c:v>614.11651404965198</c:v>
                </c:pt>
                <c:pt idx="82">
                  <c:v>610.29316994856003</c:v>
                </c:pt>
                <c:pt idx="83">
                  <c:v>603.11862845025996</c:v>
                </c:pt>
                <c:pt idx="84">
                  <c:v>499.356129584673</c:v>
                </c:pt>
                <c:pt idx="85">
                  <c:v>532.66381637217796</c:v>
                </c:pt>
                <c:pt idx="86">
                  <c:v>516.17243241615301</c:v>
                </c:pt>
                <c:pt idx="87">
                  <c:v>499.806303834885</c:v>
                </c:pt>
                <c:pt idx="88">
                  <c:v>441.41865845175897</c:v>
                </c:pt>
                <c:pt idx="89">
                  <c:v>450.36297578850099</c:v>
                </c:pt>
                <c:pt idx="90">
                  <c:v>458.29788099275601</c:v>
                </c:pt>
                <c:pt idx="91">
                  <c:v>450.44687905853903</c:v>
                </c:pt>
                <c:pt idx="92">
                  <c:v>482.91324121432802</c:v>
                </c:pt>
                <c:pt idx="93">
                  <c:v>485.30386275722498</c:v>
                </c:pt>
                <c:pt idx="94">
                  <c:v>495.81778360525698</c:v>
                </c:pt>
                <c:pt idx="95">
                  <c:v>495.36469134594398</c:v>
                </c:pt>
              </c:numCache>
            </c:numRef>
          </c:val>
          <c:extLst>
            <c:ext xmlns:c16="http://schemas.microsoft.com/office/drawing/2014/chart" uri="{C3380CC4-5D6E-409C-BE32-E72D297353CC}">
              <c16:uniqueId val="{00000006-B8A5-4CF0-A444-4B0125CD5684}"/>
            </c:ext>
          </c:extLst>
        </c:ser>
        <c:ser>
          <c:idx val="5"/>
          <c:order val="7"/>
          <c:tx>
            <c:strRef>
              <c:f>'8.2'!$G$52</c:f>
              <c:strCache>
                <c:ptCount val="1"/>
                <c:pt idx="0">
                  <c:v>PSHE</c:v>
                </c:pt>
              </c:strCache>
            </c:strRef>
          </c:tx>
          <c:spPr>
            <a:solidFill>
              <a:srgbClr val="F0948F"/>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'8.2'!$G$54:$G$149</c:f>
              <c:numCache>
                <c:formatCode>#,##0</c:formatCode>
                <c:ptCount val="96"/>
                <c:pt idx="0">
                  <c:v>0</c:v>
                </c:pt>
                <c:pt idx="1">
                  <c:v>0</c:v>
                </c:pt>
                <c:pt idx="2">
                  <c:v>0</c:v>
                </c:pt>
                <c:pt idx="3">
                  <c:v>0</c:v>
                </c:pt>
                <c:pt idx="4">
                  <c:v>0</c:v>
                </c:pt>
                <c:pt idx="5">
                  <c:v>0</c:v>
                </c:pt>
                <c:pt idx="6">
                  <c:v>0</c:v>
                </c:pt>
                <c:pt idx="7">
                  <c:v>6.7585448443748794E-2</c:v>
                </c:pt>
                <c:pt idx="8">
                  <c:v>0</c:v>
                </c:pt>
                <c:pt idx="9">
                  <c:v>0</c:v>
                </c:pt>
                <c:pt idx="10">
                  <c:v>0</c:v>
                </c:pt>
                <c:pt idx="11">
                  <c:v>0</c:v>
                </c:pt>
                <c:pt idx="12">
                  <c:v>0</c:v>
                </c:pt>
                <c:pt idx="13">
                  <c:v>0</c:v>
                </c:pt>
                <c:pt idx="14">
                  <c:v>0</c:v>
                </c:pt>
                <c:pt idx="15">
                  <c:v>0</c:v>
                </c:pt>
                <c:pt idx="16">
                  <c:v>0</c:v>
                </c:pt>
                <c:pt idx="17">
                  <c:v>0</c:v>
                </c:pt>
                <c:pt idx="18">
                  <c:v>0</c:v>
                </c:pt>
                <c:pt idx="19">
                  <c:v>0</c:v>
                </c:pt>
                <c:pt idx="20">
                  <c:v>101.918853762886</c:v>
                </c:pt>
                <c:pt idx="21">
                  <c:v>110.631232479121</c:v>
                </c:pt>
                <c:pt idx="22">
                  <c:v>102.95721208749499</c:v>
                </c:pt>
                <c:pt idx="23">
                  <c:v>85.145374649037706</c:v>
                </c:pt>
                <c:pt idx="24">
                  <c:v>399.472996628364</c:v>
                </c:pt>
                <c:pt idx="25">
                  <c:v>514.614026441791</c:v>
                </c:pt>
                <c:pt idx="26">
                  <c:v>663.59693110946705</c:v>
                </c:pt>
                <c:pt idx="27">
                  <c:v>680.47485370941001</c:v>
                </c:pt>
                <c:pt idx="28">
                  <c:v>683.159843694031</c:v>
                </c:pt>
                <c:pt idx="29">
                  <c:v>548.28386355027703</c:v>
                </c:pt>
                <c:pt idx="30">
                  <c:v>484.07768892034699</c:v>
                </c:pt>
                <c:pt idx="31">
                  <c:v>395.93398679700101</c:v>
                </c:pt>
                <c:pt idx="32">
                  <c:v>451.31103614869602</c:v>
                </c:pt>
                <c:pt idx="33">
                  <c:v>503.01391058769502</c:v>
                </c:pt>
                <c:pt idx="34">
                  <c:v>506.95230115714901</c:v>
                </c:pt>
                <c:pt idx="35">
                  <c:v>514.47885104773695</c:v>
                </c:pt>
                <c:pt idx="36">
                  <c:v>437.03207856661197</c:v>
                </c:pt>
                <c:pt idx="37">
                  <c:v>339.19292824238499</c:v>
                </c:pt>
                <c:pt idx="38">
                  <c:v>372.721451075385</c:v>
                </c:pt>
                <c:pt idx="39">
                  <c:v>377.096073484398</c:v>
                </c:pt>
                <c:pt idx="40">
                  <c:v>82.319074139012201</c:v>
                </c:pt>
                <c:pt idx="41">
                  <c:v>64.494948156212104</c:v>
                </c:pt>
                <c:pt idx="42">
                  <c:v>64.537958295792905</c:v>
                </c:pt>
                <c:pt idx="43">
                  <c:v>64.494948624972096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133.43824717493499</c:v>
                </c:pt>
                <c:pt idx="66">
                  <c:v>156.74908000105401</c:v>
                </c:pt>
                <c:pt idx="67">
                  <c:v>176.70522131699701</c:v>
                </c:pt>
                <c:pt idx="68">
                  <c:v>660.58015839650295</c:v>
                </c:pt>
                <c:pt idx="69">
                  <c:v>768.31750688741204</c:v>
                </c:pt>
                <c:pt idx="70">
                  <c:v>757.51612438389498</c:v>
                </c:pt>
                <c:pt idx="71">
                  <c:v>755.59300446062502</c:v>
                </c:pt>
                <c:pt idx="72">
                  <c:v>713.76990404385299</c:v>
                </c:pt>
                <c:pt idx="73">
                  <c:v>709.48744360799401</c:v>
                </c:pt>
                <c:pt idx="74">
                  <c:v>703.85327423255706</c:v>
                </c:pt>
                <c:pt idx="75">
                  <c:v>739.16359896326298</c:v>
                </c:pt>
                <c:pt idx="76">
                  <c:v>421.66560520122499</c:v>
                </c:pt>
                <c:pt idx="77">
                  <c:v>393.13225493798097</c:v>
                </c:pt>
                <c:pt idx="78">
                  <c:v>385.09573162905502</c:v>
                </c:pt>
                <c:pt idx="79">
                  <c:v>386.496596621045</c:v>
                </c:pt>
                <c:pt idx="80">
                  <c:v>211.29053833806199</c:v>
                </c:pt>
                <c:pt idx="81">
                  <c:v>200.341697990028</c:v>
                </c:pt>
                <c:pt idx="82">
                  <c:v>187.961272929807</c:v>
                </c:pt>
                <c:pt idx="83">
                  <c:v>128.67040259718399</c:v>
                </c:pt>
                <c:pt idx="84">
                  <c:v>56.077488879090602</c:v>
                </c:pt>
                <c:pt idx="85">
                  <c:v>60.249354056522201</c:v>
                </c:pt>
                <c:pt idx="86">
                  <c:v>59.002095868820803</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7-B8A5-4CF0-A444-4B0125CD5684}"/>
            </c:ext>
          </c:extLst>
        </c:ser>
        <c:ser>
          <c:idx val="10"/>
          <c:order val="10"/>
          <c:tx>
            <c:strRef>
              <c:f>'8.2'!$P$53</c:f>
              <c:strCache>
                <c:ptCount val="1"/>
                <c:pt idx="0">
                  <c:v>+</c:v>
                </c:pt>
              </c:strCache>
            </c:strRef>
          </c:tx>
          <c:spPr>
            <a:solidFill>
              <a:srgbClr val="646363"/>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'8.2'!$P$54:$P$149</c:f>
              <c:numCache>
                <c:formatCode>General</c:formatCode>
                <c:ptCount val="96"/>
                <c:pt idx="0">
                  <c:v>0</c:v>
                </c:pt>
                <c:pt idx="1">
                  <c:v>0</c:v>
                </c:pt>
                <c:pt idx="2">
                  <c:v>0</c:v>
                </c:pt>
                <c:pt idx="3">
                  <c:v>0</c:v>
                </c:pt>
                <c:pt idx="4">
                  <c:v>0</c:v>
                </c:pt>
                <c:pt idx="5">
                  <c:v>0</c:v>
                </c:pt>
                <c:pt idx="6">
                  <c:v>0</c:v>
                </c:pt>
                <c:pt idx="7">
                  <c:v>0</c:v>
                </c:pt>
                <c:pt idx="8">
                  <c:v>142.42759691268</c:v>
                </c:pt>
                <c:pt idx="9">
                  <c:v>150.76831613570101</c:v>
                </c:pt>
                <c:pt idx="10">
                  <c:v>151.958852497582</c:v>
                </c:pt>
                <c:pt idx="11">
                  <c:v>214.93231451611001</c:v>
                </c:pt>
                <c:pt idx="12">
                  <c:v>623.64255439148997</c:v>
                </c:pt>
                <c:pt idx="13">
                  <c:v>615.84419126399803</c:v>
                </c:pt>
                <c:pt idx="14">
                  <c:v>601.201577865236</c:v>
                </c:pt>
                <c:pt idx="15">
                  <c:v>608.06242057527402</c:v>
                </c:pt>
                <c:pt idx="16">
                  <c:v>500.247513794197</c:v>
                </c:pt>
                <c:pt idx="17">
                  <c:v>501.70681949326701</c:v>
                </c:pt>
                <c:pt idx="18">
                  <c:v>517.02007993253301</c:v>
                </c:pt>
                <c:pt idx="19">
                  <c:v>496.28241949198002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B8A5-4CF0-A444-4B0125CD5684}"/>
            </c:ext>
          </c:extLst>
        </c:ser>
        <c:dLbls>
          <c:showLegendKey val="0"/>
          <c:showVal val="0"/>
          <c:showCatName val="0"/>
          <c:showSerName val="0"/>
          <c:showPercent val="0"/>
          <c:showBubbleSize val="0"/>
        </c:dLbls>
        <c:axId val="158747648"/>
        <c:axId val="158757632"/>
      </c:areaChart>
      <c:areaChart>
        <c:grouping val="stacked"/>
        <c:varyColors val="0"/>
        <c:ser>
          <c:idx val="8"/>
          <c:order val="8"/>
          <c:tx>
            <c:strRef>
              <c:f>'8.2'!$J$52</c:f>
              <c:strCache>
                <c:ptCount val="1"/>
                <c:pt idx="0">
                  <c:v>Cross-border balance</c:v>
                </c:pt>
              </c:strCache>
            </c:strRef>
          </c:tx>
          <c:spPr>
            <a:solidFill>
              <a:srgbClr val="646363"/>
            </a:solidFill>
            <a:ln w="25400">
              <a:noFill/>
            </a:ln>
          </c:spPr>
          <c:cat>
            <c:numLit>
              <c:formatCode>General</c:formatCode>
              <c:ptCount val="24"/>
              <c:pt idx="0">
                <c:v>0</c:v>
              </c:pt>
              <c:pt idx="1">
                <c:v>4.1666666666666664E-2</c:v>
              </c:pt>
              <c:pt idx="2">
                <c:v>8.3333333333333343E-2</c:v>
              </c:pt>
              <c:pt idx="3">
                <c:v>0.125</c:v>
              </c:pt>
              <c:pt idx="4">
                <c:v>0.16666666666666688</c:v>
              </c:pt>
              <c:pt idx="5">
                <c:v>0.20833333333333323</c:v>
              </c:pt>
              <c:pt idx="6">
                <c:v>0.25</c:v>
              </c:pt>
              <c:pt idx="7">
                <c:v>0.29166666666666741</c:v>
              </c:pt>
              <c:pt idx="8">
                <c:v>0.33333333333333298</c:v>
              </c:pt>
              <c:pt idx="9">
                <c:v>0.37500000000000028</c:v>
              </c:pt>
              <c:pt idx="10">
                <c:v>0.41666666666666741</c:v>
              </c:pt>
              <c:pt idx="11">
                <c:v>0.45833333333333293</c:v>
              </c:pt>
              <c:pt idx="12">
                <c:v>0.5</c:v>
              </c:pt>
              <c:pt idx="13">
                <c:v>0.54166666666666696</c:v>
              </c:pt>
              <c:pt idx="14">
                <c:v>0.58333333333333259</c:v>
              </c:pt>
              <c:pt idx="15">
                <c:v>0.62500000000000056</c:v>
              </c:pt>
              <c:pt idx="16">
                <c:v>0.66666666666666752</c:v>
              </c:pt>
              <c:pt idx="17">
                <c:v>0.70833333333333304</c:v>
              </c:pt>
              <c:pt idx="18">
                <c:v>0.75000000000000056</c:v>
              </c:pt>
              <c:pt idx="19">
                <c:v>0.79166666666666696</c:v>
              </c:pt>
              <c:pt idx="20">
                <c:v>0.83333333333333304</c:v>
              </c:pt>
              <c:pt idx="21">
                <c:v>0.87500000000000056</c:v>
              </c:pt>
              <c:pt idx="22">
                <c:v>0.91666666666666696</c:v>
              </c:pt>
              <c:pt idx="23">
                <c:v>0.95833333333333304</c:v>
              </c:pt>
            </c:numLit>
          </c:cat>
          <c:val>
            <c:numRef>
              <c:f>'8.2'!$Q$54:$Q$149</c:f>
              <c:numCache>
                <c:formatCode>General</c:formatCode>
                <c:ptCount val="96"/>
                <c:pt idx="0">
                  <c:v>-682.29320578726004</c:v>
                </c:pt>
                <c:pt idx="1">
                  <c:v>-690.41543864635196</c:v>
                </c:pt>
                <c:pt idx="2">
                  <c:v>-612.57153082490095</c:v>
                </c:pt>
                <c:pt idx="3">
                  <c:v>-606.15448265155305</c:v>
                </c:pt>
                <c:pt idx="4">
                  <c:v>-312.27857550909499</c:v>
                </c:pt>
                <c:pt idx="5">
                  <c:v>-93.007772218003296</c:v>
                </c:pt>
                <c:pt idx="6">
                  <c:v>-70.0415457986674</c:v>
                </c:pt>
                <c:pt idx="7">
                  <c:v>-89.443962054851497</c:v>
                </c:pt>
                <c:pt idx="8">
                  <c:v>0</c:v>
                </c:pt>
                <c:pt idx="9">
                  <c:v>0</c:v>
                </c:pt>
                <c:pt idx="10">
                  <c:v>0</c:v>
                </c:pt>
                <c:pt idx="11">
                  <c:v>0</c:v>
                </c:pt>
                <c:pt idx="12">
                  <c:v>0</c:v>
                </c:pt>
                <c:pt idx="13">
                  <c:v>0</c:v>
                </c:pt>
                <c:pt idx="14">
                  <c:v>0</c:v>
                </c:pt>
                <c:pt idx="15">
                  <c:v>0</c:v>
                </c:pt>
                <c:pt idx="16">
                  <c:v>0</c:v>
                </c:pt>
                <c:pt idx="17">
                  <c:v>0</c:v>
                </c:pt>
                <c:pt idx="18">
                  <c:v>0</c:v>
                </c:pt>
                <c:pt idx="19">
                  <c:v>0</c:v>
                </c:pt>
                <c:pt idx="20">
                  <c:v>-70.616122831500306</c:v>
                </c:pt>
                <c:pt idx="21">
                  <c:v>-128.33154142619</c:v>
                </c:pt>
                <c:pt idx="22">
                  <c:v>-127.33810310180699</c:v>
                </c:pt>
                <c:pt idx="23">
                  <c:v>-10.7090216862067</c:v>
                </c:pt>
                <c:pt idx="24">
                  <c:v>-175.80510036279401</c:v>
                </c:pt>
                <c:pt idx="25">
                  <c:v>-150.951618807785</c:v>
                </c:pt>
                <c:pt idx="26">
                  <c:v>-149.06546213330699</c:v>
                </c:pt>
                <c:pt idx="27">
                  <c:v>-395.18267656483499</c:v>
                </c:pt>
                <c:pt idx="28">
                  <c:v>-760.54973778894998</c:v>
                </c:pt>
                <c:pt idx="29">
                  <c:v>-739.65250660618597</c:v>
                </c:pt>
                <c:pt idx="30">
                  <c:v>-752.624875302639</c:v>
                </c:pt>
                <c:pt idx="31">
                  <c:v>-767.57836537999401</c:v>
                </c:pt>
                <c:pt idx="32">
                  <c:v>-948.59501000711805</c:v>
                </c:pt>
                <c:pt idx="33">
                  <c:v>-982.21095857735997</c:v>
                </c:pt>
                <c:pt idx="34">
                  <c:v>-1027.7246565252401</c:v>
                </c:pt>
                <c:pt idx="35">
                  <c:v>-962.57431092454306</c:v>
                </c:pt>
                <c:pt idx="36">
                  <c:v>-926.28931647588797</c:v>
                </c:pt>
                <c:pt idx="37">
                  <c:v>-895.30141402391598</c:v>
                </c:pt>
                <c:pt idx="38">
                  <c:v>-996.79434829886395</c:v>
                </c:pt>
                <c:pt idx="39">
                  <c:v>-1037.69309459951</c:v>
                </c:pt>
                <c:pt idx="40">
                  <c:v>-668.65047581234899</c:v>
                </c:pt>
                <c:pt idx="41">
                  <c:v>-815.83661524009699</c:v>
                </c:pt>
                <c:pt idx="42">
                  <c:v>-792.65732078894996</c:v>
                </c:pt>
                <c:pt idx="43">
                  <c:v>-883.84587837164804</c:v>
                </c:pt>
                <c:pt idx="44">
                  <c:v>-656.12777902798996</c:v>
                </c:pt>
                <c:pt idx="45">
                  <c:v>-672.66800643657405</c:v>
                </c:pt>
                <c:pt idx="46">
                  <c:v>-636.19992971741306</c:v>
                </c:pt>
                <c:pt idx="47">
                  <c:v>-653.21928887563104</c:v>
                </c:pt>
                <c:pt idx="48">
                  <c:v>-671.84207711122303</c:v>
                </c:pt>
                <c:pt idx="49">
                  <c:v>-597.87132320054604</c:v>
                </c:pt>
                <c:pt idx="50">
                  <c:v>-673.48841102904498</c:v>
                </c:pt>
                <c:pt idx="51">
                  <c:v>-596.67071524657194</c:v>
                </c:pt>
                <c:pt idx="52">
                  <c:v>-549.48912962658505</c:v>
                </c:pt>
                <c:pt idx="53">
                  <c:v>-666.70674669910102</c:v>
                </c:pt>
                <c:pt idx="54">
                  <c:v>-779.79517112144697</c:v>
                </c:pt>
                <c:pt idx="55">
                  <c:v>-852.64018876074999</c:v>
                </c:pt>
                <c:pt idx="56">
                  <c:v>-974.20628538642995</c:v>
                </c:pt>
                <c:pt idx="57">
                  <c:v>-1020.0712274485199</c:v>
                </c:pt>
                <c:pt idx="58">
                  <c:v>-999.30917184668397</c:v>
                </c:pt>
                <c:pt idx="59">
                  <c:v>-954.29303223366503</c:v>
                </c:pt>
                <c:pt idx="60">
                  <c:v>-1026.1472540875</c:v>
                </c:pt>
                <c:pt idx="61">
                  <c:v>-969.52780944448</c:v>
                </c:pt>
                <c:pt idx="62">
                  <c:v>-897.68594223907905</c:v>
                </c:pt>
                <c:pt idx="63">
                  <c:v>-915.73862100715098</c:v>
                </c:pt>
                <c:pt idx="64">
                  <c:v>-1110.5882725978599</c:v>
                </c:pt>
                <c:pt idx="65">
                  <c:v>-1211.61695906971</c:v>
                </c:pt>
                <c:pt idx="66">
                  <c:v>-1181.00985785019</c:v>
                </c:pt>
                <c:pt idx="67">
                  <c:v>-1217.6193158480301</c:v>
                </c:pt>
                <c:pt idx="68">
                  <c:v>-1634.17796520913</c:v>
                </c:pt>
                <c:pt idx="69">
                  <c:v>-1690.8546879154801</c:v>
                </c:pt>
                <c:pt idx="70">
                  <c:v>-1754.58229117217</c:v>
                </c:pt>
                <c:pt idx="71">
                  <c:v>-1742.9600691000901</c:v>
                </c:pt>
                <c:pt idx="72">
                  <c:v>-1841.97993351276</c:v>
                </c:pt>
                <c:pt idx="73">
                  <c:v>-1941.9732858536699</c:v>
                </c:pt>
                <c:pt idx="74">
                  <c:v>-1878.5125154403199</c:v>
                </c:pt>
                <c:pt idx="75">
                  <c:v>-1948.24728276306</c:v>
                </c:pt>
                <c:pt idx="76">
                  <c:v>-1593.3379805024399</c:v>
                </c:pt>
                <c:pt idx="77">
                  <c:v>-1590.24335995109</c:v>
                </c:pt>
                <c:pt idx="78">
                  <c:v>-1516.22274563018</c:v>
                </c:pt>
                <c:pt idx="79">
                  <c:v>-1576.6443373823699</c:v>
                </c:pt>
                <c:pt idx="80">
                  <c:v>-1462.7307983605101</c:v>
                </c:pt>
                <c:pt idx="81">
                  <c:v>-1564.5498094228501</c:v>
                </c:pt>
                <c:pt idx="82">
                  <c:v>-1610.4795606955199</c:v>
                </c:pt>
                <c:pt idx="83">
                  <c:v>-1536.24962263626</c:v>
                </c:pt>
                <c:pt idx="84">
                  <c:v>-1355.82270169706</c:v>
                </c:pt>
                <c:pt idx="85">
                  <c:v>-1361.7580563957699</c:v>
                </c:pt>
                <c:pt idx="86">
                  <c:v>-1454.9052716252399</c:v>
                </c:pt>
                <c:pt idx="87">
                  <c:v>-1376.88096485916</c:v>
                </c:pt>
                <c:pt idx="88">
                  <c:v>-1341.5543798308199</c:v>
                </c:pt>
                <c:pt idx="89">
                  <c:v>-1409.59008304496</c:v>
                </c:pt>
                <c:pt idx="90">
                  <c:v>-1464.9951524887899</c:v>
                </c:pt>
                <c:pt idx="91">
                  <c:v>-1467.8392671403501</c:v>
                </c:pt>
                <c:pt idx="92">
                  <c:v>-1494.5024224757101</c:v>
                </c:pt>
                <c:pt idx="93">
                  <c:v>-1305.9509015138001</c:v>
                </c:pt>
                <c:pt idx="94">
                  <c:v>-1149.54703509206</c:v>
                </c:pt>
                <c:pt idx="95">
                  <c:v>-884.71425450749996</c:v>
                </c:pt>
              </c:numCache>
            </c:numRef>
          </c:val>
          <c:extLst>
            <c:ext xmlns:c16="http://schemas.microsoft.com/office/drawing/2014/chart" uri="{C3380CC4-5D6E-409C-BE32-E72D297353CC}">
              <c16:uniqueId val="{00000009-B8A5-4CF0-A444-4B0125CD5684}"/>
            </c:ext>
          </c:extLst>
        </c:ser>
        <c:ser>
          <c:idx val="9"/>
          <c:order val="9"/>
          <c:tx>
            <c:strRef>
              <c:f>'8.2'!$K$52</c:f>
              <c:strCache>
                <c:ptCount val="1"/>
                <c:pt idx="0">
                  <c:v>Pumping at PSHE</c:v>
                </c:pt>
              </c:strCache>
            </c:strRef>
          </c:tx>
          <c:spPr>
            <a:solidFill>
              <a:schemeClr val="tx1"/>
            </a:solidFill>
            <a:ln w="25400">
              <a:noFill/>
            </a:ln>
          </c:spPr>
          <c:cat>
            <c:numLit>
              <c:formatCode>General</c:formatCode>
              <c:ptCount val="24"/>
              <c:pt idx="0">
                <c:v>0</c:v>
              </c:pt>
              <c:pt idx="1">
                <c:v>4.1666666666666664E-2</c:v>
              </c:pt>
              <c:pt idx="2">
                <c:v>8.3333333333333343E-2</c:v>
              </c:pt>
              <c:pt idx="3">
                <c:v>0.125</c:v>
              </c:pt>
              <c:pt idx="4">
                <c:v>0.16666666666666688</c:v>
              </c:pt>
              <c:pt idx="5">
                <c:v>0.20833333333333323</c:v>
              </c:pt>
              <c:pt idx="6">
                <c:v>0.25</c:v>
              </c:pt>
              <c:pt idx="7">
                <c:v>0.29166666666666741</c:v>
              </c:pt>
              <c:pt idx="8">
                <c:v>0.33333333333333298</c:v>
              </c:pt>
              <c:pt idx="9">
                <c:v>0.37500000000000028</c:v>
              </c:pt>
              <c:pt idx="10">
                <c:v>0.41666666666666741</c:v>
              </c:pt>
              <c:pt idx="11">
                <c:v>0.45833333333333293</c:v>
              </c:pt>
              <c:pt idx="12">
                <c:v>0.5</c:v>
              </c:pt>
              <c:pt idx="13">
                <c:v>0.54166666666666696</c:v>
              </c:pt>
              <c:pt idx="14">
                <c:v>0.58333333333333259</c:v>
              </c:pt>
              <c:pt idx="15">
                <c:v>0.62500000000000056</c:v>
              </c:pt>
              <c:pt idx="16">
                <c:v>0.66666666666666752</c:v>
              </c:pt>
              <c:pt idx="17">
                <c:v>0.70833333333333304</c:v>
              </c:pt>
              <c:pt idx="18">
                <c:v>0.75000000000000056</c:v>
              </c:pt>
              <c:pt idx="19">
                <c:v>0.79166666666666696</c:v>
              </c:pt>
              <c:pt idx="20">
                <c:v>0.83333333333333304</c:v>
              </c:pt>
              <c:pt idx="21">
                <c:v>0.87500000000000056</c:v>
              </c:pt>
              <c:pt idx="22">
                <c:v>0.91666666666666696</c:v>
              </c:pt>
              <c:pt idx="23">
                <c:v>0.95833333333333304</c:v>
              </c:pt>
            </c:numLit>
          </c:cat>
          <c:val>
            <c:numRef>
              <c:f>'8.2'!$K$54:$K$149</c:f>
              <c:numCache>
                <c:formatCode>#,##0</c:formatCode>
                <c:ptCount val="96"/>
                <c:pt idx="0">
                  <c:v>0</c:v>
                </c:pt>
                <c:pt idx="1">
                  <c:v>0</c:v>
                </c:pt>
                <c:pt idx="2">
                  <c:v>0</c:v>
                </c:pt>
                <c:pt idx="3">
                  <c:v>0</c:v>
                </c:pt>
                <c:pt idx="4">
                  <c:v>-101.70733778057</c:v>
                </c:pt>
                <c:pt idx="5">
                  <c:v>-102.169887218875</c:v>
                </c:pt>
                <c:pt idx="6">
                  <c:v>-101.935260484655</c:v>
                </c:pt>
                <c:pt idx="7">
                  <c:v>-104.301638894362</c:v>
                </c:pt>
                <c:pt idx="8">
                  <c:v>-406.28635741392799</c:v>
                </c:pt>
                <c:pt idx="9">
                  <c:v>-408.41811215809003</c:v>
                </c:pt>
                <c:pt idx="10">
                  <c:v>-407.68740765176301</c:v>
                </c:pt>
                <c:pt idx="11">
                  <c:v>-471.86117249877901</c:v>
                </c:pt>
                <c:pt idx="12">
                  <c:v>-905.05586819961297</c:v>
                </c:pt>
                <c:pt idx="13">
                  <c:v>-922.29087200509503</c:v>
                </c:pt>
                <c:pt idx="14">
                  <c:v>-918.95917156086398</c:v>
                </c:pt>
                <c:pt idx="15">
                  <c:v>-917.37041257083501</c:v>
                </c:pt>
                <c:pt idx="16">
                  <c:v>-701.51381708881502</c:v>
                </c:pt>
                <c:pt idx="17">
                  <c:v>-699.55637121970904</c:v>
                </c:pt>
                <c:pt idx="18">
                  <c:v>-697.58550092407302</c:v>
                </c:pt>
                <c:pt idx="19">
                  <c:v>-662.65963972180805</c:v>
                </c:pt>
                <c:pt idx="20">
                  <c:v>-119.726670661767</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-4.69253460447836E-2</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-173.90533871516899</c:v>
                </c:pt>
                <c:pt idx="94">
                  <c:v>-316.06902916010398</c:v>
                </c:pt>
                <c:pt idx="95">
                  <c:v>-390.666918490098</c:v>
                </c:pt>
              </c:numCache>
            </c:numRef>
          </c:val>
          <c:extLst>
            <c:ext xmlns:c16="http://schemas.microsoft.com/office/drawing/2014/chart" uri="{C3380CC4-5D6E-409C-BE32-E72D297353CC}">
              <c16:uniqueId val="{0000000A-B8A5-4CF0-A444-4B0125CD5684}"/>
            </c:ext>
          </c:extLst>
        </c:ser>
        <c:dLbls>
          <c:showLegendKey val="0"/>
          <c:showVal val="0"/>
          <c:showCatName val="0"/>
          <c:showSerName val="0"/>
          <c:showPercent val="0"/>
          <c:showBubbleSize val="0"/>
        </c:dLbls>
        <c:axId val="158760960"/>
        <c:axId val="158759168"/>
      </c:areaChart>
      <c:catAx>
        <c:axId val="158747648"/>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58757632"/>
        <c:crosses val="autoZero"/>
        <c:auto val="1"/>
        <c:lblAlgn val="ctr"/>
        <c:lblOffset val="100"/>
        <c:tickLblSkip val="4"/>
        <c:tickMarkSkip val="4"/>
        <c:noMultiLvlLbl val="0"/>
      </c:catAx>
      <c:valAx>
        <c:axId val="158757632"/>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58747648"/>
        <c:crosses val="autoZero"/>
        <c:crossBetween val="midCat"/>
        <c:majorUnit val="2000"/>
      </c:valAx>
      <c:valAx>
        <c:axId val="158759168"/>
        <c:scaling>
          <c:orientation val="minMax"/>
          <c:max val="10000"/>
          <c:min val="-2000"/>
        </c:scaling>
        <c:delete val="1"/>
        <c:axPos val="r"/>
        <c:numFmt formatCode="General" sourceLinked="1"/>
        <c:majorTickMark val="out"/>
        <c:minorTickMark val="none"/>
        <c:tickLblPos val="none"/>
        <c:crossAx val="158760960"/>
        <c:crosses val="max"/>
        <c:crossBetween val="midCat"/>
      </c:valAx>
      <c:catAx>
        <c:axId val="158760960"/>
        <c:scaling>
          <c:orientation val="minMax"/>
        </c:scaling>
        <c:delete val="1"/>
        <c:axPos val="b"/>
        <c:numFmt formatCode="General" sourceLinked="1"/>
        <c:majorTickMark val="out"/>
        <c:minorTickMark val="none"/>
        <c:tickLblPos val="none"/>
        <c:crossAx val="158759168"/>
        <c:crosses val="autoZero"/>
        <c:auto val="1"/>
        <c:lblAlgn val="ctr"/>
        <c:lblOffset val="100"/>
        <c:noMultiLvlLbl val="0"/>
      </c:catAx>
    </c:plotArea>
    <c:legend>
      <c:legendPos val="r"/>
      <c:legendEntry>
        <c:idx val="0"/>
        <c:delete val="1"/>
      </c:legendEntry>
      <c:layout>
        <c:manualLayout>
          <c:xMode val="edge"/>
          <c:yMode val="edge"/>
          <c:x val="0.75390341609765565"/>
          <c:y val="0.136420770933045"/>
          <c:w val="0.24379376378178921"/>
          <c:h val="0.8635792290669545"/>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on the minimum load day [MW]</a:t>
            </a:r>
            <a:endParaRPr lang="cs-CZ" sz="1000">
              <a:solidFill>
                <a:schemeClr val="tx2"/>
              </a:solidFill>
              <a:effectLst/>
            </a:endParaRPr>
          </a:p>
        </c:rich>
      </c:tx>
      <c:layout>
        <c:manualLayout>
          <c:xMode val="edge"/>
          <c:yMode val="edge"/>
          <c:x val="1.8631587734241343E-2"/>
          <c:y val="0"/>
        </c:manualLayout>
      </c:layout>
      <c:overlay val="0"/>
    </c:title>
    <c:autoTitleDeleted val="0"/>
    <c:plotArea>
      <c:layout>
        <c:manualLayout>
          <c:layoutTarget val="inner"/>
          <c:xMode val="edge"/>
          <c:yMode val="edge"/>
          <c:x val="8.7775777103176827E-2"/>
          <c:y val="0.14792275660912019"/>
          <c:w val="0.68099357011635031"/>
          <c:h val="0.68548115076192195"/>
        </c:manualLayout>
      </c:layout>
      <c:areaChart>
        <c:grouping val="stacked"/>
        <c:varyColors val="0"/>
        <c:ser>
          <c:idx val="0"/>
          <c:order val="0"/>
          <c:tx>
            <c:strRef>
              <c:f>'8.2'!$T$52</c:f>
              <c:strCache>
                <c:ptCount val="1"/>
                <c:pt idx="0">
                  <c:v>NPP</c:v>
                </c:pt>
              </c:strCache>
            </c:strRef>
          </c:tx>
          <c:spPr>
            <a:solidFill>
              <a:schemeClr val="accent1"/>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'8.2'!$T$54:$T$149</c:f>
              <c:numCache>
                <c:formatCode>#,##0</c:formatCode>
                <c:ptCount val="96"/>
                <c:pt idx="0">
                  <c:v>2993.9642045444798</c:v>
                </c:pt>
                <c:pt idx="1">
                  <c:v>2998.6108156423002</c:v>
                </c:pt>
                <c:pt idx="2">
                  <c:v>3004.9240583670598</c:v>
                </c:pt>
                <c:pt idx="3">
                  <c:v>3008.44405454465</c:v>
                </c:pt>
                <c:pt idx="4">
                  <c:v>3011.7973533802501</c:v>
                </c:pt>
                <c:pt idx="5">
                  <c:v>3014.3639585988299</c:v>
                </c:pt>
                <c:pt idx="6">
                  <c:v>3016.49728419027</c:v>
                </c:pt>
                <c:pt idx="7">
                  <c:v>3019.5505864033598</c:v>
                </c:pt>
                <c:pt idx="8">
                  <c:v>3019.23725985281</c:v>
                </c:pt>
                <c:pt idx="9">
                  <c:v>3020.5639050730902</c:v>
                </c:pt>
                <c:pt idx="10">
                  <c:v>3020.9372407136598</c:v>
                </c:pt>
                <c:pt idx="11">
                  <c:v>3021.0038578021999</c:v>
                </c:pt>
                <c:pt idx="12">
                  <c:v>3022.0172090236401</c:v>
                </c:pt>
                <c:pt idx="13">
                  <c:v>3024.2305467350998</c:v>
                </c:pt>
                <c:pt idx="14">
                  <c:v>3024.9638392606098</c:v>
                </c:pt>
                <c:pt idx="15">
                  <c:v>3025.19718624286</c:v>
                </c:pt>
                <c:pt idx="16">
                  <c:v>3025.5638487814799</c:v>
                </c:pt>
                <c:pt idx="17">
                  <c:v>3025.2172055487299</c:v>
                </c:pt>
                <c:pt idx="18">
                  <c:v>3025.9771579303401</c:v>
                </c:pt>
                <c:pt idx="19">
                  <c:v>3024.57050059004</c:v>
                </c:pt>
                <c:pt idx="20">
                  <c:v>3023.9438800406501</c:v>
                </c:pt>
                <c:pt idx="21">
                  <c:v>3024.0305327109099</c:v>
                </c:pt>
                <c:pt idx="22">
                  <c:v>3024.28389899902</c:v>
                </c:pt>
                <c:pt idx="23">
                  <c:v>3024.4905210217298</c:v>
                </c:pt>
                <c:pt idx="24">
                  <c:v>3022.8372193228502</c:v>
                </c:pt>
                <c:pt idx="25">
                  <c:v>3023.23721481952</c:v>
                </c:pt>
                <c:pt idx="26">
                  <c:v>3022.4172370720298</c:v>
                </c:pt>
                <c:pt idx="27">
                  <c:v>3022.2572128319898</c:v>
                </c:pt>
                <c:pt idx="28">
                  <c:v>3021.9972385453498</c:v>
                </c:pt>
                <c:pt idx="29">
                  <c:v>3021.38389909644</c:v>
                </c:pt>
                <c:pt idx="30">
                  <c:v>3021.9172264253302</c:v>
                </c:pt>
                <c:pt idx="31">
                  <c:v>3022.79719698698</c:v>
                </c:pt>
                <c:pt idx="32">
                  <c:v>3023.8638841964898</c:v>
                </c:pt>
                <c:pt idx="33">
                  <c:v>3024.5838467939502</c:v>
                </c:pt>
                <c:pt idx="34">
                  <c:v>3023.1438564955902</c:v>
                </c:pt>
                <c:pt idx="35">
                  <c:v>3022.4505374783698</c:v>
                </c:pt>
                <c:pt idx="36">
                  <c:v>3022.99717845946</c:v>
                </c:pt>
                <c:pt idx="37">
                  <c:v>3022.3972665937399</c:v>
                </c:pt>
                <c:pt idx="38">
                  <c:v>3023.11724546706</c:v>
                </c:pt>
                <c:pt idx="39">
                  <c:v>3023.03718451947</c:v>
                </c:pt>
                <c:pt idx="40">
                  <c:v>3022.40389086812</c:v>
                </c:pt>
                <c:pt idx="41">
                  <c:v>3021.5638775389102</c:v>
                </c:pt>
                <c:pt idx="42">
                  <c:v>3021.9238832514302</c:v>
                </c:pt>
                <c:pt idx="43">
                  <c:v>3020.4905660550298</c:v>
                </c:pt>
                <c:pt idx="44">
                  <c:v>3018.9839423922699</c:v>
                </c:pt>
                <c:pt idx="45">
                  <c:v>3019.2505897808601</c:v>
                </c:pt>
                <c:pt idx="46">
                  <c:v>3020.5372614928501</c:v>
                </c:pt>
                <c:pt idx="47">
                  <c:v>3019.6706045833998</c:v>
                </c:pt>
                <c:pt idx="48">
                  <c:v>3017.61727483612</c:v>
                </c:pt>
                <c:pt idx="49">
                  <c:v>3017.19061948335</c:v>
                </c:pt>
                <c:pt idx="50">
                  <c:v>3017.3839278538699</c:v>
                </c:pt>
                <c:pt idx="51">
                  <c:v>3016.3572792560899</c:v>
                </c:pt>
                <c:pt idx="52">
                  <c:v>3014.6439847430502</c:v>
                </c:pt>
                <c:pt idx="53">
                  <c:v>3015.28396777221</c:v>
                </c:pt>
                <c:pt idx="54">
                  <c:v>3013.6706721333298</c:v>
                </c:pt>
                <c:pt idx="55">
                  <c:v>3013.95063317411</c:v>
                </c:pt>
                <c:pt idx="56">
                  <c:v>3013.5373240252502</c:v>
                </c:pt>
                <c:pt idx="57">
                  <c:v>3012.21067880497</c:v>
                </c:pt>
                <c:pt idx="58">
                  <c:v>3011.23734991939</c:v>
                </c:pt>
                <c:pt idx="59">
                  <c:v>3011.0906718832598</c:v>
                </c:pt>
                <c:pt idx="60">
                  <c:v>3011.4973404818802</c:v>
                </c:pt>
                <c:pt idx="61">
                  <c:v>3013.4173221210799</c:v>
                </c:pt>
                <c:pt idx="62">
                  <c:v>3013.4639687313202</c:v>
                </c:pt>
                <c:pt idx="63">
                  <c:v>3015.1239598080201</c:v>
                </c:pt>
                <c:pt idx="64">
                  <c:v>3016.0773182153098</c:v>
                </c:pt>
                <c:pt idx="65">
                  <c:v>3016.0639720114</c:v>
                </c:pt>
                <c:pt idx="66">
                  <c:v>3014.84399876724</c:v>
                </c:pt>
                <c:pt idx="67">
                  <c:v>3013.50395851548</c:v>
                </c:pt>
                <c:pt idx="68">
                  <c:v>3012.8573186602198</c:v>
                </c:pt>
                <c:pt idx="69">
                  <c:v>3012.5506814874798</c:v>
                </c:pt>
                <c:pt idx="70">
                  <c:v>3011.4706969016402</c:v>
                </c:pt>
                <c:pt idx="71">
                  <c:v>3011.94399886466</c:v>
                </c:pt>
                <c:pt idx="72">
                  <c:v>3011.7506904941401</c:v>
                </c:pt>
                <c:pt idx="73">
                  <c:v>3010.5839881346101</c:v>
                </c:pt>
                <c:pt idx="74">
                  <c:v>3010.61736992024</c:v>
                </c:pt>
                <c:pt idx="75">
                  <c:v>3010.3173732977398</c:v>
                </c:pt>
                <c:pt idx="76">
                  <c:v>3010.9173665427402</c:v>
                </c:pt>
                <c:pt idx="77">
                  <c:v>3010.2173744235702</c:v>
                </c:pt>
                <c:pt idx="78">
                  <c:v>3010.6773790102502</c:v>
                </c:pt>
                <c:pt idx="79">
                  <c:v>3011.4773211760198</c:v>
                </c:pt>
                <c:pt idx="80">
                  <c:v>3013.8772778801899</c:v>
                </c:pt>
                <c:pt idx="81">
                  <c:v>3015.7972757952398</c:v>
                </c:pt>
                <c:pt idx="82">
                  <c:v>3018.0306002608399</c:v>
                </c:pt>
                <c:pt idx="83">
                  <c:v>3020.63053843749</c:v>
                </c:pt>
                <c:pt idx="84">
                  <c:v>3022.9638455014001</c:v>
                </c:pt>
                <c:pt idx="85">
                  <c:v>3024.3971952495199</c:v>
                </c:pt>
                <c:pt idx="86">
                  <c:v>3021.5638775389102</c:v>
                </c:pt>
                <c:pt idx="87">
                  <c:v>3021.15056839005</c:v>
                </c:pt>
                <c:pt idx="88">
                  <c:v>3021.20393692983</c:v>
                </c:pt>
                <c:pt idx="89">
                  <c:v>3021.23058051007</c:v>
                </c:pt>
                <c:pt idx="90">
                  <c:v>3022.2238961497901</c:v>
                </c:pt>
                <c:pt idx="91">
                  <c:v>3022.1105347958601</c:v>
                </c:pt>
                <c:pt idx="92">
                  <c:v>3020.73056986337</c:v>
                </c:pt>
                <c:pt idx="93">
                  <c:v>3021.5238714789002</c:v>
                </c:pt>
                <c:pt idx="94">
                  <c:v>3023.1038829873</c:v>
                </c:pt>
                <c:pt idx="95">
                  <c:v>3024.3038694773099</c:v>
                </c:pt>
              </c:numCache>
            </c:numRef>
          </c:val>
          <c:extLst>
            <c:ext xmlns:c16="http://schemas.microsoft.com/office/drawing/2014/chart" uri="{C3380CC4-5D6E-409C-BE32-E72D297353CC}">
              <c16:uniqueId val="{00000000-2097-48F1-879B-5691BEF5F67F}"/>
            </c:ext>
          </c:extLst>
        </c:ser>
        <c:ser>
          <c:idx val="1"/>
          <c:order val="1"/>
          <c:tx>
            <c:strRef>
              <c:f>'8.2'!$U$52</c:f>
              <c:strCache>
                <c:ptCount val="1"/>
                <c:pt idx="0">
                  <c:v>TPS</c:v>
                </c:pt>
              </c:strCache>
            </c:strRef>
          </c:tx>
          <c:spPr>
            <a:solidFill>
              <a:schemeClr val="accent5"/>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'8.2'!$U$54:$U$149</c:f>
              <c:numCache>
                <c:formatCode>#,##0</c:formatCode>
                <c:ptCount val="96"/>
                <c:pt idx="0">
                  <c:v>2557.8523987028302</c:v>
                </c:pt>
                <c:pt idx="1">
                  <c:v>2519.75638624055</c:v>
                </c:pt>
                <c:pt idx="2">
                  <c:v>2455.9092048699999</c:v>
                </c:pt>
                <c:pt idx="3">
                  <c:v>2392.9011905116199</c:v>
                </c:pt>
                <c:pt idx="4">
                  <c:v>2469.3944113298198</c:v>
                </c:pt>
                <c:pt idx="5">
                  <c:v>2464.4218348140398</c:v>
                </c:pt>
                <c:pt idx="6">
                  <c:v>2462.8783439505</c:v>
                </c:pt>
                <c:pt idx="7">
                  <c:v>2427.9741472598398</c:v>
                </c:pt>
                <c:pt idx="8">
                  <c:v>2441.3509086880399</c:v>
                </c:pt>
                <c:pt idx="9">
                  <c:v>2431.2305320969599</c:v>
                </c:pt>
                <c:pt idx="10">
                  <c:v>2414.7779186963398</c:v>
                </c:pt>
                <c:pt idx="11">
                  <c:v>2418.6520131608499</c:v>
                </c:pt>
                <c:pt idx="12">
                  <c:v>2444.2314540769898</c:v>
                </c:pt>
                <c:pt idx="13">
                  <c:v>2422.7605085025798</c:v>
                </c:pt>
                <c:pt idx="14">
                  <c:v>2420.8484001649999</c:v>
                </c:pt>
                <c:pt idx="15">
                  <c:v>2420.4738138447601</c:v>
                </c:pt>
                <c:pt idx="16">
                  <c:v>2436.5556827515602</c:v>
                </c:pt>
                <c:pt idx="17">
                  <c:v>2438.3950602035602</c:v>
                </c:pt>
                <c:pt idx="18">
                  <c:v>2435.6882049412702</c:v>
                </c:pt>
                <c:pt idx="19">
                  <c:v>2437.3878421404202</c:v>
                </c:pt>
                <c:pt idx="20">
                  <c:v>2453.92883403723</c:v>
                </c:pt>
                <c:pt idx="21">
                  <c:v>2442.5949019760501</c:v>
                </c:pt>
                <c:pt idx="22">
                  <c:v>2398.2061592111199</c:v>
                </c:pt>
                <c:pt idx="23">
                  <c:v>2368.4199018762502</c:v>
                </c:pt>
                <c:pt idx="24">
                  <c:v>2409.8834318368999</c:v>
                </c:pt>
                <c:pt idx="25">
                  <c:v>2466.6846211100101</c:v>
                </c:pt>
                <c:pt idx="26">
                  <c:v>2473.8589598892299</c:v>
                </c:pt>
                <c:pt idx="27">
                  <c:v>2477.9067774574501</c:v>
                </c:pt>
                <c:pt idx="28">
                  <c:v>2484.2077025572298</c:v>
                </c:pt>
                <c:pt idx="29">
                  <c:v>2485.61928521749</c:v>
                </c:pt>
                <c:pt idx="30">
                  <c:v>2486.0114483058101</c:v>
                </c:pt>
                <c:pt idx="31">
                  <c:v>2498.1589406991998</c:v>
                </c:pt>
                <c:pt idx="32">
                  <c:v>2506.8182855423302</c:v>
                </c:pt>
                <c:pt idx="33">
                  <c:v>2504.7871795168699</c:v>
                </c:pt>
                <c:pt idx="34">
                  <c:v>2499.61068940736</c:v>
                </c:pt>
                <c:pt idx="35">
                  <c:v>2509.1293832177498</c:v>
                </c:pt>
                <c:pt idx="36">
                  <c:v>2463.9991679537002</c:v>
                </c:pt>
                <c:pt idx="37">
                  <c:v>2488.48375429416</c:v>
                </c:pt>
                <c:pt idx="38">
                  <c:v>2483.7552739085299</c:v>
                </c:pt>
                <c:pt idx="39">
                  <c:v>2484.5801948347398</c:v>
                </c:pt>
                <c:pt idx="40">
                  <c:v>2486.36431923809</c:v>
                </c:pt>
                <c:pt idx="41">
                  <c:v>2484.3868833628399</c:v>
                </c:pt>
                <c:pt idx="42">
                  <c:v>2391.15319246744</c:v>
                </c:pt>
                <c:pt idx="43">
                  <c:v>2489.5533484489101</c:v>
                </c:pt>
                <c:pt idx="44">
                  <c:v>2526.7670269394998</c:v>
                </c:pt>
                <c:pt idx="45">
                  <c:v>2534.13726588911</c:v>
                </c:pt>
                <c:pt idx="46">
                  <c:v>2379.1187618927802</c:v>
                </c:pt>
                <c:pt idx="47">
                  <c:v>2279.11415696934</c:v>
                </c:pt>
                <c:pt idx="48">
                  <c:v>2431.72208801645</c:v>
                </c:pt>
                <c:pt idx="49">
                  <c:v>2429.2447035622799</c:v>
                </c:pt>
                <c:pt idx="50">
                  <c:v>2482.75354652436</c:v>
                </c:pt>
                <c:pt idx="51">
                  <c:v>2503.5958176019699</c:v>
                </c:pt>
                <c:pt idx="52">
                  <c:v>2465.6317957855999</c:v>
                </c:pt>
                <c:pt idx="53">
                  <c:v>2449.6615541958199</c:v>
                </c:pt>
                <c:pt idx="54">
                  <c:v>2472.7980551873602</c:v>
                </c:pt>
                <c:pt idx="55">
                  <c:v>2483.6523360443998</c:v>
                </c:pt>
                <c:pt idx="56">
                  <c:v>2510.7844849097701</c:v>
                </c:pt>
                <c:pt idx="57">
                  <c:v>2527.9761964618401</c:v>
                </c:pt>
                <c:pt idx="58">
                  <c:v>2532.4524353857701</c:v>
                </c:pt>
                <c:pt idx="59">
                  <c:v>2552.0430624995902</c:v>
                </c:pt>
                <c:pt idx="60">
                  <c:v>2582.2779890993702</c:v>
                </c:pt>
                <c:pt idx="61">
                  <c:v>2583.2218582478799</c:v>
                </c:pt>
                <c:pt idx="62">
                  <c:v>2578.5120758500598</c:v>
                </c:pt>
                <c:pt idx="63">
                  <c:v>2578.2715082643499</c:v>
                </c:pt>
                <c:pt idx="64">
                  <c:v>2600.6084971473301</c:v>
                </c:pt>
                <c:pt idx="65">
                  <c:v>2594.4907595648501</c:v>
                </c:pt>
                <c:pt idx="66">
                  <c:v>2626.44011357107</c:v>
                </c:pt>
                <c:pt idx="67">
                  <c:v>2657.7171479537501</c:v>
                </c:pt>
                <c:pt idx="68">
                  <c:v>2620.4250995018901</c:v>
                </c:pt>
                <c:pt idx="69">
                  <c:v>2608.99863383611</c:v>
                </c:pt>
                <c:pt idx="70">
                  <c:v>2620.7971795662602</c:v>
                </c:pt>
                <c:pt idx="71">
                  <c:v>2679.3359461354999</c:v>
                </c:pt>
                <c:pt idx="72">
                  <c:v>2631.7244221482401</c:v>
                </c:pt>
                <c:pt idx="73">
                  <c:v>2620.9779102932698</c:v>
                </c:pt>
                <c:pt idx="74">
                  <c:v>2643.8526559439501</c:v>
                </c:pt>
                <c:pt idx="75">
                  <c:v>2680.4627389849002</c:v>
                </c:pt>
                <c:pt idx="76">
                  <c:v>2698.99806749549</c:v>
                </c:pt>
                <c:pt idx="77">
                  <c:v>2702.3051710367699</c:v>
                </c:pt>
                <c:pt idx="78">
                  <c:v>2722.23646757406</c:v>
                </c:pt>
                <c:pt idx="79">
                  <c:v>2710.6752906556899</c:v>
                </c:pt>
                <c:pt idx="80">
                  <c:v>2752.1811301725402</c:v>
                </c:pt>
                <c:pt idx="81">
                  <c:v>2787.7818681305798</c:v>
                </c:pt>
                <c:pt idx="82">
                  <c:v>2784.5317983987002</c:v>
                </c:pt>
                <c:pt idx="83">
                  <c:v>2778.0396558697498</c:v>
                </c:pt>
                <c:pt idx="84">
                  <c:v>2780.54803875169</c:v>
                </c:pt>
                <c:pt idx="85">
                  <c:v>2774.8304117267799</c:v>
                </c:pt>
                <c:pt idx="86">
                  <c:v>2757.4805917045601</c:v>
                </c:pt>
                <c:pt idx="87">
                  <c:v>2741.68728848094</c:v>
                </c:pt>
                <c:pt idx="88">
                  <c:v>2787.80897526635</c:v>
                </c:pt>
                <c:pt idx="89">
                  <c:v>2753.2166920108498</c:v>
                </c:pt>
                <c:pt idx="90">
                  <c:v>2724.8871958958598</c:v>
                </c:pt>
                <c:pt idx="91">
                  <c:v>2652.3811148723798</c:v>
                </c:pt>
                <c:pt idx="92">
                  <c:v>2635.2335760798701</c:v>
                </c:pt>
                <c:pt idx="93">
                  <c:v>2623.8987206612701</c:v>
                </c:pt>
                <c:pt idx="94">
                  <c:v>2534.3398109352302</c:v>
                </c:pt>
                <c:pt idx="95">
                  <c:v>2531.0987604267398</c:v>
                </c:pt>
              </c:numCache>
            </c:numRef>
          </c:val>
          <c:extLst>
            <c:ext xmlns:c16="http://schemas.microsoft.com/office/drawing/2014/chart" uri="{C3380CC4-5D6E-409C-BE32-E72D297353CC}">
              <c16:uniqueId val="{00000001-2097-48F1-879B-5691BEF5F67F}"/>
            </c:ext>
          </c:extLst>
        </c:ser>
        <c:ser>
          <c:idx val="2"/>
          <c:order val="2"/>
          <c:tx>
            <c:strRef>
              <c:f>'8.2'!$V$52</c:f>
              <c:strCache>
                <c:ptCount val="1"/>
                <c:pt idx="0">
                  <c:v>CC</c:v>
                </c:pt>
              </c:strCache>
            </c:strRef>
          </c:tx>
          <c:spPr>
            <a:solidFill>
              <a:schemeClr val="accent2"/>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'8.2'!$V$54:$V$149</c:f>
              <c:numCache>
                <c:formatCode>#,##0</c:formatCode>
                <c:ptCount val="96"/>
                <c:pt idx="0">
                  <c:v>258.07090407619199</c:v>
                </c:pt>
                <c:pt idx="1">
                  <c:v>260.15859734906002</c:v>
                </c:pt>
                <c:pt idx="2">
                  <c:v>246.18042717366899</c:v>
                </c:pt>
                <c:pt idx="3">
                  <c:v>230.54280690235899</c:v>
                </c:pt>
                <c:pt idx="4">
                  <c:v>249.63314767890699</c:v>
                </c:pt>
                <c:pt idx="5">
                  <c:v>249.51939745157199</c:v>
                </c:pt>
                <c:pt idx="6">
                  <c:v>248.10083637615799</c:v>
                </c:pt>
                <c:pt idx="7">
                  <c:v>243.02881309424001</c:v>
                </c:pt>
                <c:pt idx="8">
                  <c:v>250.188526585982</c:v>
                </c:pt>
                <c:pt idx="9">
                  <c:v>249.16475616170399</c:v>
                </c:pt>
                <c:pt idx="10">
                  <c:v>246.10682222354299</c:v>
                </c:pt>
                <c:pt idx="11">
                  <c:v>247.378173398705</c:v>
                </c:pt>
                <c:pt idx="12">
                  <c:v>251.85466739126599</c:v>
                </c:pt>
                <c:pt idx="13">
                  <c:v>249.927568500425</c:v>
                </c:pt>
                <c:pt idx="14">
                  <c:v>249.12460986348</c:v>
                </c:pt>
                <c:pt idx="15">
                  <c:v>249.559542728781</c:v>
                </c:pt>
                <c:pt idx="16">
                  <c:v>249.45248423182699</c:v>
                </c:pt>
                <c:pt idx="17">
                  <c:v>249.39226070043301</c:v>
                </c:pt>
                <c:pt idx="18">
                  <c:v>249.04431318297401</c:v>
                </c:pt>
                <c:pt idx="19">
                  <c:v>249.31196401992599</c:v>
                </c:pt>
                <c:pt idx="20">
                  <c:v>255.05311949929799</c:v>
                </c:pt>
                <c:pt idx="21">
                  <c:v>253.54088134566101</c:v>
                </c:pt>
                <c:pt idx="22">
                  <c:v>244.915766707872</c:v>
                </c:pt>
                <c:pt idx="23">
                  <c:v>237.07353755791499</c:v>
                </c:pt>
                <c:pt idx="24">
                  <c:v>242.801310597541</c:v>
                </c:pt>
                <c:pt idx="25">
                  <c:v>261.00170534727198</c:v>
                </c:pt>
                <c:pt idx="26">
                  <c:v>261.30950248244801</c:v>
                </c:pt>
                <c:pt idx="27">
                  <c:v>262.741449060653</c:v>
                </c:pt>
                <c:pt idx="28">
                  <c:v>261.99871395510201</c:v>
                </c:pt>
                <c:pt idx="29">
                  <c:v>262.112463161422</c:v>
                </c:pt>
                <c:pt idx="30">
                  <c:v>261.94518011205901</c:v>
                </c:pt>
                <c:pt idx="31">
                  <c:v>265.12356009199402</c:v>
                </c:pt>
                <c:pt idx="32">
                  <c:v>263.45072551430098</c:v>
                </c:pt>
                <c:pt idx="33">
                  <c:v>261.71767557332998</c:v>
                </c:pt>
                <c:pt idx="34">
                  <c:v>260.86788197082598</c:v>
                </c:pt>
                <c:pt idx="35">
                  <c:v>262.29313171357597</c:v>
                </c:pt>
                <c:pt idx="36">
                  <c:v>252.85836466643201</c:v>
                </c:pt>
                <c:pt idx="37">
                  <c:v>259.89763722147399</c:v>
                </c:pt>
                <c:pt idx="38">
                  <c:v>259.41586224350999</c:v>
                </c:pt>
                <c:pt idx="39">
                  <c:v>260.49985619918198</c:v>
                </c:pt>
                <c:pt idx="40">
                  <c:v>260.09837790172401</c:v>
                </c:pt>
                <c:pt idx="41">
                  <c:v>259.710277959954</c:v>
                </c:pt>
                <c:pt idx="42">
                  <c:v>237.147141487026</c:v>
                </c:pt>
                <c:pt idx="43">
                  <c:v>257.65604436000302</c:v>
                </c:pt>
                <c:pt idx="44">
                  <c:v>264.03287542695602</c:v>
                </c:pt>
                <c:pt idx="45">
                  <c:v>264.822448561111</c:v>
                </c:pt>
                <c:pt idx="46">
                  <c:v>217.12670838543801</c:v>
                </c:pt>
                <c:pt idx="47">
                  <c:v>183.36229729350899</c:v>
                </c:pt>
                <c:pt idx="48">
                  <c:v>209.98706600077901</c:v>
                </c:pt>
                <c:pt idx="49">
                  <c:v>218.404747206922</c:v>
                </c:pt>
                <c:pt idx="50">
                  <c:v>237.29434832423399</c:v>
                </c:pt>
                <c:pt idx="51">
                  <c:v>254.69178852107899</c:v>
                </c:pt>
                <c:pt idx="52">
                  <c:v>257.40177289975298</c:v>
                </c:pt>
                <c:pt idx="53">
                  <c:v>256.511825851921</c:v>
                </c:pt>
                <c:pt idx="54">
                  <c:v>261.23590263739601</c:v>
                </c:pt>
                <c:pt idx="55">
                  <c:v>264.95627500060101</c:v>
                </c:pt>
                <c:pt idx="56">
                  <c:v>265.197163000091</c:v>
                </c:pt>
                <c:pt idx="57">
                  <c:v>265.48489311224301</c:v>
                </c:pt>
                <c:pt idx="58">
                  <c:v>264.996421298825</c:v>
                </c:pt>
                <c:pt idx="59">
                  <c:v>265.56518570869002</c:v>
                </c:pt>
                <c:pt idx="60">
                  <c:v>264.76222911377499</c:v>
                </c:pt>
                <c:pt idx="61">
                  <c:v>265.16370639021801</c:v>
                </c:pt>
                <c:pt idx="62">
                  <c:v>264.94958735428003</c:v>
                </c:pt>
                <c:pt idx="63">
                  <c:v>265.00311507123502</c:v>
                </c:pt>
                <c:pt idx="64">
                  <c:v>262.540709401416</c:v>
                </c:pt>
                <c:pt idx="65">
                  <c:v>264.92282043275799</c:v>
                </c:pt>
                <c:pt idx="66">
                  <c:v>272.035690790822</c:v>
                </c:pt>
                <c:pt idx="67">
                  <c:v>273.420799340423</c:v>
                </c:pt>
                <c:pt idx="68">
                  <c:v>263.65816098797598</c:v>
                </c:pt>
                <c:pt idx="69">
                  <c:v>259.25526888249698</c:v>
                </c:pt>
                <c:pt idx="70">
                  <c:v>261.85150405485098</c:v>
                </c:pt>
                <c:pt idx="71">
                  <c:v>272.75166714296898</c:v>
                </c:pt>
                <c:pt idx="72">
                  <c:v>259.696896541223</c:v>
                </c:pt>
                <c:pt idx="73">
                  <c:v>259.71697071134901</c:v>
                </c:pt>
                <c:pt idx="74">
                  <c:v>262.34665738850202</c:v>
                </c:pt>
                <c:pt idx="75">
                  <c:v>267.37184468384498</c:v>
                </c:pt>
                <c:pt idx="76">
                  <c:v>259.69689756223698</c:v>
                </c:pt>
                <c:pt idx="77">
                  <c:v>259.67013268274502</c:v>
                </c:pt>
                <c:pt idx="78">
                  <c:v>260.49985415715298</c:v>
                </c:pt>
                <c:pt idx="79">
                  <c:v>259.54299797363501</c:v>
                </c:pt>
                <c:pt idx="80">
                  <c:v>259.90432690982402</c:v>
                </c:pt>
                <c:pt idx="81">
                  <c:v>259.12144142199202</c:v>
                </c:pt>
                <c:pt idx="82">
                  <c:v>258.90732034402401</c:v>
                </c:pt>
                <c:pt idx="83">
                  <c:v>259.33556862604797</c:v>
                </c:pt>
                <c:pt idx="84">
                  <c:v>258.398780486568</c:v>
                </c:pt>
                <c:pt idx="85">
                  <c:v>258.86717506681498</c:v>
                </c:pt>
                <c:pt idx="86">
                  <c:v>256.15049589471698</c:v>
                </c:pt>
                <c:pt idx="87">
                  <c:v>253.03234148820499</c:v>
                </c:pt>
                <c:pt idx="88">
                  <c:v>258.19135011796601</c:v>
                </c:pt>
                <c:pt idx="89">
                  <c:v>251.92157958999701</c:v>
                </c:pt>
                <c:pt idx="90">
                  <c:v>246.90308810909201</c:v>
                </c:pt>
                <c:pt idx="91">
                  <c:v>235.79549465237201</c:v>
                </c:pt>
                <c:pt idx="92">
                  <c:v>248.569228914376</c:v>
                </c:pt>
                <c:pt idx="93">
                  <c:v>251.28590502342999</c:v>
                </c:pt>
                <c:pt idx="94">
                  <c:v>235.10629032682101</c:v>
                </c:pt>
                <c:pt idx="95">
                  <c:v>229.733156535034</c:v>
                </c:pt>
              </c:numCache>
            </c:numRef>
          </c:val>
          <c:extLst>
            <c:ext xmlns:c16="http://schemas.microsoft.com/office/drawing/2014/chart" uri="{C3380CC4-5D6E-409C-BE32-E72D297353CC}">
              <c16:uniqueId val="{00000002-2097-48F1-879B-5691BEF5F67F}"/>
            </c:ext>
          </c:extLst>
        </c:ser>
        <c:ser>
          <c:idx val="3"/>
          <c:order val="3"/>
          <c:tx>
            <c:strRef>
              <c:f>'8.2'!$W$52</c:f>
              <c:strCache>
                <c:ptCount val="1"/>
                <c:pt idx="0">
                  <c:v>GFPS</c:v>
                </c:pt>
              </c:strCache>
            </c:strRef>
          </c:tx>
          <c:spPr>
            <a:solidFill>
              <a:schemeClr val="accent6"/>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'8.2'!$W$54:$W$149</c:f>
              <c:numCache>
                <c:formatCode>#,##0</c:formatCode>
                <c:ptCount val="96"/>
                <c:pt idx="0">
                  <c:v>344.41285642549502</c:v>
                </c:pt>
                <c:pt idx="1">
                  <c:v>341.68472734525602</c:v>
                </c:pt>
                <c:pt idx="2">
                  <c:v>341.62532644529699</c:v>
                </c:pt>
                <c:pt idx="3">
                  <c:v>342.14927306345197</c:v>
                </c:pt>
                <c:pt idx="4">
                  <c:v>342.18724386213802</c:v>
                </c:pt>
                <c:pt idx="5">
                  <c:v>342.40029330434999</c:v>
                </c:pt>
                <c:pt idx="6">
                  <c:v>342.333935717727</c:v>
                </c:pt>
                <c:pt idx="7">
                  <c:v>342.94408486346299</c:v>
                </c:pt>
                <c:pt idx="8">
                  <c:v>342.574444227323</c:v>
                </c:pt>
                <c:pt idx="9">
                  <c:v>342.72029236855099</c:v>
                </c:pt>
                <c:pt idx="10">
                  <c:v>343.60727844064502</c:v>
                </c:pt>
                <c:pt idx="11">
                  <c:v>342.911738827183</c:v>
                </c:pt>
                <c:pt idx="12">
                  <c:v>341.11313217162501</c:v>
                </c:pt>
                <c:pt idx="13">
                  <c:v>341.21326876971199</c:v>
                </c:pt>
                <c:pt idx="14">
                  <c:v>341.52631114724801</c:v>
                </c:pt>
                <c:pt idx="15">
                  <c:v>341.33180150631898</c:v>
                </c:pt>
                <c:pt idx="16">
                  <c:v>339.93568677781201</c:v>
                </c:pt>
                <c:pt idx="17">
                  <c:v>342.18503656901203</c:v>
                </c:pt>
                <c:pt idx="18">
                  <c:v>342.38617782916799</c:v>
                </c:pt>
                <c:pt idx="19">
                  <c:v>344.28049066930799</c:v>
                </c:pt>
                <c:pt idx="20">
                  <c:v>345.25458750983802</c:v>
                </c:pt>
                <c:pt idx="21">
                  <c:v>342.35033275237799</c:v>
                </c:pt>
                <c:pt idx="22">
                  <c:v>342.43273186918901</c:v>
                </c:pt>
                <c:pt idx="23">
                  <c:v>339.50604867600401</c:v>
                </c:pt>
                <c:pt idx="24">
                  <c:v>363.21205908822202</c:v>
                </c:pt>
                <c:pt idx="25">
                  <c:v>368.99186527013399</c:v>
                </c:pt>
                <c:pt idx="26">
                  <c:v>369.22636185835302</c:v>
                </c:pt>
                <c:pt idx="27">
                  <c:v>370.43284660993902</c:v>
                </c:pt>
                <c:pt idx="28">
                  <c:v>366.97108780440999</c:v>
                </c:pt>
                <c:pt idx="29">
                  <c:v>367.133144270728</c:v>
                </c:pt>
                <c:pt idx="30">
                  <c:v>368.874519577542</c:v>
                </c:pt>
                <c:pt idx="31">
                  <c:v>368.77931499514898</c:v>
                </c:pt>
                <c:pt idx="32">
                  <c:v>365.45356586656101</c:v>
                </c:pt>
                <c:pt idx="33">
                  <c:v>367.34093906477</c:v>
                </c:pt>
                <c:pt idx="34">
                  <c:v>367.77539230409201</c:v>
                </c:pt>
                <c:pt idx="35">
                  <c:v>366.97099040592701</c:v>
                </c:pt>
                <c:pt idx="36">
                  <c:v>365.16706092326098</c:v>
                </c:pt>
                <c:pt idx="37">
                  <c:v>363.453088679703</c:v>
                </c:pt>
                <c:pt idx="38">
                  <c:v>362.66707805013402</c:v>
                </c:pt>
                <c:pt idx="39">
                  <c:v>365.53667355733597</c:v>
                </c:pt>
                <c:pt idx="40">
                  <c:v>353.73269448650001</c:v>
                </c:pt>
                <c:pt idx="41">
                  <c:v>351.60613618058602</c:v>
                </c:pt>
                <c:pt idx="42">
                  <c:v>352.25213770799797</c:v>
                </c:pt>
                <c:pt idx="43">
                  <c:v>353.11025973958698</c:v>
                </c:pt>
                <c:pt idx="44">
                  <c:v>349.70015865459999</c:v>
                </c:pt>
                <c:pt idx="45">
                  <c:v>351.47071576446899</c:v>
                </c:pt>
                <c:pt idx="46">
                  <c:v>352.96959563262902</c:v>
                </c:pt>
                <c:pt idx="47">
                  <c:v>353.56363141679498</c:v>
                </c:pt>
                <c:pt idx="48">
                  <c:v>355.61775812317597</c:v>
                </c:pt>
                <c:pt idx="49">
                  <c:v>356.85715625720798</c:v>
                </c:pt>
                <c:pt idx="50">
                  <c:v>357.26391545530498</c:v>
                </c:pt>
                <c:pt idx="51">
                  <c:v>358.54093253600303</c:v>
                </c:pt>
                <c:pt idx="52">
                  <c:v>358.48139284320598</c:v>
                </c:pt>
                <c:pt idx="53">
                  <c:v>357.92303168848298</c:v>
                </c:pt>
                <c:pt idx="54">
                  <c:v>356.74805656370199</c:v>
                </c:pt>
                <c:pt idx="55">
                  <c:v>358.047329197816</c:v>
                </c:pt>
                <c:pt idx="56">
                  <c:v>357.52752323267998</c:v>
                </c:pt>
                <c:pt idx="57">
                  <c:v>365.29945589899302</c:v>
                </c:pt>
                <c:pt idx="58">
                  <c:v>370.696202368738</c:v>
                </c:pt>
                <c:pt idx="59">
                  <c:v>371.99685197390897</c:v>
                </c:pt>
                <c:pt idx="60">
                  <c:v>373.72420920402402</c:v>
                </c:pt>
                <c:pt idx="61">
                  <c:v>374.84613015751103</c:v>
                </c:pt>
                <c:pt idx="62">
                  <c:v>375.50864925019698</c:v>
                </c:pt>
                <c:pt idx="63">
                  <c:v>374.672490576575</c:v>
                </c:pt>
                <c:pt idx="64">
                  <c:v>366.90627641870901</c:v>
                </c:pt>
                <c:pt idx="65">
                  <c:v>365.13841846430603</c:v>
                </c:pt>
                <c:pt idx="66">
                  <c:v>362.31179273293998</c:v>
                </c:pt>
                <c:pt idx="67">
                  <c:v>364.396424644268</c:v>
                </c:pt>
                <c:pt idx="68">
                  <c:v>371.31033145999402</c:v>
                </c:pt>
                <c:pt idx="69">
                  <c:v>371.94630216111398</c:v>
                </c:pt>
                <c:pt idx="70">
                  <c:v>371.89654858092001</c:v>
                </c:pt>
                <c:pt idx="71">
                  <c:v>371.82258173779502</c:v>
                </c:pt>
                <c:pt idx="72">
                  <c:v>384.91957559019801</c:v>
                </c:pt>
                <c:pt idx="73">
                  <c:v>387.70928242649597</c:v>
                </c:pt>
                <c:pt idx="74">
                  <c:v>387.890380296285</c:v>
                </c:pt>
                <c:pt idx="75">
                  <c:v>390.12054015132702</c:v>
                </c:pt>
                <c:pt idx="76">
                  <c:v>396.21433225858101</c:v>
                </c:pt>
                <c:pt idx="77">
                  <c:v>399.059200725854</c:v>
                </c:pt>
                <c:pt idx="78">
                  <c:v>397.40144688681602</c:v>
                </c:pt>
                <c:pt idx="79">
                  <c:v>398.689546697423</c:v>
                </c:pt>
                <c:pt idx="80">
                  <c:v>399.64065262598803</c:v>
                </c:pt>
                <c:pt idx="81">
                  <c:v>401.38698551559798</c:v>
                </c:pt>
                <c:pt idx="82">
                  <c:v>400.73114308893702</c:v>
                </c:pt>
                <c:pt idx="83">
                  <c:v>399.46746107807502</c:v>
                </c:pt>
                <c:pt idx="84">
                  <c:v>382.333903966489</c:v>
                </c:pt>
                <c:pt idx="85">
                  <c:v>375.91696073662098</c:v>
                </c:pt>
                <c:pt idx="86">
                  <c:v>373.25656256161801</c:v>
                </c:pt>
                <c:pt idx="87">
                  <c:v>373.123377440691</c:v>
                </c:pt>
                <c:pt idx="88">
                  <c:v>355.95808303334599</c:v>
                </c:pt>
                <c:pt idx="89">
                  <c:v>356.810810406445</c:v>
                </c:pt>
                <c:pt idx="90">
                  <c:v>357.10684213888601</c:v>
                </c:pt>
                <c:pt idx="91">
                  <c:v>356.98373776097202</c:v>
                </c:pt>
                <c:pt idx="92">
                  <c:v>353.53468458757999</c:v>
                </c:pt>
                <c:pt idx="93">
                  <c:v>351.20832912057801</c:v>
                </c:pt>
                <c:pt idx="94">
                  <c:v>350.44019476512398</c:v>
                </c:pt>
                <c:pt idx="95">
                  <c:v>348.905288415499</c:v>
                </c:pt>
              </c:numCache>
            </c:numRef>
          </c:val>
          <c:extLst>
            <c:ext xmlns:c16="http://schemas.microsoft.com/office/drawing/2014/chart" uri="{C3380CC4-5D6E-409C-BE32-E72D297353CC}">
              <c16:uniqueId val="{00000003-2097-48F1-879B-5691BEF5F67F}"/>
            </c:ext>
          </c:extLst>
        </c:ser>
        <c:ser>
          <c:idx val="6"/>
          <c:order val="4"/>
          <c:tx>
            <c:strRef>
              <c:f>'8.2'!$AA$52</c:f>
              <c:strCache>
                <c:ptCount val="1"/>
                <c:pt idx="0">
                  <c:v>WPP</c:v>
                </c:pt>
              </c:strCache>
            </c:strRef>
          </c:tx>
          <c:spPr>
            <a:solidFill>
              <a:schemeClr val="accent4"/>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'8.2'!$AA$54:$AA$149</c:f>
              <c:numCache>
                <c:formatCode>#,##0</c:formatCode>
                <c:ptCount val="96"/>
                <c:pt idx="0">
                  <c:v>127.491872373646</c:v>
                </c:pt>
                <c:pt idx="1">
                  <c:v>127.277852948289</c:v>
                </c:pt>
                <c:pt idx="2">
                  <c:v>135.21587065646301</c:v>
                </c:pt>
                <c:pt idx="3">
                  <c:v>149.44484272794799</c:v>
                </c:pt>
                <c:pt idx="4">
                  <c:v>142.39279683609399</c:v>
                </c:pt>
                <c:pt idx="5">
                  <c:v>131.066676567949</c:v>
                </c:pt>
                <c:pt idx="6">
                  <c:v>123.33608942286</c:v>
                </c:pt>
                <c:pt idx="7">
                  <c:v>120.12708985362001</c:v>
                </c:pt>
                <c:pt idx="8">
                  <c:v>128.863582373311</c:v>
                </c:pt>
                <c:pt idx="9">
                  <c:v>143.58297505245599</c:v>
                </c:pt>
                <c:pt idx="10">
                  <c:v>135.15328871571199</c:v>
                </c:pt>
                <c:pt idx="11">
                  <c:v>118.313929730924</c:v>
                </c:pt>
                <c:pt idx="12">
                  <c:v>111.183389371064</c:v>
                </c:pt>
                <c:pt idx="13">
                  <c:v>109.59774439858499</c:v>
                </c:pt>
                <c:pt idx="14">
                  <c:v>110.25145712555801</c:v>
                </c:pt>
                <c:pt idx="15">
                  <c:v>119.61666285562799</c:v>
                </c:pt>
                <c:pt idx="16">
                  <c:v>120.411022951589</c:v>
                </c:pt>
                <c:pt idx="17">
                  <c:v>123.845559292034</c:v>
                </c:pt>
                <c:pt idx="18">
                  <c:v>123.23182910963</c:v>
                </c:pt>
                <c:pt idx="19">
                  <c:v>125.807998667688</c:v>
                </c:pt>
                <c:pt idx="20">
                  <c:v>122.622495672569</c:v>
                </c:pt>
                <c:pt idx="21">
                  <c:v>112.260379285013</c:v>
                </c:pt>
                <c:pt idx="22">
                  <c:v>115.851719495715</c:v>
                </c:pt>
                <c:pt idx="23">
                  <c:v>115.820083156145</c:v>
                </c:pt>
                <c:pt idx="24">
                  <c:v>110.360020869286</c:v>
                </c:pt>
                <c:pt idx="25">
                  <c:v>107.348752853512</c:v>
                </c:pt>
                <c:pt idx="26">
                  <c:v>108.332039022077</c:v>
                </c:pt>
                <c:pt idx="27">
                  <c:v>118.3161369659</c:v>
                </c:pt>
                <c:pt idx="28">
                  <c:v>100.23237966835801</c:v>
                </c:pt>
                <c:pt idx="29">
                  <c:v>88.792572202223198</c:v>
                </c:pt>
                <c:pt idx="30">
                  <c:v>92.138293661148793</c:v>
                </c:pt>
                <c:pt idx="31">
                  <c:v>84.065107573027106</c:v>
                </c:pt>
                <c:pt idx="32">
                  <c:v>80.721310276665506</c:v>
                </c:pt>
                <c:pt idx="33">
                  <c:v>76.594149439510105</c:v>
                </c:pt>
                <c:pt idx="34">
                  <c:v>80.817249929185607</c:v>
                </c:pt>
                <c:pt idx="35">
                  <c:v>78.388238405587998</c:v>
                </c:pt>
                <c:pt idx="36">
                  <c:v>80.659097424805196</c:v>
                </c:pt>
                <c:pt idx="37">
                  <c:v>88.984559418845905</c:v>
                </c:pt>
                <c:pt idx="38">
                  <c:v>96.847908567725298</c:v>
                </c:pt>
                <c:pt idx="39">
                  <c:v>106.718441300565</c:v>
                </c:pt>
                <c:pt idx="40">
                  <c:v>99.910281840737298</c:v>
                </c:pt>
                <c:pt idx="41">
                  <c:v>101.521802655271</c:v>
                </c:pt>
                <c:pt idx="42">
                  <c:v>97.632092132283105</c:v>
                </c:pt>
                <c:pt idx="43">
                  <c:v>86.251828921919994</c:v>
                </c:pt>
                <c:pt idx="44">
                  <c:v>76.535955903111201</c:v>
                </c:pt>
                <c:pt idx="45">
                  <c:v>84.400572882756194</c:v>
                </c:pt>
                <c:pt idx="46">
                  <c:v>82.198240324939107</c:v>
                </c:pt>
                <c:pt idx="47">
                  <c:v>82.935404154342905</c:v>
                </c:pt>
                <c:pt idx="48">
                  <c:v>77.221607330610695</c:v>
                </c:pt>
                <c:pt idx="49">
                  <c:v>85.468745846978194</c:v>
                </c:pt>
                <c:pt idx="50">
                  <c:v>76.815839449523395</c:v>
                </c:pt>
                <c:pt idx="51">
                  <c:v>73.495932317837202</c:v>
                </c:pt>
                <c:pt idx="52">
                  <c:v>74.258028414589205</c:v>
                </c:pt>
                <c:pt idx="53">
                  <c:v>72.816336971753302</c:v>
                </c:pt>
                <c:pt idx="54">
                  <c:v>63.136471232915198</c:v>
                </c:pt>
                <c:pt idx="55">
                  <c:v>56.119346988808203</c:v>
                </c:pt>
                <c:pt idx="56">
                  <c:v>55.876117409893197</c:v>
                </c:pt>
                <c:pt idx="57">
                  <c:v>52.308502368621397</c:v>
                </c:pt>
                <c:pt idx="58">
                  <c:v>54.5297072025311</c:v>
                </c:pt>
                <c:pt idx="59">
                  <c:v>56.556967032630801</c:v>
                </c:pt>
                <c:pt idx="60">
                  <c:v>55.5555853428422</c:v>
                </c:pt>
                <c:pt idx="61">
                  <c:v>56.502396875235</c:v>
                </c:pt>
                <c:pt idx="62">
                  <c:v>62.5430237361984</c:v>
                </c:pt>
                <c:pt idx="63">
                  <c:v>53.5777912437648</c:v>
                </c:pt>
                <c:pt idx="64">
                  <c:v>50.389287576817203</c:v>
                </c:pt>
                <c:pt idx="65">
                  <c:v>48.465222498235804</c:v>
                </c:pt>
                <c:pt idx="66">
                  <c:v>52.049768710396599</c:v>
                </c:pt>
                <c:pt idx="67">
                  <c:v>54.015177739814803</c:v>
                </c:pt>
                <c:pt idx="68">
                  <c:v>52.802530976580897</c:v>
                </c:pt>
                <c:pt idx="69">
                  <c:v>42.094657016630698</c:v>
                </c:pt>
                <c:pt idx="70">
                  <c:v>39.523196730455702</c:v>
                </c:pt>
                <c:pt idx="71">
                  <c:v>40.657447292993503</c:v>
                </c:pt>
                <c:pt idx="72">
                  <c:v>34.591842028570603</c:v>
                </c:pt>
                <c:pt idx="73">
                  <c:v>30.465006490098499</c:v>
                </c:pt>
                <c:pt idx="74">
                  <c:v>30.572691432135201</c:v>
                </c:pt>
                <c:pt idx="75">
                  <c:v>28.366748658442798</c:v>
                </c:pt>
                <c:pt idx="76">
                  <c:v>28.419995335017799</c:v>
                </c:pt>
                <c:pt idx="77">
                  <c:v>28.459500879113399</c:v>
                </c:pt>
                <c:pt idx="78">
                  <c:v>30.239277224440201</c:v>
                </c:pt>
                <c:pt idx="79">
                  <c:v>43.737321530902101</c:v>
                </c:pt>
                <c:pt idx="80">
                  <c:v>49.6607564133515</c:v>
                </c:pt>
                <c:pt idx="81">
                  <c:v>53.2999564534828</c:v>
                </c:pt>
                <c:pt idx="82">
                  <c:v>50.068913727955902</c:v>
                </c:pt>
                <c:pt idx="83">
                  <c:v>60.557963069259003</c:v>
                </c:pt>
                <c:pt idx="84">
                  <c:v>55.262948680504202</c:v>
                </c:pt>
                <c:pt idx="85">
                  <c:v>56.14554135249</c:v>
                </c:pt>
                <c:pt idx="86">
                  <c:v>74.008495652374194</c:v>
                </c:pt>
                <c:pt idx="87">
                  <c:v>77.716049599636094</c:v>
                </c:pt>
                <c:pt idx="88">
                  <c:v>69.905196568390707</c:v>
                </c:pt>
                <c:pt idx="89">
                  <c:v>86.208638223350206</c:v>
                </c:pt>
                <c:pt idx="90">
                  <c:v>93.4730421192411</c:v>
                </c:pt>
                <c:pt idx="91">
                  <c:v>88.256484664029401</c:v>
                </c:pt>
                <c:pt idx="92">
                  <c:v>88.299135283375094</c:v>
                </c:pt>
                <c:pt idx="93">
                  <c:v>88.222238636625093</c:v>
                </c:pt>
                <c:pt idx="94">
                  <c:v>78.2193072544529</c:v>
                </c:pt>
                <c:pt idx="95">
                  <c:v>69.499520698870001</c:v>
                </c:pt>
              </c:numCache>
            </c:numRef>
          </c:val>
          <c:extLst>
            <c:ext xmlns:c16="http://schemas.microsoft.com/office/drawing/2014/chart" uri="{C3380CC4-5D6E-409C-BE32-E72D297353CC}">
              <c16:uniqueId val="{00000004-2097-48F1-879B-5691BEF5F67F}"/>
            </c:ext>
          </c:extLst>
        </c:ser>
        <c:ser>
          <c:idx val="7"/>
          <c:order val="5"/>
          <c:tx>
            <c:strRef>
              <c:f>'8.2'!$Z$52</c:f>
              <c:strCache>
                <c:ptCount val="1"/>
                <c:pt idx="0">
                  <c:v>PV</c:v>
                </c:pt>
              </c:strCache>
            </c:strRef>
          </c:tx>
          <c:spPr>
            <a:solidFill>
              <a:srgbClr val="F7C9C7"/>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'8.2'!$Z$54:$Z$149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6.4384660267891203</c:v>
                </c:pt>
                <c:pt idx="20">
                  <c:v>7.3959891700295897</c:v>
                </c:pt>
                <c:pt idx="21">
                  <c:v>7.3594104437487697</c:v>
                </c:pt>
                <c:pt idx="22">
                  <c:v>7.3696744417098499</c:v>
                </c:pt>
                <c:pt idx="23">
                  <c:v>7.7692379624717196</c:v>
                </c:pt>
                <c:pt idx="24">
                  <c:v>10.064748119234199</c:v>
                </c:pt>
                <c:pt idx="25">
                  <c:v>13.1740244276456</c:v>
                </c:pt>
                <c:pt idx="26">
                  <c:v>19.0989688253403</c:v>
                </c:pt>
                <c:pt idx="27">
                  <c:v>30.285900965692299</c:v>
                </c:pt>
                <c:pt idx="28">
                  <c:v>50.4799546114862</c:v>
                </c:pt>
                <c:pt idx="29">
                  <c:v>74.207975230128696</c:v>
                </c:pt>
                <c:pt idx="30">
                  <c:v>110.161711395091</c:v>
                </c:pt>
                <c:pt idx="31">
                  <c:v>179.47244039302299</c:v>
                </c:pt>
                <c:pt idx="32">
                  <c:v>246.66187776243001</c:v>
                </c:pt>
                <c:pt idx="33">
                  <c:v>318.20610664205299</c:v>
                </c:pt>
                <c:pt idx="34">
                  <c:v>385.38831315691198</c:v>
                </c:pt>
                <c:pt idx="35">
                  <c:v>441.72625929158801</c:v>
                </c:pt>
                <c:pt idx="36">
                  <c:v>475.329038957629</c:v>
                </c:pt>
                <c:pt idx="37">
                  <c:v>525.31119041099396</c:v>
                </c:pt>
                <c:pt idx="38">
                  <c:v>610.79013193107698</c:v>
                </c:pt>
                <c:pt idx="39">
                  <c:v>691.22399281759294</c:v>
                </c:pt>
                <c:pt idx="40">
                  <c:v>807.35424044733202</c:v>
                </c:pt>
                <c:pt idx="41">
                  <c:v>894.57429120870097</c:v>
                </c:pt>
                <c:pt idx="42">
                  <c:v>972.21140284078695</c:v>
                </c:pt>
                <c:pt idx="43">
                  <c:v>1061.85339631175</c:v>
                </c:pt>
                <c:pt idx="44">
                  <c:v>1069.24959228629</c:v>
                </c:pt>
                <c:pt idx="45">
                  <c:v>1064.1778079763701</c:v>
                </c:pt>
                <c:pt idx="46">
                  <c:v>1110.8275866734</c:v>
                </c:pt>
                <c:pt idx="47">
                  <c:v>1100.5491095508301</c:v>
                </c:pt>
                <c:pt idx="48">
                  <c:v>1128.46748044269</c:v>
                </c:pt>
                <c:pt idx="49">
                  <c:v>1132.44532255793</c:v>
                </c:pt>
                <c:pt idx="50">
                  <c:v>1126.82204672836</c:v>
                </c:pt>
                <c:pt idx="51">
                  <c:v>1081.46622575992</c:v>
                </c:pt>
                <c:pt idx="52">
                  <c:v>1045.8555125528801</c:v>
                </c:pt>
                <c:pt idx="53">
                  <c:v>1017.67922263371</c:v>
                </c:pt>
                <c:pt idx="54">
                  <c:v>948.42064289871803</c:v>
                </c:pt>
                <c:pt idx="55">
                  <c:v>886.68585888301004</c:v>
                </c:pt>
                <c:pt idx="56">
                  <c:v>835.15659391190798</c:v>
                </c:pt>
                <c:pt idx="57">
                  <c:v>801.27510613231902</c:v>
                </c:pt>
                <c:pt idx="58">
                  <c:v>733.40657851027299</c:v>
                </c:pt>
                <c:pt idx="59">
                  <c:v>684.185310850326</c:v>
                </c:pt>
                <c:pt idx="60">
                  <c:v>648.64575483681097</c:v>
                </c:pt>
                <c:pt idx="61">
                  <c:v>645.09602139891297</c:v>
                </c:pt>
                <c:pt idx="62">
                  <c:v>601.40492991335498</c:v>
                </c:pt>
                <c:pt idx="63">
                  <c:v>558.10824426104898</c:v>
                </c:pt>
                <c:pt idx="64">
                  <c:v>478.72399548346601</c:v>
                </c:pt>
                <c:pt idx="65">
                  <c:v>387.97421728921302</c:v>
                </c:pt>
                <c:pt idx="66">
                  <c:v>364.22606748708398</c:v>
                </c:pt>
                <c:pt idx="67">
                  <c:v>337.91602601968202</c:v>
                </c:pt>
                <c:pt idx="68">
                  <c:v>304.38570463558301</c:v>
                </c:pt>
                <c:pt idx="69">
                  <c:v>268.65212254653397</c:v>
                </c:pt>
                <c:pt idx="70">
                  <c:v>235.71257320926199</c:v>
                </c:pt>
                <c:pt idx="71">
                  <c:v>222.5351537224</c:v>
                </c:pt>
                <c:pt idx="72">
                  <c:v>195.63322426685701</c:v>
                </c:pt>
                <c:pt idx="73">
                  <c:v>163.760516848642</c:v>
                </c:pt>
                <c:pt idx="74">
                  <c:v>136.59076147788801</c:v>
                </c:pt>
                <c:pt idx="75">
                  <c:v>110.16795985706</c:v>
                </c:pt>
                <c:pt idx="76">
                  <c:v>79.6629427268727</c:v>
                </c:pt>
                <c:pt idx="77">
                  <c:v>55.822336225783999</c:v>
                </c:pt>
                <c:pt idx="78">
                  <c:v>38.336248484438997</c:v>
                </c:pt>
                <c:pt idx="79">
                  <c:v>24.585036862864602</c:v>
                </c:pt>
                <c:pt idx="80">
                  <c:v>18.203550680658001</c:v>
                </c:pt>
                <c:pt idx="81">
                  <c:v>12.999955983649301</c:v>
                </c:pt>
                <c:pt idx="82">
                  <c:v>11.242563534769801</c:v>
                </c:pt>
                <c:pt idx="83">
                  <c:v>11.032884877362401</c:v>
                </c:pt>
                <c:pt idx="84">
                  <c:v>11.0766732434187</c:v>
                </c:pt>
                <c:pt idx="85">
                  <c:v>5.8913943252622598</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2097-48F1-879B-5691BEF5F67F}"/>
            </c:ext>
          </c:extLst>
        </c:ser>
        <c:ser>
          <c:idx val="4"/>
          <c:order val="6"/>
          <c:tx>
            <c:strRef>
              <c:f>'8.2'!$X$52</c:f>
              <c:strCache>
                <c:ptCount val="1"/>
                <c:pt idx="0">
                  <c:v>HE</c:v>
                </c:pt>
              </c:strCache>
            </c:strRef>
          </c:tx>
          <c:spPr>
            <a:solidFill>
              <a:schemeClr val="accent3"/>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'8.2'!$X$54:$X$149</c:f>
              <c:numCache>
                <c:formatCode>#,##0</c:formatCode>
                <c:ptCount val="96"/>
                <c:pt idx="0">
                  <c:v>236.09797850621601</c:v>
                </c:pt>
                <c:pt idx="1">
                  <c:v>245.90426820168801</c:v>
                </c:pt>
                <c:pt idx="2">
                  <c:v>237.19438882356101</c:v>
                </c:pt>
                <c:pt idx="3">
                  <c:v>228.561065528331</c:v>
                </c:pt>
                <c:pt idx="4">
                  <c:v>166.52690086719301</c:v>
                </c:pt>
                <c:pt idx="5">
                  <c:v>161.86790565552101</c:v>
                </c:pt>
                <c:pt idx="6">
                  <c:v>161.817145355668</c:v>
                </c:pt>
                <c:pt idx="7">
                  <c:v>161.72521858528401</c:v>
                </c:pt>
                <c:pt idx="8">
                  <c:v>160.62441648502701</c:v>
                </c:pt>
                <c:pt idx="9">
                  <c:v>160.55568889611001</c:v>
                </c:pt>
                <c:pt idx="10">
                  <c:v>160.60443403858901</c:v>
                </c:pt>
                <c:pt idx="11">
                  <c:v>160.51293395539301</c:v>
                </c:pt>
                <c:pt idx="12">
                  <c:v>160.49826741230899</c:v>
                </c:pt>
                <c:pt idx="13">
                  <c:v>160.49826741230899</c:v>
                </c:pt>
                <c:pt idx="14">
                  <c:v>160.44372993596201</c:v>
                </c:pt>
                <c:pt idx="15">
                  <c:v>160.35440971581801</c:v>
                </c:pt>
                <c:pt idx="16">
                  <c:v>158.403967302111</c:v>
                </c:pt>
                <c:pt idx="17">
                  <c:v>157.86599434543299</c:v>
                </c:pt>
                <c:pt idx="18">
                  <c:v>157.84081316880801</c:v>
                </c:pt>
                <c:pt idx="19">
                  <c:v>157.84081316880801</c:v>
                </c:pt>
                <c:pt idx="20">
                  <c:v>154.387947126885</c:v>
                </c:pt>
                <c:pt idx="21">
                  <c:v>151.75474717604999</c:v>
                </c:pt>
                <c:pt idx="22">
                  <c:v>151.64309330829599</c:v>
                </c:pt>
                <c:pt idx="23">
                  <c:v>152.15024087904899</c:v>
                </c:pt>
                <c:pt idx="24">
                  <c:v>224.09566912754099</c:v>
                </c:pt>
                <c:pt idx="25">
                  <c:v>231.106354100532</c:v>
                </c:pt>
                <c:pt idx="26">
                  <c:v>231.533098771239</c:v>
                </c:pt>
                <c:pt idx="27">
                  <c:v>231.98673247273601</c:v>
                </c:pt>
                <c:pt idx="28">
                  <c:v>174.645326581603</c:v>
                </c:pt>
                <c:pt idx="29">
                  <c:v>171.46036648245499</c:v>
                </c:pt>
                <c:pt idx="30">
                  <c:v>171.36996517404299</c:v>
                </c:pt>
                <c:pt idx="31">
                  <c:v>171.37336319585799</c:v>
                </c:pt>
                <c:pt idx="32">
                  <c:v>173.45086553783699</c:v>
                </c:pt>
                <c:pt idx="33">
                  <c:v>173.45086553783699</c:v>
                </c:pt>
                <c:pt idx="34">
                  <c:v>173.45086553783699</c:v>
                </c:pt>
                <c:pt idx="35">
                  <c:v>173.309663029505</c:v>
                </c:pt>
                <c:pt idx="36">
                  <c:v>173.97307649286901</c:v>
                </c:pt>
                <c:pt idx="37">
                  <c:v>173.815400100636</c:v>
                </c:pt>
                <c:pt idx="38">
                  <c:v>173.71934684507301</c:v>
                </c:pt>
                <c:pt idx="39">
                  <c:v>173.71934684507301</c:v>
                </c:pt>
                <c:pt idx="40">
                  <c:v>156.759913372965</c:v>
                </c:pt>
                <c:pt idx="41">
                  <c:v>155.88351944111</c:v>
                </c:pt>
                <c:pt idx="42">
                  <c:v>155.983385798901</c:v>
                </c:pt>
                <c:pt idx="43">
                  <c:v>155.99119384284799</c:v>
                </c:pt>
                <c:pt idx="44">
                  <c:v>156.88844238744301</c:v>
                </c:pt>
                <c:pt idx="45">
                  <c:v>156.24379542256801</c:v>
                </c:pt>
                <c:pt idx="46">
                  <c:v>156.24379542256801</c:v>
                </c:pt>
                <c:pt idx="47">
                  <c:v>156.23982037818001</c:v>
                </c:pt>
                <c:pt idx="48">
                  <c:v>154.032982074448</c:v>
                </c:pt>
                <c:pt idx="49">
                  <c:v>153.97086537345101</c:v>
                </c:pt>
                <c:pt idx="50">
                  <c:v>153.97086537345101</c:v>
                </c:pt>
                <c:pt idx="51">
                  <c:v>154.29697487563999</c:v>
                </c:pt>
                <c:pt idx="52">
                  <c:v>192.89659144575</c:v>
                </c:pt>
                <c:pt idx="53">
                  <c:v>196.72907920100599</c:v>
                </c:pt>
                <c:pt idx="54">
                  <c:v>197.732833179197</c:v>
                </c:pt>
                <c:pt idx="55">
                  <c:v>199.442968905062</c:v>
                </c:pt>
                <c:pt idx="56">
                  <c:v>160.13040336294301</c:v>
                </c:pt>
                <c:pt idx="57">
                  <c:v>158.13277111472601</c:v>
                </c:pt>
                <c:pt idx="58">
                  <c:v>158.32767762235599</c:v>
                </c:pt>
                <c:pt idx="59">
                  <c:v>158.27215191194901</c:v>
                </c:pt>
                <c:pt idx="60">
                  <c:v>157.275672618718</c:v>
                </c:pt>
                <c:pt idx="61">
                  <c:v>157.15806944926999</c:v>
                </c:pt>
                <c:pt idx="62">
                  <c:v>157.107369946814</c:v>
                </c:pt>
                <c:pt idx="63">
                  <c:v>157.26971005213699</c:v>
                </c:pt>
                <c:pt idx="64">
                  <c:v>153.53363370438399</c:v>
                </c:pt>
                <c:pt idx="65">
                  <c:v>153.344389645273</c:v>
                </c:pt>
                <c:pt idx="66">
                  <c:v>153.344389645273</c:v>
                </c:pt>
                <c:pt idx="67">
                  <c:v>153.32485046713299</c:v>
                </c:pt>
                <c:pt idx="68">
                  <c:v>157.658462429163</c:v>
                </c:pt>
                <c:pt idx="69">
                  <c:v>157.658462429163</c:v>
                </c:pt>
                <c:pt idx="70">
                  <c:v>157.59690782774001</c:v>
                </c:pt>
                <c:pt idx="71">
                  <c:v>157.59251107049599</c:v>
                </c:pt>
                <c:pt idx="72">
                  <c:v>159.76583011089099</c:v>
                </c:pt>
                <c:pt idx="73">
                  <c:v>159.73033327402501</c:v>
                </c:pt>
                <c:pt idx="74">
                  <c:v>159.671746691007</c:v>
                </c:pt>
                <c:pt idx="75">
                  <c:v>159.71635208342099</c:v>
                </c:pt>
                <c:pt idx="76">
                  <c:v>168.473865669763</c:v>
                </c:pt>
                <c:pt idx="77">
                  <c:v>169.402375683435</c:v>
                </c:pt>
                <c:pt idx="78">
                  <c:v>169.27958262705701</c:v>
                </c:pt>
                <c:pt idx="79">
                  <c:v>169.35795931565701</c:v>
                </c:pt>
                <c:pt idx="80">
                  <c:v>220.02400551603699</c:v>
                </c:pt>
                <c:pt idx="81">
                  <c:v>218.35647992254201</c:v>
                </c:pt>
                <c:pt idx="82">
                  <c:v>218.23564233154801</c:v>
                </c:pt>
                <c:pt idx="83">
                  <c:v>218.15490338770499</c:v>
                </c:pt>
                <c:pt idx="84">
                  <c:v>217.17669426511799</c:v>
                </c:pt>
                <c:pt idx="85">
                  <c:v>217.94563653479199</c:v>
                </c:pt>
                <c:pt idx="86">
                  <c:v>217.42806055226299</c:v>
                </c:pt>
                <c:pt idx="87">
                  <c:v>217.37062359276001</c:v>
                </c:pt>
                <c:pt idx="88">
                  <c:v>210.182234459401</c:v>
                </c:pt>
                <c:pt idx="89">
                  <c:v>206.76805490689699</c:v>
                </c:pt>
                <c:pt idx="90">
                  <c:v>206.27225544673499</c:v>
                </c:pt>
                <c:pt idx="91">
                  <c:v>206.69166021345501</c:v>
                </c:pt>
                <c:pt idx="92">
                  <c:v>161.735305426228</c:v>
                </c:pt>
                <c:pt idx="93">
                  <c:v>157.842307679378</c:v>
                </c:pt>
                <c:pt idx="94">
                  <c:v>157.81916708449299</c:v>
                </c:pt>
                <c:pt idx="95">
                  <c:v>157.984809041202</c:v>
                </c:pt>
              </c:numCache>
            </c:numRef>
          </c:val>
          <c:extLst>
            <c:ext xmlns:c16="http://schemas.microsoft.com/office/drawing/2014/chart" uri="{C3380CC4-5D6E-409C-BE32-E72D297353CC}">
              <c16:uniqueId val="{00000006-2097-48F1-879B-5691BEF5F67F}"/>
            </c:ext>
          </c:extLst>
        </c:ser>
        <c:ser>
          <c:idx val="5"/>
          <c:order val="7"/>
          <c:tx>
            <c:strRef>
              <c:f>'8.2'!$Y$52</c:f>
              <c:strCache>
                <c:ptCount val="1"/>
                <c:pt idx="0">
                  <c:v>PSHE</c:v>
                </c:pt>
              </c:strCache>
            </c:strRef>
          </c:tx>
          <c:spPr>
            <a:solidFill>
              <a:srgbClr val="F0948F"/>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'8.2'!$Y$54:$Y$149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101.896910353387</c:v>
                </c:pt>
                <c:pt idx="76">
                  <c:v>838.76789357300004</c:v>
                </c:pt>
                <c:pt idx="77">
                  <c:v>869.84155272921998</c:v>
                </c:pt>
                <c:pt idx="78">
                  <c:v>883.18665294306697</c:v>
                </c:pt>
                <c:pt idx="79">
                  <c:v>883.86203156213196</c:v>
                </c:pt>
                <c:pt idx="80">
                  <c:v>873.15997074741904</c:v>
                </c:pt>
                <c:pt idx="81">
                  <c:v>873.22490650208397</c:v>
                </c:pt>
                <c:pt idx="82">
                  <c:v>866.56209695654002</c:v>
                </c:pt>
                <c:pt idx="83">
                  <c:v>892.53798822849603</c:v>
                </c:pt>
                <c:pt idx="84">
                  <c:v>673.51579169638501</c:v>
                </c:pt>
                <c:pt idx="85">
                  <c:v>681.10724634769201</c:v>
                </c:pt>
                <c:pt idx="86">
                  <c:v>612.38803568073195</c:v>
                </c:pt>
                <c:pt idx="87">
                  <c:v>617.88194615182294</c:v>
                </c:pt>
                <c:pt idx="88">
                  <c:v>875.02374541812003</c:v>
                </c:pt>
                <c:pt idx="89">
                  <c:v>898.47996452306995</c:v>
                </c:pt>
                <c:pt idx="90">
                  <c:v>891.98599665958795</c:v>
                </c:pt>
                <c:pt idx="91">
                  <c:v>877.60185302619504</c:v>
                </c:pt>
                <c:pt idx="92">
                  <c:v>587.06804586868702</c:v>
                </c:pt>
                <c:pt idx="93">
                  <c:v>573.93072976439305</c:v>
                </c:pt>
                <c:pt idx="94">
                  <c:v>570.00188473621699</c:v>
                </c:pt>
                <c:pt idx="95">
                  <c:v>278.61736885480201</c:v>
                </c:pt>
              </c:numCache>
            </c:numRef>
          </c:val>
          <c:extLst>
            <c:ext xmlns:c16="http://schemas.microsoft.com/office/drawing/2014/chart" uri="{C3380CC4-5D6E-409C-BE32-E72D297353CC}">
              <c16:uniqueId val="{00000007-2097-48F1-879B-5691BEF5F67F}"/>
            </c:ext>
          </c:extLst>
        </c:ser>
        <c:ser>
          <c:idx val="10"/>
          <c:order val="10"/>
          <c:tx>
            <c:strRef>
              <c:f>'8.2'!$AH$53</c:f>
              <c:strCache>
                <c:ptCount val="1"/>
                <c:pt idx="0">
                  <c:v>+</c:v>
                </c:pt>
              </c:strCache>
            </c:strRef>
          </c:tx>
          <c:spPr>
            <a:solidFill>
              <a:srgbClr val="646363"/>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'8.2'!$AH$54:$AH$149</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2097-48F1-879B-5691BEF5F67F}"/>
            </c:ext>
          </c:extLst>
        </c:ser>
        <c:dLbls>
          <c:showLegendKey val="0"/>
          <c:showVal val="0"/>
          <c:showCatName val="0"/>
          <c:showSerName val="0"/>
          <c:showPercent val="0"/>
          <c:showBubbleSize val="0"/>
        </c:dLbls>
        <c:axId val="159069696"/>
        <c:axId val="159071232"/>
      </c:areaChart>
      <c:areaChart>
        <c:grouping val="stacked"/>
        <c:varyColors val="0"/>
        <c:ser>
          <c:idx val="8"/>
          <c:order val="8"/>
          <c:tx>
            <c:strRef>
              <c:f>'8.2'!$AB$52</c:f>
              <c:strCache>
                <c:ptCount val="1"/>
                <c:pt idx="0">
                  <c:v>Cross-border balance</c:v>
                </c:pt>
              </c:strCache>
            </c:strRef>
          </c:tx>
          <c:spPr>
            <a:solidFill>
              <a:srgbClr val="646363"/>
            </a:solidFill>
            <a:ln w="25400">
              <a:noFill/>
            </a:ln>
          </c:spPr>
          <c:cat>
            <c:numLit>
              <c:formatCode>General</c:formatCode>
              <c:ptCount val="24"/>
              <c:pt idx="0">
                <c:v>0</c:v>
              </c:pt>
              <c:pt idx="1">
                <c:v>4.1666666666666664E-2</c:v>
              </c:pt>
              <c:pt idx="2">
                <c:v>8.3333333333333343E-2</c:v>
              </c:pt>
              <c:pt idx="3">
                <c:v>0.125</c:v>
              </c:pt>
              <c:pt idx="4">
                <c:v>0.16666666666666688</c:v>
              </c:pt>
              <c:pt idx="5">
                <c:v>0.20833333333333323</c:v>
              </c:pt>
              <c:pt idx="6">
                <c:v>0.25</c:v>
              </c:pt>
              <c:pt idx="7">
                <c:v>0.29166666666666741</c:v>
              </c:pt>
              <c:pt idx="8">
                <c:v>0.33333333333333298</c:v>
              </c:pt>
              <c:pt idx="9">
                <c:v>0.37500000000000028</c:v>
              </c:pt>
              <c:pt idx="10">
                <c:v>0.41666666666666741</c:v>
              </c:pt>
              <c:pt idx="11">
                <c:v>0.45833333333333293</c:v>
              </c:pt>
              <c:pt idx="12">
                <c:v>0.5</c:v>
              </c:pt>
              <c:pt idx="13">
                <c:v>0.54166666666666696</c:v>
              </c:pt>
              <c:pt idx="14">
                <c:v>0.58333333333333259</c:v>
              </c:pt>
              <c:pt idx="15">
                <c:v>0.62500000000000056</c:v>
              </c:pt>
              <c:pt idx="16">
                <c:v>0.66666666666666752</c:v>
              </c:pt>
              <c:pt idx="17">
                <c:v>0.70833333333333304</c:v>
              </c:pt>
              <c:pt idx="18">
                <c:v>0.75000000000000056</c:v>
              </c:pt>
              <c:pt idx="19">
                <c:v>0.79166666666666696</c:v>
              </c:pt>
              <c:pt idx="20">
                <c:v>0.83333333333333304</c:v>
              </c:pt>
              <c:pt idx="21">
                <c:v>0.87500000000000056</c:v>
              </c:pt>
              <c:pt idx="22">
                <c:v>0.91666666666666696</c:v>
              </c:pt>
              <c:pt idx="23">
                <c:v>0.95833333333333304</c:v>
              </c:pt>
            </c:numLit>
          </c:cat>
          <c:val>
            <c:numRef>
              <c:f>'8.2'!$AB$54:$AB$149</c:f>
              <c:numCache>
                <c:formatCode>#,##0</c:formatCode>
                <c:ptCount val="96"/>
                <c:pt idx="0">
                  <c:v>-1180.5836105051501</c:v>
                </c:pt>
                <c:pt idx="1">
                  <c:v>-1221.1242642586201</c:v>
                </c:pt>
                <c:pt idx="2">
                  <c:v>-1247.8819342125601</c:v>
                </c:pt>
                <c:pt idx="3">
                  <c:v>-1157.1102599271801</c:v>
                </c:pt>
                <c:pt idx="4">
                  <c:v>-956.35919955275199</c:v>
                </c:pt>
                <c:pt idx="5">
                  <c:v>-921.97984068451694</c:v>
                </c:pt>
                <c:pt idx="6">
                  <c:v>-959.62149739005304</c:v>
                </c:pt>
                <c:pt idx="7">
                  <c:v>-939.83529654934796</c:v>
                </c:pt>
                <c:pt idx="8">
                  <c:v>-709.75565976667599</c:v>
                </c:pt>
                <c:pt idx="9">
                  <c:v>-729.53811957463904</c:v>
                </c:pt>
                <c:pt idx="10">
                  <c:v>-729.92302128927599</c:v>
                </c:pt>
                <c:pt idx="11">
                  <c:v>-727.54188428180396</c:v>
                </c:pt>
                <c:pt idx="12">
                  <c:v>-375.02846393413301</c:v>
                </c:pt>
                <c:pt idx="13">
                  <c:v>-341.12968622063198</c:v>
                </c:pt>
                <c:pt idx="14">
                  <c:v>-346.11143146018901</c:v>
                </c:pt>
                <c:pt idx="15">
                  <c:v>-376.070212133219</c:v>
                </c:pt>
                <c:pt idx="16">
                  <c:v>-249.97095053252301</c:v>
                </c:pt>
                <c:pt idx="17">
                  <c:v>-253.73558615767601</c:v>
                </c:pt>
                <c:pt idx="18">
                  <c:v>-252.48509743140499</c:v>
                </c:pt>
                <c:pt idx="19">
                  <c:v>-259.14271614158599</c:v>
                </c:pt>
                <c:pt idx="20">
                  <c:v>-257.21610247916698</c:v>
                </c:pt>
                <c:pt idx="21">
                  <c:v>-309.24976895933401</c:v>
                </c:pt>
                <c:pt idx="22">
                  <c:v>-316.992830119936</c:v>
                </c:pt>
                <c:pt idx="23">
                  <c:v>-333.62781550743398</c:v>
                </c:pt>
                <c:pt idx="24">
                  <c:v>-444.28839310427202</c:v>
                </c:pt>
                <c:pt idx="25">
                  <c:v>-472.17183485268703</c:v>
                </c:pt>
                <c:pt idx="26">
                  <c:v>-428.11630086426902</c:v>
                </c:pt>
                <c:pt idx="27">
                  <c:v>-383.41498575959798</c:v>
                </c:pt>
                <c:pt idx="28">
                  <c:v>-362.99103994540502</c:v>
                </c:pt>
                <c:pt idx="29">
                  <c:v>-279.426986959548</c:v>
                </c:pt>
                <c:pt idx="30">
                  <c:v>-232.57736054781799</c:v>
                </c:pt>
                <c:pt idx="31">
                  <c:v>-183.81131731561399</c:v>
                </c:pt>
                <c:pt idx="32">
                  <c:v>-384.2939302803</c:v>
                </c:pt>
                <c:pt idx="33">
                  <c:v>-348.36445528478203</c:v>
                </c:pt>
                <c:pt idx="34">
                  <c:v>-315.28949241353803</c:v>
                </c:pt>
                <c:pt idx="35">
                  <c:v>-314.40162401311198</c:v>
                </c:pt>
                <c:pt idx="36">
                  <c:v>-541.56818836493198</c:v>
                </c:pt>
                <c:pt idx="37">
                  <c:v>-613.79261703304405</c:v>
                </c:pt>
                <c:pt idx="38">
                  <c:v>-665.09490756782498</c:v>
                </c:pt>
                <c:pt idx="39">
                  <c:v>-665.43668023039902</c:v>
                </c:pt>
                <c:pt idx="40">
                  <c:v>-634.39795035853899</c:v>
                </c:pt>
                <c:pt idx="41">
                  <c:v>-606.52495316910404</c:v>
                </c:pt>
                <c:pt idx="42">
                  <c:v>-448.21362014304299</c:v>
                </c:pt>
                <c:pt idx="43">
                  <c:v>-305.87249503061798</c:v>
                </c:pt>
                <c:pt idx="44">
                  <c:v>-293.83711041027999</c:v>
                </c:pt>
                <c:pt idx="45">
                  <c:v>-246.09910398661799</c:v>
                </c:pt>
                <c:pt idx="46">
                  <c:v>-394.12931364307502</c:v>
                </c:pt>
                <c:pt idx="47">
                  <c:v>-319.57030663659799</c:v>
                </c:pt>
                <c:pt idx="48">
                  <c:v>-544.90592362192604</c:v>
                </c:pt>
                <c:pt idx="49">
                  <c:v>-609.21827228125096</c:v>
                </c:pt>
                <c:pt idx="50">
                  <c:v>-740.95467165863397</c:v>
                </c:pt>
                <c:pt idx="51">
                  <c:v>-771.72542629974805</c:v>
                </c:pt>
                <c:pt idx="52">
                  <c:v>-720.96168674976002</c:v>
                </c:pt>
                <c:pt idx="53">
                  <c:v>-687.337959874337</c:v>
                </c:pt>
                <c:pt idx="54">
                  <c:v>-661.17365006812099</c:v>
                </c:pt>
                <c:pt idx="55">
                  <c:v>-655.70322888784904</c:v>
                </c:pt>
                <c:pt idx="56">
                  <c:v>-598.15254413688501</c:v>
                </c:pt>
                <c:pt idx="57">
                  <c:v>-577.57599856388299</c:v>
                </c:pt>
                <c:pt idx="58">
                  <c:v>-562.89691811408295</c:v>
                </c:pt>
                <c:pt idx="59">
                  <c:v>-599.15533099660001</c:v>
                </c:pt>
                <c:pt idx="60">
                  <c:v>-581.71257979730797</c:v>
                </c:pt>
                <c:pt idx="61">
                  <c:v>-555.20784410030501</c:v>
                </c:pt>
                <c:pt idx="62">
                  <c:v>-549.92947743009802</c:v>
                </c:pt>
                <c:pt idx="63">
                  <c:v>-530.23185817818</c:v>
                </c:pt>
                <c:pt idx="64">
                  <c:v>-451.004841070954</c:v>
                </c:pt>
                <c:pt idx="65">
                  <c:v>-378.36135809254102</c:v>
                </c:pt>
                <c:pt idx="66">
                  <c:v>-385.70735311555597</c:v>
                </c:pt>
                <c:pt idx="67">
                  <c:v>-440.40689974934401</c:v>
                </c:pt>
                <c:pt idx="68">
                  <c:v>-443.92259492277702</c:v>
                </c:pt>
                <c:pt idx="69">
                  <c:v>-423.12249736620402</c:v>
                </c:pt>
                <c:pt idx="70">
                  <c:v>-427.47599378889799</c:v>
                </c:pt>
                <c:pt idx="71">
                  <c:v>-430.78246007871098</c:v>
                </c:pt>
                <c:pt idx="72">
                  <c:v>-293.28699356777503</c:v>
                </c:pt>
                <c:pt idx="73">
                  <c:v>-246.25471982668901</c:v>
                </c:pt>
                <c:pt idx="74">
                  <c:v>-274.76011534606101</c:v>
                </c:pt>
                <c:pt idx="75">
                  <c:v>-362.49785151033097</c:v>
                </c:pt>
                <c:pt idx="76">
                  <c:v>-1097.9876417504199</c:v>
                </c:pt>
                <c:pt idx="77">
                  <c:v>-1124.46563614095</c:v>
                </c:pt>
                <c:pt idx="78">
                  <c:v>-1156.5625646450601</c:v>
                </c:pt>
                <c:pt idx="79">
                  <c:v>-1092.26154019295</c:v>
                </c:pt>
                <c:pt idx="80">
                  <c:v>-1150.5387011475</c:v>
                </c:pt>
                <c:pt idx="81">
                  <c:v>-1184.8969120587601</c:v>
                </c:pt>
                <c:pt idx="82">
                  <c:v>-1196.3477481801101</c:v>
                </c:pt>
                <c:pt idx="83">
                  <c:v>-1183.75958148421</c:v>
                </c:pt>
                <c:pt idx="84">
                  <c:v>-963.44508360249699</c:v>
                </c:pt>
                <c:pt idx="85">
                  <c:v>-1009.12744106684</c:v>
                </c:pt>
                <c:pt idx="86">
                  <c:v>-1022.13000903718</c:v>
                </c:pt>
                <c:pt idx="87">
                  <c:v>-1046.8437647415501</c:v>
                </c:pt>
                <c:pt idx="88">
                  <c:v>-1361.59814286496</c:v>
                </c:pt>
                <c:pt idx="89">
                  <c:v>-1433.3194996939301</c:v>
                </c:pt>
                <c:pt idx="90">
                  <c:v>-1477.2161469663599</c:v>
                </c:pt>
                <c:pt idx="91">
                  <c:v>-1415.06835580709</c:v>
                </c:pt>
                <c:pt idx="92">
                  <c:v>-1138.63493313665</c:v>
                </c:pt>
                <c:pt idx="93">
                  <c:v>-1206.67095210152</c:v>
                </c:pt>
                <c:pt idx="94">
                  <c:v>-1212.83280106403</c:v>
                </c:pt>
                <c:pt idx="95">
                  <c:v>-1033.5303755935799</c:v>
                </c:pt>
              </c:numCache>
            </c:numRef>
          </c:val>
          <c:extLst>
            <c:ext xmlns:c16="http://schemas.microsoft.com/office/drawing/2014/chart" uri="{C3380CC4-5D6E-409C-BE32-E72D297353CC}">
              <c16:uniqueId val="{00000009-2097-48F1-879B-5691BEF5F67F}"/>
            </c:ext>
          </c:extLst>
        </c:ser>
        <c:ser>
          <c:idx val="9"/>
          <c:order val="9"/>
          <c:tx>
            <c:strRef>
              <c:f>'8.2'!$AC$52</c:f>
              <c:strCache>
                <c:ptCount val="1"/>
                <c:pt idx="0">
                  <c:v>Pumping at PSHE</c:v>
                </c:pt>
              </c:strCache>
            </c:strRef>
          </c:tx>
          <c:spPr>
            <a:solidFill>
              <a:schemeClr val="tx1"/>
            </a:solidFill>
            <a:ln w="25400">
              <a:noFill/>
            </a:ln>
          </c:spPr>
          <c:cat>
            <c:numLit>
              <c:formatCode>General</c:formatCode>
              <c:ptCount val="24"/>
              <c:pt idx="0">
                <c:v>0</c:v>
              </c:pt>
              <c:pt idx="1">
                <c:v>4.1666666666666664E-2</c:v>
              </c:pt>
              <c:pt idx="2">
                <c:v>8.3333333333333343E-2</c:v>
              </c:pt>
              <c:pt idx="3">
                <c:v>0.125</c:v>
              </c:pt>
              <c:pt idx="4">
                <c:v>0.16666666666666688</c:v>
              </c:pt>
              <c:pt idx="5">
                <c:v>0.20833333333333323</c:v>
              </c:pt>
              <c:pt idx="6">
                <c:v>0.25</c:v>
              </c:pt>
              <c:pt idx="7">
                <c:v>0.29166666666666741</c:v>
              </c:pt>
              <c:pt idx="8">
                <c:v>0.33333333333333298</c:v>
              </c:pt>
              <c:pt idx="9">
                <c:v>0.37500000000000028</c:v>
              </c:pt>
              <c:pt idx="10">
                <c:v>0.41666666666666741</c:v>
              </c:pt>
              <c:pt idx="11">
                <c:v>0.45833333333333293</c:v>
              </c:pt>
              <c:pt idx="12">
                <c:v>0.5</c:v>
              </c:pt>
              <c:pt idx="13">
                <c:v>0.54166666666666696</c:v>
              </c:pt>
              <c:pt idx="14">
                <c:v>0.58333333333333259</c:v>
              </c:pt>
              <c:pt idx="15">
                <c:v>0.62500000000000056</c:v>
              </c:pt>
              <c:pt idx="16">
                <c:v>0.66666666666666752</c:v>
              </c:pt>
              <c:pt idx="17">
                <c:v>0.70833333333333304</c:v>
              </c:pt>
              <c:pt idx="18">
                <c:v>0.75000000000000056</c:v>
              </c:pt>
              <c:pt idx="19">
                <c:v>0.79166666666666696</c:v>
              </c:pt>
              <c:pt idx="20">
                <c:v>0.83333333333333304</c:v>
              </c:pt>
              <c:pt idx="21">
                <c:v>0.87500000000000056</c:v>
              </c:pt>
              <c:pt idx="22">
                <c:v>0.91666666666666696</c:v>
              </c:pt>
              <c:pt idx="23">
                <c:v>0.95833333333333304</c:v>
              </c:pt>
            </c:numLit>
          </c:cat>
          <c:val>
            <c:numRef>
              <c:f>'8.2'!$AC$54:$AC$149</c:f>
              <c:numCache>
                <c:formatCode>#,##0</c:formatCode>
                <c:ptCount val="96"/>
                <c:pt idx="0">
                  <c:v>0</c:v>
                </c:pt>
                <c:pt idx="1">
                  <c:v>0</c:v>
                </c:pt>
                <c:pt idx="2">
                  <c:v>0</c:v>
                </c:pt>
                <c:pt idx="3">
                  <c:v>-71.261341876706595</c:v>
                </c:pt>
                <c:pt idx="4">
                  <c:v>-313.60341832796399</c:v>
                </c:pt>
                <c:pt idx="5">
                  <c:v>-313.71711218560699</c:v>
                </c:pt>
                <c:pt idx="6">
                  <c:v>-312.90785374110499</c:v>
                </c:pt>
                <c:pt idx="7">
                  <c:v>-313.08175611351697</c:v>
                </c:pt>
                <c:pt idx="8">
                  <c:v>-530.096117224875</c:v>
                </c:pt>
                <c:pt idx="9">
                  <c:v>-537.80746067675898</c:v>
                </c:pt>
                <c:pt idx="10">
                  <c:v>-537.292478772452</c:v>
                </c:pt>
                <c:pt idx="11">
                  <c:v>-536.77749278607496</c:v>
                </c:pt>
                <c:pt idx="12">
                  <c:v>-917.83674392897694</c:v>
                </c:pt>
                <c:pt idx="13">
                  <c:v>-955.00233201467802</c:v>
                </c:pt>
                <c:pt idx="14">
                  <c:v>-953.54433442641096</c:v>
                </c:pt>
                <c:pt idx="15">
                  <c:v>-952.15321341683796</c:v>
                </c:pt>
                <c:pt idx="16">
                  <c:v>-1054.5475050483401</c:v>
                </c:pt>
                <c:pt idx="17">
                  <c:v>-1053.14301117227</c:v>
                </c:pt>
                <c:pt idx="18">
                  <c:v>-1050.96269510001</c:v>
                </c:pt>
                <c:pt idx="19">
                  <c:v>-1049.0833664936199</c:v>
                </c:pt>
                <c:pt idx="20">
                  <c:v>-1046.4817071570301</c:v>
                </c:pt>
                <c:pt idx="21">
                  <c:v>-1045.3580924622299</c:v>
                </c:pt>
                <c:pt idx="22">
                  <c:v>-1043.73290546827</c:v>
                </c:pt>
                <c:pt idx="23">
                  <c:v>-1041.06435730676</c:v>
                </c:pt>
                <c:pt idx="24">
                  <c:v>-1039.3722896520301</c:v>
                </c:pt>
                <c:pt idx="25">
                  <c:v>-1037.2855918093901</c:v>
                </c:pt>
                <c:pt idx="26">
                  <c:v>-1034.6036871096801</c:v>
                </c:pt>
                <c:pt idx="27">
                  <c:v>-1031.68100549989</c:v>
                </c:pt>
                <c:pt idx="28">
                  <c:v>-927.78190716531901</c:v>
                </c:pt>
                <c:pt idx="29">
                  <c:v>-925.44107179232196</c:v>
                </c:pt>
                <c:pt idx="30">
                  <c:v>-922.30437941582102</c:v>
                </c:pt>
                <c:pt idx="31">
                  <c:v>-920.08394882614505</c:v>
                </c:pt>
                <c:pt idx="32">
                  <c:v>-642.48906764077299</c:v>
                </c:pt>
                <c:pt idx="33">
                  <c:v>-620.23787098778098</c:v>
                </c:pt>
                <c:pt idx="34">
                  <c:v>-557.48374780821996</c:v>
                </c:pt>
                <c:pt idx="35">
                  <c:v>-515.46262538379494</c:v>
                </c:pt>
                <c:pt idx="36">
                  <c:v>-126.932804637524</c:v>
                </c:pt>
                <c:pt idx="37">
                  <c:v>-57.022450756087999</c:v>
                </c:pt>
                <c:pt idx="38">
                  <c:v>0</c:v>
                </c:pt>
                <c:pt idx="39">
                  <c:v>0</c:v>
                </c:pt>
                <c:pt idx="40">
                  <c:v>0</c:v>
                </c:pt>
                <c:pt idx="41">
                  <c:v>0</c:v>
                </c:pt>
                <c:pt idx="42">
                  <c:v>-0.36115557451024899</c:v>
                </c:pt>
                <c:pt idx="43">
                  <c:v>-281.19304282445103</c:v>
                </c:pt>
                <c:pt idx="44">
                  <c:v>-297.66576176610499</c:v>
                </c:pt>
                <c:pt idx="45">
                  <c:v>-277.72193974536901</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-2.2338141716090498</c:v>
                </c:pt>
              </c:numCache>
            </c:numRef>
          </c:val>
          <c:extLst>
            <c:ext xmlns:c16="http://schemas.microsoft.com/office/drawing/2014/chart" uri="{C3380CC4-5D6E-409C-BE32-E72D297353CC}">
              <c16:uniqueId val="{0000000A-2097-48F1-879B-5691BEF5F67F}"/>
            </c:ext>
          </c:extLst>
        </c:ser>
        <c:dLbls>
          <c:showLegendKey val="0"/>
          <c:showVal val="0"/>
          <c:showCatName val="0"/>
          <c:showSerName val="0"/>
          <c:showPercent val="0"/>
          <c:showBubbleSize val="0"/>
        </c:dLbls>
        <c:axId val="159082752"/>
        <c:axId val="159081216"/>
      </c:areaChart>
      <c:catAx>
        <c:axId val="159069696"/>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59071232"/>
        <c:crosses val="autoZero"/>
        <c:auto val="1"/>
        <c:lblAlgn val="ctr"/>
        <c:lblOffset val="100"/>
        <c:tickLblSkip val="4"/>
        <c:tickMarkSkip val="4"/>
        <c:noMultiLvlLbl val="0"/>
      </c:catAx>
      <c:valAx>
        <c:axId val="159071232"/>
        <c:scaling>
          <c:orientation val="minMax"/>
          <c:max val="8000"/>
          <c:min val="-2000"/>
        </c:scaling>
        <c:delete val="0"/>
        <c:axPos val="l"/>
        <c:majorGridlines/>
        <c:numFmt formatCode="#,##0" sourceLinked="0"/>
        <c:majorTickMark val="out"/>
        <c:minorTickMark val="none"/>
        <c:tickLblPos val="nextTo"/>
        <c:spPr>
          <a:ln>
            <a:noFill/>
          </a:ln>
        </c:spPr>
        <c:txPr>
          <a:bodyPr/>
          <a:lstStyle/>
          <a:p>
            <a:pPr>
              <a:defRPr sz="900"/>
            </a:pPr>
            <a:endParaRPr lang="cs-CZ"/>
          </a:p>
        </c:txPr>
        <c:crossAx val="159069696"/>
        <c:crosses val="autoZero"/>
        <c:crossBetween val="midCat"/>
        <c:majorUnit val="2000"/>
      </c:valAx>
      <c:valAx>
        <c:axId val="159081216"/>
        <c:scaling>
          <c:orientation val="minMax"/>
          <c:max val="10000"/>
          <c:min val="-2000"/>
        </c:scaling>
        <c:delete val="1"/>
        <c:axPos val="r"/>
        <c:numFmt formatCode="#,##0" sourceLinked="1"/>
        <c:majorTickMark val="out"/>
        <c:minorTickMark val="none"/>
        <c:tickLblPos val="none"/>
        <c:crossAx val="159082752"/>
        <c:crosses val="max"/>
        <c:crossBetween val="midCat"/>
      </c:valAx>
      <c:catAx>
        <c:axId val="159082752"/>
        <c:scaling>
          <c:orientation val="minMax"/>
        </c:scaling>
        <c:delete val="1"/>
        <c:axPos val="b"/>
        <c:numFmt formatCode="General" sourceLinked="1"/>
        <c:majorTickMark val="out"/>
        <c:minorTickMark val="none"/>
        <c:tickLblPos val="none"/>
        <c:crossAx val="159081216"/>
        <c:crosses val="autoZero"/>
        <c:auto val="1"/>
        <c:lblAlgn val="ctr"/>
        <c:lblOffset val="100"/>
        <c:noMultiLvlLbl val="0"/>
      </c:catAx>
    </c:plotArea>
    <c:legend>
      <c:legendPos val="r"/>
      <c:legendEntry>
        <c:idx val="0"/>
        <c:delete val="1"/>
      </c:legendEntry>
      <c:layout>
        <c:manualLayout>
          <c:xMode val="edge"/>
          <c:yMode val="edge"/>
          <c:x val="0.7566673470776345"/>
          <c:y val="0.14704156378600824"/>
          <c:w val="0.23872729128393549"/>
          <c:h val="0.85295843621399292"/>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2"/>
                </a:solidFill>
                <a:latin typeface="+mn-lt"/>
                <a:ea typeface="+mn-ea"/>
                <a:cs typeface="+mn-cs"/>
              </a:defRPr>
            </a:pPr>
            <a:r>
              <a:rPr lang="cs-CZ" sz="1000" b="1">
                <a:solidFill>
                  <a:schemeClr val="tx2"/>
                </a:solidFill>
              </a:rPr>
              <a:t>Minim</a:t>
            </a:r>
            <a:r>
              <a:rPr lang="en-US" sz="1000" b="1">
                <a:solidFill>
                  <a:schemeClr val="tx2"/>
                </a:solidFill>
              </a:rPr>
              <a:t>um loads on the Czech grid between </a:t>
            </a:r>
            <a:r>
              <a:rPr lang="cs-CZ" sz="1000" b="1">
                <a:solidFill>
                  <a:schemeClr val="tx2"/>
                </a:solidFill>
              </a:rPr>
              <a:t>2014 </a:t>
            </a:r>
            <a:r>
              <a:rPr lang="en-US" sz="1000" b="1">
                <a:solidFill>
                  <a:schemeClr val="tx2"/>
                </a:solidFill>
              </a:rPr>
              <a:t>and</a:t>
            </a:r>
            <a:r>
              <a:rPr lang="cs-CZ" sz="1000" b="1">
                <a:solidFill>
                  <a:schemeClr val="tx2"/>
                </a:solidFill>
              </a:rPr>
              <a:t> 2021</a:t>
            </a:r>
          </a:p>
        </c:rich>
      </c:tx>
      <c:layout>
        <c:manualLayout>
          <c:xMode val="edge"/>
          <c:yMode val="edge"/>
          <c:x val="1.8092661198290589E-3"/>
          <c:y val="2.5003609444932996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560487635914582"/>
          <c:y val="0.13051851591101088"/>
          <c:w val="0.84765456361756164"/>
          <c:h val="0.47623968026880531"/>
        </c:manualLayout>
      </c:layout>
      <c:barChart>
        <c:barDir val="col"/>
        <c:grouping val="stacked"/>
        <c:varyColors val="0"/>
        <c:ser>
          <c:idx val="0"/>
          <c:order val="0"/>
          <c:tx>
            <c:strRef>
              <c:f>'8.3'!$A$27</c:f>
              <c:strCache>
                <c:ptCount val="1"/>
                <c:pt idx="0">
                  <c:v>Nuclear (NPP)</c:v>
                </c:pt>
              </c:strCache>
            </c:strRef>
          </c:tx>
          <c:spPr>
            <a:solidFill>
              <a:schemeClr val="accent1"/>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'8.3'!$B$17:$B$24</c:f>
              <c:numCache>
                <c:formatCode>#,##0</c:formatCode>
                <c:ptCount val="8"/>
                <c:pt idx="0">
                  <c:v>2999.6151327832199</c:v>
                </c:pt>
                <c:pt idx="1">
                  <c:v>2945.5738597898599</c:v>
                </c:pt>
                <c:pt idx="2">
                  <c:v>2335.5437951413901</c:v>
                </c:pt>
                <c:pt idx="3">
                  <c:v>2048.9517841939</c:v>
                </c:pt>
                <c:pt idx="4">
                  <c:v>3054.0638659697902</c:v>
                </c:pt>
                <c:pt idx="5">
                  <c:v>2542.5650881657298</c:v>
                </c:pt>
                <c:pt idx="6">
                  <c:v>3024.93481377025</c:v>
                </c:pt>
                <c:pt idx="7">
                  <c:v>3024.4905210217298</c:v>
                </c:pt>
              </c:numCache>
            </c:numRef>
          </c:val>
          <c:extLst>
            <c:ext xmlns:c16="http://schemas.microsoft.com/office/drawing/2014/chart" uri="{C3380CC4-5D6E-409C-BE32-E72D297353CC}">
              <c16:uniqueId val="{00000000-D6FC-49FF-ABE5-E3DC4C2B5EF0}"/>
            </c:ext>
          </c:extLst>
        </c:ser>
        <c:ser>
          <c:idx val="1"/>
          <c:order val="1"/>
          <c:tx>
            <c:strRef>
              <c:f>'8.3'!$A$28</c:f>
              <c:strCache>
                <c:ptCount val="1"/>
                <c:pt idx="0">
                  <c:v>Thermal (TPS)</c:v>
                </c:pt>
              </c:strCache>
            </c:strRef>
          </c:tx>
          <c:spPr>
            <a:solidFill>
              <a:schemeClr val="accent5"/>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'8.3'!$C$17:$C$24</c:f>
              <c:numCache>
                <c:formatCode>#,##0</c:formatCode>
                <c:ptCount val="8"/>
                <c:pt idx="0">
                  <c:v>2897.2749914194201</c:v>
                </c:pt>
                <c:pt idx="1">
                  <c:v>3785.9464450449</c:v>
                </c:pt>
                <c:pt idx="2">
                  <c:v>3095.8668857955399</c:v>
                </c:pt>
                <c:pt idx="3">
                  <c:v>2709.8848700081999</c:v>
                </c:pt>
                <c:pt idx="4">
                  <c:v>2786.1719072956698</c:v>
                </c:pt>
                <c:pt idx="5">
                  <c:v>2827.0909091489402</c:v>
                </c:pt>
                <c:pt idx="6">
                  <c:v>2030.2205811183001</c:v>
                </c:pt>
                <c:pt idx="7">
                  <c:v>2368.4199018762502</c:v>
                </c:pt>
              </c:numCache>
            </c:numRef>
          </c:val>
          <c:extLst>
            <c:ext xmlns:c16="http://schemas.microsoft.com/office/drawing/2014/chart" uri="{C3380CC4-5D6E-409C-BE32-E72D297353CC}">
              <c16:uniqueId val="{00000001-D6FC-49FF-ABE5-E3DC4C2B5EF0}"/>
            </c:ext>
          </c:extLst>
        </c:ser>
        <c:ser>
          <c:idx val="2"/>
          <c:order val="2"/>
          <c:tx>
            <c:strRef>
              <c:f>'8.3'!$A$29</c:f>
              <c:strCache>
                <c:ptCount val="1"/>
                <c:pt idx="0">
                  <c:v>Combined cycle (CC)</c:v>
                </c:pt>
              </c:strCache>
            </c:strRef>
          </c:tx>
          <c:spPr>
            <a:solidFill>
              <a:schemeClr val="accent2"/>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'8.3'!$D$17:$D$24</c:f>
              <c:numCache>
                <c:formatCode>#,##0</c:formatCode>
                <c:ptCount val="8"/>
                <c:pt idx="0">
                  <c:v>185.17505438625099</c:v>
                </c:pt>
                <c:pt idx="1">
                  <c:v>172.75598661356199</c:v>
                </c:pt>
                <c:pt idx="2">
                  <c:v>238.62857814605201</c:v>
                </c:pt>
                <c:pt idx="3">
                  <c:v>188.65011731365101</c:v>
                </c:pt>
                <c:pt idx="4">
                  <c:v>101.292669591269</c:v>
                </c:pt>
                <c:pt idx="5">
                  <c:v>710.40158586503901</c:v>
                </c:pt>
                <c:pt idx="6">
                  <c:v>273.17219040751598</c:v>
                </c:pt>
                <c:pt idx="7">
                  <c:v>237.07353755791499</c:v>
                </c:pt>
              </c:numCache>
            </c:numRef>
          </c:val>
          <c:extLst>
            <c:ext xmlns:c16="http://schemas.microsoft.com/office/drawing/2014/chart" uri="{C3380CC4-5D6E-409C-BE32-E72D297353CC}">
              <c16:uniqueId val="{00000002-D6FC-49FF-ABE5-E3DC4C2B5EF0}"/>
            </c:ext>
          </c:extLst>
        </c:ser>
        <c:ser>
          <c:idx val="3"/>
          <c:order val="3"/>
          <c:tx>
            <c:strRef>
              <c:f>'8.3'!$A$30</c:f>
              <c:strCache>
                <c:ptCount val="1"/>
                <c:pt idx="0">
                  <c:v>Gas fired (GFPS)</c:v>
                </c:pt>
              </c:strCache>
            </c:strRef>
          </c:tx>
          <c:spPr>
            <a:solidFill>
              <a:schemeClr val="accent6"/>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'8.3'!$E$17:$E$24</c:f>
              <c:numCache>
                <c:formatCode>#,##0</c:formatCode>
                <c:ptCount val="8"/>
                <c:pt idx="0">
                  <c:v>333.03960736389001</c:v>
                </c:pt>
                <c:pt idx="1">
                  <c:v>364.48966489256799</c:v>
                </c:pt>
                <c:pt idx="2">
                  <c:v>354.14165893301202</c:v>
                </c:pt>
                <c:pt idx="3">
                  <c:v>368.07342894181397</c:v>
                </c:pt>
                <c:pt idx="4">
                  <c:v>353.194235946596</c:v>
                </c:pt>
                <c:pt idx="5">
                  <c:v>347.46275609093999</c:v>
                </c:pt>
                <c:pt idx="6">
                  <c:v>351.57696723765901</c:v>
                </c:pt>
                <c:pt idx="7">
                  <c:v>339.50604867600401</c:v>
                </c:pt>
              </c:numCache>
            </c:numRef>
          </c:val>
          <c:extLst>
            <c:ext xmlns:c16="http://schemas.microsoft.com/office/drawing/2014/chart" uri="{C3380CC4-5D6E-409C-BE32-E72D297353CC}">
              <c16:uniqueId val="{00000003-D6FC-49FF-ABE5-E3DC4C2B5EF0}"/>
            </c:ext>
          </c:extLst>
        </c:ser>
        <c:ser>
          <c:idx val="4"/>
          <c:order val="4"/>
          <c:tx>
            <c:strRef>
              <c:f>'8.3'!$A$31</c:f>
              <c:strCache>
                <c:ptCount val="1"/>
                <c:pt idx="0">
                  <c:v>Hydro (HE)</c:v>
                </c:pt>
              </c:strCache>
            </c:strRef>
          </c:tx>
          <c:spPr>
            <a:solidFill>
              <a:schemeClr val="accent3"/>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'8.3'!$F$17:$F$24</c:f>
              <c:numCache>
                <c:formatCode>#,##0</c:formatCode>
                <c:ptCount val="8"/>
                <c:pt idx="0">
                  <c:v>91.084713171975096</c:v>
                </c:pt>
                <c:pt idx="1">
                  <c:v>77.594796262071796</c:v>
                </c:pt>
                <c:pt idx="2">
                  <c:v>104.91818121468999</c:v>
                </c:pt>
                <c:pt idx="3">
                  <c:v>96.319135577898393</c:v>
                </c:pt>
                <c:pt idx="4">
                  <c:v>85.839849654286397</c:v>
                </c:pt>
                <c:pt idx="5">
                  <c:v>69.690636911938299</c:v>
                </c:pt>
                <c:pt idx="6">
                  <c:v>220.285646657483</c:v>
                </c:pt>
                <c:pt idx="7">
                  <c:v>152.15024087904899</c:v>
                </c:pt>
              </c:numCache>
            </c:numRef>
          </c:val>
          <c:extLst>
            <c:ext xmlns:c16="http://schemas.microsoft.com/office/drawing/2014/chart" uri="{C3380CC4-5D6E-409C-BE32-E72D297353CC}">
              <c16:uniqueId val="{00000004-D6FC-49FF-ABE5-E3DC4C2B5EF0}"/>
            </c:ext>
          </c:extLst>
        </c:ser>
        <c:ser>
          <c:idx val="5"/>
          <c:order val="5"/>
          <c:tx>
            <c:strRef>
              <c:f>'8.3'!$A$32</c:f>
              <c:strCache>
                <c:ptCount val="1"/>
                <c:pt idx="0">
                  <c:v>Pumped storage (PSHE)</c:v>
                </c:pt>
              </c:strCache>
            </c:strRef>
          </c:tx>
          <c:spPr>
            <a:solidFill>
              <a:srgbClr val="F0948F"/>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'8.3'!$G$17:$G$24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D6FC-49FF-ABE5-E3DC4C2B5EF0}"/>
            </c:ext>
          </c:extLst>
        </c:ser>
        <c:ser>
          <c:idx val="6"/>
          <c:order val="6"/>
          <c:tx>
            <c:strRef>
              <c:f>'8.3'!$A$33</c:f>
              <c:strCache>
                <c:ptCount val="1"/>
                <c:pt idx="0">
                  <c:v>Photovoltaic (PV)</c:v>
                </c:pt>
              </c:strCache>
            </c:strRef>
          </c:tx>
          <c:spPr>
            <a:solidFill>
              <a:srgbClr val="F7C9C7"/>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'8.3'!$H$17:$H$24</c:f>
              <c:numCache>
                <c:formatCode>#,##0</c:formatCode>
                <c:ptCount val="8"/>
                <c:pt idx="0">
                  <c:v>7.1686345527527404</c:v>
                </c:pt>
                <c:pt idx="1">
                  <c:v>3.9384979766572301</c:v>
                </c:pt>
                <c:pt idx="2">
                  <c:v>5.3013001053828503</c:v>
                </c:pt>
                <c:pt idx="3">
                  <c:v>7.5986158365924403</c:v>
                </c:pt>
                <c:pt idx="4">
                  <c:v>5.5349154037724499</c:v>
                </c:pt>
                <c:pt idx="5">
                  <c:v>18.8153197875254</c:v>
                </c:pt>
                <c:pt idx="6">
                  <c:v>17.151513510768702</c:v>
                </c:pt>
                <c:pt idx="7">
                  <c:v>7.7692379624717196</c:v>
                </c:pt>
              </c:numCache>
            </c:numRef>
          </c:val>
          <c:extLst>
            <c:ext xmlns:c16="http://schemas.microsoft.com/office/drawing/2014/chart" uri="{C3380CC4-5D6E-409C-BE32-E72D297353CC}">
              <c16:uniqueId val="{00000006-D6FC-49FF-ABE5-E3DC4C2B5EF0}"/>
            </c:ext>
          </c:extLst>
        </c:ser>
        <c:ser>
          <c:idx val="7"/>
          <c:order val="7"/>
          <c:tx>
            <c:strRef>
              <c:f>'8.3'!$A$34</c:f>
              <c:strCache>
                <c:ptCount val="1"/>
                <c:pt idx="0">
                  <c:v>Wind (WPP)</c:v>
                </c:pt>
              </c:strCache>
            </c:strRef>
          </c:tx>
          <c:spPr>
            <a:solidFill>
              <a:schemeClr val="accent4"/>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'8.3'!$I$17:$I$24</c:f>
              <c:numCache>
                <c:formatCode>#,##0</c:formatCode>
                <c:ptCount val="8"/>
                <c:pt idx="0">
                  <c:v>45.218362981770198</c:v>
                </c:pt>
                <c:pt idx="1">
                  <c:v>27.293227421256798</c:v>
                </c:pt>
                <c:pt idx="2">
                  <c:v>38.883791410927998</c:v>
                </c:pt>
                <c:pt idx="3">
                  <c:v>38.268905096283802</c:v>
                </c:pt>
                <c:pt idx="4">
                  <c:v>16.9426277914454</c:v>
                </c:pt>
                <c:pt idx="5">
                  <c:v>36.868165657609197</c:v>
                </c:pt>
                <c:pt idx="6">
                  <c:v>73.750454606017101</c:v>
                </c:pt>
                <c:pt idx="7">
                  <c:v>115.820083156145</c:v>
                </c:pt>
              </c:numCache>
            </c:numRef>
          </c:val>
          <c:extLst>
            <c:ext xmlns:c16="http://schemas.microsoft.com/office/drawing/2014/chart" uri="{C3380CC4-5D6E-409C-BE32-E72D297353CC}">
              <c16:uniqueId val="{00000007-D6FC-49FF-ABE5-E3DC4C2B5EF0}"/>
            </c:ext>
          </c:extLst>
        </c:ser>
        <c:ser>
          <c:idx val="8"/>
          <c:order val="8"/>
          <c:tx>
            <c:strRef>
              <c:f>'8.3'!$J$15</c:f>
              <c:strCache>
                <c:ptCount val="1"/>
                <c:pt idx="0">
                  <c:v>Cross-border balance</c:v>
                </c:pt>
              </c:strCache>
            </c:strRef>
          </c:tx>
          <c:spPr>
            <a:solidFill>
              <a:schemeClr val="tx1"/>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'8.3'!$J$17:$J$24</c:f>
              <c:numCache>
                <c:formatCode>#,##0</c:formatCode>
                <c:ptCount val="8"/>
                <c:pt idx="0">
                  <c:v>-1870.70776056197</c:v>
                </c:pt>
                <c:pt idx="1">
                  <c:v>-2232.0972443870201</c:v>
                </c:pt>
                <c:pt idx="2">
                  <c:v>-1444.5983047330101</c:v>
                </c:pt>
                <c:pt idx="3">
                  <c:v>81.799881071024203</c:v>
                </c:pt>
                <c:pt idx="4">
                  <c:v>-1410.3789063834899</c:v>
                </c:pt>
                <c:pt idx="5">
                  <c:v>-1804.70892061411</c:v>
                </c:pt>
                <c:pt idx="6">
                  <c:v>-320.21333882033701</c:v>
                </c:pt>
                <c:pt idx="7">
                  <c:v>-333.62781550743398</c:v>
                </c:pt>
              </c:numCache>
            </c:numRef>
          </c:val>
          <c:extLst>
            <c:ext xmlns:c16="http://schemas.microsoft.com/office/drawing/2014/chart" uri="{C3380CC4-5D6E-409C-BE32-E72D297353CC}">
              <c16:uniqueId val="{00000008-D6FC-49FF-ABE5-E3DC4C2B5EF0}"/>
            </c:ext>
          </c:extLst>
        </c:ser>
        <c:ser>
          <c:idx val="9"/>
          <c:order val="9"/>
          <c:tx>
            <c:strRef>
              <c:f>'8.3'!$K$15</c:f>
              <c:strCache>
                <c:ptCount val="1"/>
                <c:pt idx="0">
                  <c:v>Pumping at PSHE</c:v>
                </c:pt>
              </c:strCache>
            </c:strRef>
          </c:tx>
          <c:spPr>
            <a:solidFill>
              <a:srgbClr val="646363"/>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'8.3'!$K$17:$K$24</c:f>
              <c:numCache>
                <c:formatCode>#,##0</c:formatCode>
                <c:ptCount val="8"/>
                <c:pt idx="0">
                  <c:v>-51.625266109578099</c:v>
                </c:pt>
                <c:pt idx="1">
                  <c:v>-217.14062156272999</c:v>
                </c:pt>
                <c:pt idx="2">
                  <c:v>-5.1070719290206501</c:v>
                </c:pt>
                <c:pt idx="3">
                  <c:v>-792.62239086093803</c:v>
                </c:pt>
                <c:pt idx="4">
                  <c:v>0</c:v>
                </c:pt>
                <c:pt idx="5">
                  <c:v>-5.2671228523070202</c:v>
                </c:pt>
                <c:pt idx="6">
                  <c:v>-1051.3400758274499</c:v>
                </c:pt>
                <c:pt idx="7">
                  <c:v>-1041.06435730676</c:v>
                </c:pt>
              </c:numCache>
            </c:numRef>
          </c:val>
          <c:extLst>
            <c:ext xmlns:c16="http://schemas.microsoft.com/office/drawing/2014/chart" uri="{C3380CC4-5D6E-409C-BE32-E72D297353CC}">
              <c16:uniqueId val="{00000009-D6FC-49FF-ABE5-E3DC4C2B5EF0}"/>
            </c:ext>
          </c:extLst>
        </c:ser>
        <c:dLbls>
          <c:showLegendKey val="0"/>
          <c:showVal val="0"/>
          <c:showCatName val="0"/>
          <c:showSerName val="0"/>
          <c:showPercent val="0"/>
          <c:showBubbleSize val="0"/>
        </c:dLbls>
        <c:gapWidth val="50"/>
        <c:overlap val="100"/>
        <c:axId val="159553024"/>
        <c:axId val="159554560"/>
      </c:barChart>
      <c:catAx>
        <c:axId val="15955302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9554560"/>
        <c:crosses val="autoZero"/>
        <c:auto val="1"/>
        <c:lblAlgn val="ctr"/>
        <c:lblOffset val="100"/>
        <c:noMultiLvlLbl val="0"/>
      </c:catAx>
      <c:valAx>
        <c:axId val="159554560"/>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9553024"/>
        <c:crosses val="autoZero"/>
        <c:crossBetween val="between"/>
      </c:valAx>
      <c:spPr>
        <a:noFill/>
        <a:ln>
          <a:noFill/>
        </a:ln>
        <a:effectLst/>
      </c:spPr>
    </c:plotArea>
    <c:legend>
      <c:legendPos val="b"/>
      <c:layout>
        <c:manualLayout>
          <c:xMode val="edge"/>
          <c:yMode val="edge"/>
          <c:x val="4.3750145958801296E-4"/>
          <c:y val="0.74432134883065026"/>
          <c:w val="0.98824080920201407"/>
          <c:h val="0.246746277327701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solidFill>
                  <a:schemeClr val="tx2"/>
                </a:solidFill>
              </a:rPr>
              <a:t>Peak loads on the Czech grid between </a:t>
            </a:r>
            <a:r>
              <a:rPr lang="cs-CZ" sz="1000" b="1">
                <a:solidFill>
                  <a:schemeClr val="tx2"/>
                </a:solidFill>
              </a:rPr>
              <a:t>2014 </a:t>
            </a:r>
            <a:r>
              <a:rPr lang="en-US" sz="1000" b="1">
                <a:solidFill>
                  <a:schemeClr val="tx2"/>
                </a:solidFill>
              </a:rPr>
              <a:t>and</a:t>
            </a:r>
            <a:r>
              <a:rPr lang="cs-CZ" sz="1000" b="1">
                <a:solidFill>
                  <a:schemeClr val="tx2"/>
                </a:solidFill>
              </a:rPr>
              <a:t> 2021 </a:t>
            </a:r>
          </a:p>
        </c:rich>
      </c:tx>
      <c:layout>
        <c:manualLayout>
          <c:xMode val="edge"/>
          <c:yMode val="edge"/>
          <c:x val="1.3055486076371497E-2"/>
          <c:y val="2.67495692687468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11055902951475728"/>
          <c:y val="0.13015912132228527"/>
          <c:w val="0.8603222444555616"/>
          <c:h val="0.48471032499977867"/>
        </c:manualLayout>
      </c:layout>
      <c:barChart>
        <c:barDir val="col"/>
        <c:grouping val="stacked"/>
        <c:varyColors val="0"/>
        <c:ser>
          <c:idx val="0"/>
          <c:order val="0"/>
          <c:tx>
            <c:strRef>
              <c:f>'8.3'!$A$27</c:f>
              <c:strCache>
                <c:ptCount val="1"/>
                <c:pt idx="0">
                  <c:v>Nuclear (NPP)</c:v>
                </c:pt>
              </c:strCache>
            </c:strRef>
          </c:tx>
          <c:spPr>
            <a:solidFill>
              <a:schemeClr val="accent1"/>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'8.3'!$B$5:$B$12</c:f>
              <c:numCache>
                <c:formatCode>#,##0</c:formatCode>
                <c:ptCount val="8"/>
                <c:pt idx="0">
                  <c:v>3664.7864528935202</c:v>
                </c:pt>
                <c:pt idx="1">
                  <c:v>4173.0158728613196</c:v>
                </c:pt>
                <c:pt idx="2">
                  <c:v>2604.55738580262</c:v>
                </c:pt>
                <c:pt idx="3">
                  <c:v>3195.6800187508502</c:v>
                </c:pt>
                <c:pt idx="4">
                  <c:v>3089.6829218347698</c:v>
                </c:pt>
                <c:pt idx="5">
                  <c:v>3691.8202830915502</c:v>
                </c:pt>
                <c:pt idx="6">
                  <c:v>3696.7690062333099</c:v>
                </c:pt>
                <c:pt idx="7">
                  <c:v>3678.9414145012702</c:v>
                </c:pt>
              </c:numCache>
            </c:numRef>
          </c:val>
          <c:extLst>
            <c:ext xmlns:c16="http://schemas.microsoft.com/office/drawing/2014/chart" uri="{C3380CC4-5D6E-409C-BE32-E72D297353CC}">
              <c16:uniqueId val="{00000000-25AD-49A6-801D-B47641B90BFA}"/>
            </c:ext>
          </c:extLst>
        </c:ser>
        <c:ser>
          <c:idx val="1"/>
          <c:order val="1"/>
          <c:tx>
            <c:strRef>
              <c:f>'8.3'!$A$28</c:f>
              <c:strCache>
                <c:ptCount val="1"/>
                <c:pt idx="0">
                  <c:v>Thermal (TPS)</c:v>
                </c:pt>
              </c:strCache>
            </c:strRef>
          </c:tx>
          <c:spPr>
            <a:solidFill>
              <a:schemeClr val="accent5"/>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'8.3'!$C$5:$C$12</c:f>
              <c:numCache>
                <c:formatCode>#,##0</c:formatCode>
                <c:ptCount val="8"/>
                <c:pt idx="0">
                  <c:v>6322.2571366038301</c:v>
                </c:pt>
                <c:pt idx="1">
                  <c:v>7175.9613903947802</c:v>
                </c:pt>
                <c:pt idx="2">
                  <c:v>6789.90171252245</c:v>
                </c:pt>
                <c:pt idx="3">
                  <c:v>7853.73456709536</c:v>
                </c:pt>
                <c:pt idx="4">
                  <c:v>6488.8465384524598</c:v>
                </c:pt>
                <c:pt idx="5">
                  <c:v>6670.8814049697403</c:v>
                </c:pt>
                <c:pt idx="6">
                  <c:v>6631.5219514106602</c:v>
                </c:pt>
                <c:pt idx="7">
                  <c:v>6201.12942270862</c:v>
                </c:pt>
              </c:numCache>
            </c:numRef>
          </c:val>
          <c:extLst>
            <c:ext xmlns:c16="http://schemas.microsoft.com/office/drawing/2014/chart" uri="{C3380CC4-5D6E-409C-BE32-E72D297353CC}">
              <c16:uniqueId val="{00000001-25AD-49A6-801D-B47641B90BFA}"/>
            </c:ext>
          </c:extLst>
        </c:ser>
        <c:ser>
          <c:idx val="2"/>
          <c:order val="2"/>
          <c:tx>
            <c:strRef>
              <c:f>'8.3'!$A$29</c:f>
              <c:strCache>
                <c:ptCount val="1"/>
                <c:pt idx="0">
                  <c:v>Combined cycle (CC)</c:v>
                </c:pt>
              </c:strCache>
            </c:strRef>
          </c:tx>
          <c:spPr>
            <a:solidFill>
              <a:schemeClr val="accent2"/>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'8.3'!$D$5:$D$12</c:f>
              <c:numCache>
                <c:formatCode>#,##0</c:formatCode>
                <c:ptCount val="8"/>
                <c:pt idx="0">
                  <c:v>321.18283883448402</c:v>
                </c:pt>
                <c:pt idx="1">
                  <c:v>344.203098241502</c:v>
                </c:pt>
                <c:pt idx="2">
                  <c:v>1061.6204149318401</c:v>
                </c:pt>
                <c:pt idx="3">
                  <c:v>1142.9903173078201</c:v>
                </c:pt>
                <c:pt idx="4">
                  <c:v>269.379647382614</c:v>
                </c:pt>
                <c:pt idx="5">
                  <c:v>1176.9640571560799</c:v>
                </c:pt>
                <c:pt idx="6">
                  <c:v>1160.7036007704401</c:v>
                </c:pt>
                <c:pt idx="7">
                  <c:v>1205.96115015948</c:v>
                </c:pt>
              </c:numCache>
            </c:numRef>
          </c:val>
          <c:extLst>
            <c:ext xmlns:c16="http://schemas.microsoft.com/office/drawing/2014/chart" uri="{C3380CC4-5D6E-409C-BE32-E72D297353CC}">
              <c16:uniqueId val="{00000002-25AD-49A6-801D-B47641B90BFA}"/>
            </c:ext>
          </c:extLst>
        </c:ser>
        <c:ser>
          <c:idx val="3"/>
          <c:order val="3"/>
          <c:tx>
            <c:strRef>
              <c:f>'8.3'!$A$30</c:f>
              <c:strCache>
                <c:ptCount val="1"/>
                <c:pt idx="0">
                  <c:v>Gas fired (GFPS)</c:v>
                </c:pt>
              </c:strCache>
            </c:strRef>
          </c:tx>
          <c:spPr>
            <a:solidFill>
              <a:schemeClr val="accent6"/>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'8.3'!$E$5:$E$12</c:f>
              <c:numCache>
                <c:formatCode>#,##0</c:formatCode>
                <c:ptCount val="8"/>
                <c:pt idx="0">
                  <c:v>484.86474442803001</c:v>
                </c:pt>
                <c:pt idx="1">
                  <c:v>449.871106564694</c:v>
                </c:pt>
                <c:pt idx="2">
                  <c:v>475.843201394066</c:v>
                </c:pt>
                <c:pt idx="3">
                  <c:v>487.554894090468</c:v>
                </c:pt>
                <c:pt idx="4">
                  <c:v>471.412604886797</c:v>
                </c:pt>
                <c:pt idx="5">
                  <c:v>491.97989421865901</c:v>
                </c:pt>
                <c:pt idx="6">
                  <c:v>514.47031845194795</c:v>
                </c:pt>
                <c:pt idx="7">
                  <c:v>554.34306008995497</c:v>
                </c:pt>
              </c:numCache>
            </c:numRef>
          </c:val>
          <c:extLst>
            <c:ext xmlns:c16="http://schemas.microsoft.com/office/drawing/2014/chart" uri="{C3380CC4-5D6E-409C-BE32-E72D297353CC}">
              <c16:uniqueId val="{00000003-25AD-49A6-801D-B47641B90BFA}"/>
            </c:ext>
          </c:extLst>
        </c:ser>
        <c:ser>
          <c:idx val="4"/>
          <c:order val="4"/>
          <c:tx>
            <c:strRef>
              <c:f>'8.3'!$A$31</c:f>
              <c:strCache>
                <c:ptCount val="1"/>
                <c:pt idx="0">
                  <c:v>Hydro (HE)</c:v>
                </c:pt>
              </c:strCache>
            </c:strRef>
          </c:tx>
          <c:spPr>
            <a:solidFill>
              <a:schemeClr val="accent3"/>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'8.3'!$F$5:$F$12</c:f>
              <c:numCache>
                <c:formatCode>#,##0</c:formatCode>
                <c:ptCount val="8"/>
                <c:pt idx="0">
                  <c:v>223.07591128497</c:v>
                </c:pt>
                <c:pt idx="1">
                  <c:v>508.75343507848902</c:v>
                </c:pt>
                <c:pt idx="2">
                  <c:v>469.41305759758001</c:v>
                </c:pt>
                <c:pt idx="3">
                  <c:v>348.39179059479102</c:v>
                </c:pt>
                <c:pt idx="4">
                  <c:v>608.01529916258596</c:v>
                </c:pt>
                <c:pt idx="5">
                  <c:v>332.04181207733399</c:v>
                </c:pt>
                <c:pt idx="6">
                  <c:v>130.56104206570001</c:v>
                </c:pt>
                <c:pt idx="7">
                  <c:v>581.07020698718304</c:v>
                </c:pt>
              </c:numCache>
            </c:numRef>
          </c:val>
          <c:extLst>
            <c:ext xmlns:c16="http://schemas.microsoft.com/office/drawing/2014/chart" uri="{C3380CC4-5D6E-409C-BE32-E72D297353CC}">
              <c16:uniqueId val="{00000004-25AD-49A6-801D-B47641B90BFA}"/>
            </c:ext>
          </c:extLst>
        </c:ser>
        <c:ser>
          <c:idx val="5"/>
          <c:order val="5"/>
          <c:tx>
            <c:strRef>
              <c:f>'8.3'!$A$32</c:f>
              <c:strCache>
                <c:ptCount val="1"/>
                <c:pt idx="0">
                  <c:v>Pumped storage (PSHE)</c:v>
                </c:pt>
              </c:strCache>
            </c:strRef>
          </c:tx>
          <c:spPr>
            <a:solidFill>
              <a:srgbClr val="F0948F"/>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'8.3'!$G$5:$G$12</c:f>
              <c:numCache>
                <c:formatCode>#,##0</c:formatCode>
                <c:ptCount val="8"/>
                <c:pt idx="0">
                  <c:v>403.21624922560801</c:v>
                </c:pt>
                <c:pt idx="1">
                  <c:v>122.387533956439</c:v>
                </c:pt>
                <c:pt idx="2">
                  <c:v>485.49988097742198</c:v>
                </c:pt>
                <c:pt idx="3">
                  <c:v>449.33274195846798</c:v>
                </c:pt>
                <c:pt idx="4">
                  <c:v>184.145803043445</c:v>
                </c:pt>
                <c:pt idx="5">
                  <c:v>460.68543076240297</c:v>
                </c:pt>
                <c:pt idx="6">
                  <c:v>738.60020508195601</c:v>
                </c:pt>
                <c:pt idx="7">
                  <c:v>514.47885104773695</c:v>
                </c:pt>
              </c:numCache>
            </c:numRef>
          </c:val>
          <c:extLst>
            <c:ext xmlns:c16="http://schemas.microsoft.com/office/drawing/2014/chart" uri="{C3380CC4-5D6E-409C-BE32-E72D297353CC}">
              <c16:uniqueId val="{00000005-25AD-49A6-801D-B47641B90BFA}"/>
            </c:ext>
          </c:extLst>
        </c:ser>
        <c:ser>
          <c:idx val="6"/>
          <c:order val="6"/>
          <c:tx>
            <c:strRef>
              <c:f>'8.3'!$A$33</c:f>
              <c:strCache>
                <c:ptCount val="1"/>
                <c:pt idx="0">
                  <c:v>Photovoltaic (PV)</c:v>
                </c:pt>
              </c:strCache>
            </c:strRef>
          </c:tx>
          <c:spPr>
            <a:solidFill>
              <a:srgbClr val="F7C9C7"/>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'8.3'!$H$5:$H$12</c:f>
              <c:numCache>
                <c:formatCode>#,##0</c:formatCode>
                <c:ptCount val="8"/>
                <c:pt idx="0">
                  <c:v>2.19347120939152E-3</c:v>
                </c:pt>
                <c:pt idx="1">
                  <c:v>206.185148647262</c:v>
                </c:pt>
                <c:pt idx="2">
                  <c:v>1.0251495452038899</c:v>
                </c:pt>
                <c:pt idx="3">
                  <c:v>85.752083692894999</c:v>
                </c:pt>
                <c:pt idx="4">
                  <c:v>891.27380006073804</c:v>
                </c:pt>
                <c:pt idx="5">
                  <c:v>127.10373766595799</c:v>
                </c:pt>
                <c:pt idx="6">
                  <c:v>137.74048095771701</c:v>
                </c:pt>
                <c:pt idx="7">
                  <c:v>330.94648423335599</c:v>
                </c:pt>
              </c:numCache>
            </c:numRef>
          </c:val>
          <c:extLst>
            <c:ext xmlns:c16="http://schemas.microsoft.com/office/drawing/2014/chart" uri="{C3380CC4-5D6E-409C-BE32-E72D297353CC}">
              <c16:uniqueId val="{00000006-25AD-49A6-801D-B47641B90BFA}"/>
            </c:ext>
          </c:extLst>
        </c:ser>
        <c:ser>
          <c:idx val="7"/>
          <c:order val="7"/>
          <c:tx>
            <c:strRef>
              <c:f>'8.3'!$A$34</c:f>
              <c:strCache>
                <c:ptCount val="1"/>
                <c:pt idx="0">
                  <c:v>Wind (WPP)</c:v>
                </c:pt>
              </c:strCache>
            </c:strRef>
          </c:tx>
          <c:spPr>
            <a:solidFill>
              <a:schemeClr val="accent4"/>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'8.3'!$I$5:$I$12</c:f>
              <c:numCache>
                <c:formatCode>#,##0</c:formatCode>
                <c:ptCount val="8"/>
                <c:pt idx="0">
                  <c:v>98.707263956349493</c:v>
                </c:pt>
                <c:pt idx="1">
                  <c:v>162.69179076584101</c:v>
                </c:pt>
                <c:pt idx="2">
                  <c:v>54.696236415183002</c:v>
                </c:pt>
                <c:pt idx="3">
                  <c:v>0.66956852291261704</c:v>
                </c:pt>
                <c:pt idx="4">
                  <c:v>76.953053132001003</c:v>
                </c:pt>
                <c:pt idx="5">
                  <c:v>26.2524677738853</c:v>
                </c:pt>
                <c:pt idx="6">
                  <c:v>128.738440839535</c:v>
                </c:pt>
                <c:pt idx="7">
                  <c:v>54.718377288131798</c:v>
                </c:pt>
              </c:numCache>
            </c:numRef>
          </c:val>
          <c:extLst>
            <c:ext xmlns:c16="http://schemas.microsoft.com/office/drawing/2014/chart" uri="{C3380CC4-5D6E-409C-BE32-E72D297353CC}">
              <c16:uniqueId val="{00000007-25AD-49A6-801D-B47641B90BFA}"/>
            </c:ext>
          </c:extLst>
        </c:ser>
        <c:ser>
          <c:idx val="8"/>
          <c:order val="8"/>
          <c:tx>
            <c:strRef>
              <c:f>'8.3'!$J$3</c:f>
              <c:strCache>
                <c:ptCount val="1"/>
                <c:pt idx="0">
                  <c:v>Cross-border balance</c:v>
                </c:pt>
              </c:strCache>
            </c:strRef>
          </c:tx>
          <c:spPr>
            <a:solidFill>
              <a:schemeClr val="tx1"/>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'8.3'!$J$5:$J$12</c:f>
              <c:numCache>
                <c:formatCode>#,##0</c:formatCode>
                <c:ptCount val="8"/>
                <c:pt idx="0">
                  <c:v>-566.54425082559999</c:v>
                </c:pt>
                <c:pt idx="1">
                  <c:v>-2164.9780698050899</c:v>
                </c:pt>
                <c:pt idx="2">
                  <c:v>-517.51474634896397</c:v>
                </c:pt>
                <c:pt idx="3">
                  <c:v>-1729.28693254009</c:v>
                </c:pt>
                <c:pt idx="4">
                  <c:v>-26.578386723558001</c:v>
                </c:pt>
                <c:pt idx="5">
                  <c:v>-1026.7745270463599</c:v>
                </c:pt>
                <c:pt idx="6">
                  <c:v>-1474.38342477381</c:v>
                </c:pt>
                <c:pt idx="7">
                  <c:v>-962.57431092454306</c:v>
                </c:pt>
              </c:numCache>
            </c:numRef>
          </c:val>
          <c:extLst>
            <c:ext xmlns:c16="http://schemas.microsoft.com/office/drawing/2014/chart" uri="{C3380CC4-5D6E-409C-BE32-E72D297353CC}">
              <c16:uniqueId val="{00000008-25AD-49A6-801D-B47641B90BFA}"/>
            </c:ext>
          </c:extLst>
        </c:ser>
        <c:ser>
          <c:idx val="9"/>
          <c:order val="9"/>
          <c:tx>
            <c:strRef>
              <c:f>'8.3'!$K$3</c:f>
              <c:strCache>
                <c:ptCount val="1"/>
                <c:pt idx="0">
                  <c:v>Pumping at PSHE</c:v>
                </c:pt>
              </c:strCache>
            </c:strRef>
          </c:tx>
          <c:spPr>
            <a:solidFill>
              <a:srgbClr val="646363"/>
            </a:solidFill>
            <a:ln>
              <a:noFill/>
            </a:ln>
            <a:effectLst/>
          </c:spPr>
          <c:invertIfNegative val="0"/>
          <c:cat>
            <c:numRef>
              <c:f>'8.3'!$P$5:$P$12</c:f>
              <c:numCache>
                <c:formatCode>General</c:formatCode>
                <c:ptCount val="8"/>
                <c:pt idx="0">
                  <c:v>2014</c:v>
                </c:pt>
                <c:pt idx="1">
                  <c:v>2015</c:v>
                </c:pt>
                <c:pt idx="2">
                  <c:v>2016</c:v>
                </c:pt>
                <c:pt idx="3">
                  <c:v>2017</c:v>
                </c:pt>
                <c:pt idx="4">
                  <c:v>2018</c:v>
                </c:pt>
                <c:pt idx="5">
                  <c:v>2019</c:v>
                </c:pt>
                <c:pt idx="6">
                  <c:v>2020</c:v>
                </c:pt>
                <c:pt idx="7">
                  <c:v>2021</c:v>
                </c:pt>
              </c:numCache>
            </c:numRef>
          </c:cat>
          <c:val>
            <c:numRef>
              <c:f>'8.3'!$K$5:$K$12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25AD-49A6-801D-B47641B90BFA}"/>
            </c:ext>
          </c:extLst>
        </c:ser>
        <c:dLbls>
          <c:showLegendKey val="0"/>
          <c:showVal val="0"/>
          <c:showCatName val="0"/>
          <c:showSerName val="0"/>
          <c:showPercent val="0"/>
          <c:showBubbleSize val="0"/>
        </c:dLbls>
        <c:gapWidth val="50"/>
        <c:overlap val="100"/>
        <c:axId val="159688960"/>
        <c:axId val="159584256"/>
      </c:barChart>
      <c:catAx>
        <c:axId val="15968896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9584256"/>
        <c:crosses val="autoZero"/>
        <c:auto val="1"/>
        <c:lblAlgn val="ctr"/>
        <c:lblOffset val="100"/>
        <c:noMultiLvlLbl val="0"/>
      </c:catAx>
      <c:valAx>
        <c:axId val="159584256"/>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59688960"/>
        <c:crosses val="autoZero"/>
        <c:crossBetween val="between"/>
      </c:valAx>
      <c:spPr>
        <a:noFill/>
        <a:ln>
          <a:noFill/>
        </a:ln>
        <a:effectLst/>
      </c:spPr>
    </c:plotArea>
    <c:legend>
      <c:legendPos val="b"/>
      <c:layout>
        <c:manualLayout>
          <c:xMode val="edge"/>
          <c:yMode val="edge"/>
          <c:x val="0"/>
          <c:y val="0.74939418144975567"/>
          <c:w val="0.99626762022618809"/>
          <c:h val="0.250605818550244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solidFill>
                  <a:schemeClr val="tx2"/>
                </a:solidFill>
                <a:effectLst/>
              </a:rPr>
              <a:t>Shares of cable and overhead lines</a:t>
            </a:r>
            <a:endParaRPr lang="cs-CZ" sz="1000" b="1">
              <a:solidFill>
                <a:schemeClr val="tx2"/>
              </a:solidFill>
              <a:effectLst/>
            </a:endParaRPr>
          </a:p>
        </c:rich>
      </c:tx>
      <c:layout>
        <c:manualLayout>
          <c:xMode val="edge"/>
          <c:yMode val="edge"/>
          <c:x val="2.6910193081965614E-2"/>
          <c:y val="2.7003236135858193E-2"/>
        </c:manualLayout>
      </c:layout>
      <c:overlay val="0"/>
    </c:title>
    <c:autoTitleDeleted val="0"/>
    <c:plotArea>
      <c:layout>
        <c:manualLayout>
          <c:layoutTarget val="inner"/>
          <c:xMode val="edge"/>
          <c:yMode val="edge"/>
          <c:x val="0.12147141868880615"/>
          <c:y val="0.19345491486309954"/>
          <c:w val="0.87447467544159396"/>
          <c:h val="0.55301115011181112"/>
        </c:manualLayout>
      </c:layout>
      <c:barChart>
        <c:barDir val="col"/>
        <c:grouping val="percentStacked"/>
        <c:varyColors val="0"/>
        <c:ser>
          <c:idx val="0"/>
          <c:order val="0"/>
          <c:tx>
            <c:v>Kabelová vedení</c:v>
          </c:tx>
          <c:spPr>
            <a:solidFill>
              <a:schemeClr val="bg1">
                <a:lumMod val="5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7117-4C92-9FE4-FFE3EDEB34CE}"/>
              </c:ext>
            </c:extLst>
          </c:dPt>
          <c:dPt>
            <c:idx val="1"/>
            <c:invertIfNegative val="0"/>
            <c:bubble3D val="0"/>
            <c:spPr>
              <a:solidFill>
                <a:schemeClr val="accent1"/>
              </a:solidFill>
            </c:spPr>
            <c:extLst>
              <c:ext xmlns:c16="http://schemas.microsoft.com/office/drawing/2014/chart" uri="{C3380CC4-5D6E-409C-BE32-E72D297353CC}">
                <c16:uniqueId val="{00000003-7117-4C92-9FE4-FFE3EDEB34CE}"/>
              </c:ext>
            </c:extLst>
          </c:dPt>
          <c:dPt>
            <c:idx val="2"/>
            <c:invertIfNegative val="0"/>
            <c:bubble3D val="0"/>
            <c:spPr>
              <a:solidFill>
                <a:schemeClr val="accent1"/>
              </a:solidFill>
            </c:spPr>
            <c:extLst>
              <c:ext xmlns:c16="http://schemas.microsoft.com/office/drawing/2014/chart" uri="{C3380CC4-5D6E-409C-BE32-E72D297353CC}">
                <c16:uniqueId val="{00000005-7117-4C92-9FE4-FFE3EDEB34CE}"/>
              </c:ext>
            </c:extLst>
          </c:dPt>
          <c:dPt>
            <c:idx val="3"/>
            <c:invertIfNegative val="0"/>
            <c:bubble3D val="0"/>
            <c:spPr>
              <a:solidFill>
                <a:schemeClr val="accent2"/>
              </a:solidFill>
            </c:spPr>
            <c:extLst>
              <c:ext xmlns:c16="http://schemas.microsoft.com/office/drawing/2014/chart" uri="{C3380CC4-5D6E-409C-BE32-E72D297353CC}">
                <c16:uniqueId val="{00000007-7117-4C92-9FE4-FFE3EDEB34CE}"/>
              </c:ext>
            </c:extLst>
          </c:dPt>
          <c:dPt>
            <c:idx val="4"/>
            <c:invertIfNegative val="0"/>
            <c:bubble3D val="0"/>
            <c:spPr>
              <a:solidFill>
                <a:schemeClr val="accent2"/>
              </a:solidFill>
            </c:spPr>
            <c:extLst>
              <c:ext xmlns:c16="http://schemas.microsoft.com/office/drawing/2014/chart" uri="{C3380CC4-5D6E-409C-BE32-E72D297353CC}">
                <c16:uniqueId val="{00000009-7117-4C92-9FE4-FFE3EDEB34CE}"/>
              </c:ext>
            </c:extLst>
          </c:dPt>
          <c:dPt>
            <c:idx val="5"/>
            <c:invertIfNegative val="0"/>
            <c:bubble3D val="0"/>
            <c:spPr>
              <a:solidFill>
                <a:schemeClr val="accent2"/>
              </a:solidFill>
            </c:spPr>
            <c:extLst>
              <c:ext xmlns:c16="http://schemas.microsoft.com/office/drawing/2014/chart" uri="{C3380CC4-5D6E-409C-BE32-E72D297353CC}">
                <c16:uniqueId val="{0000000B-7117-4C92-9FE4-FFE3EDEB34CE}"/>
              </c:ext>
            </c:extLst>
          </c:dPt>
          <c:dPt>
            <c:idx val="6"/>
            <c:invertIfNegative val="0"/>
            <c:bubble3D val="0"/>
            <c:spPr>
              <a:solidFill>
                <a:schemeClr val="accent3"/>
              </a:solidFill>
            </c:spPr>
            <c:extLst>
              <c:ext xmlns:c16="http://schemas.microsoft.com/office/drawing/2014/chart" uri="{C3380CC4-5D6E-409C-BE32-E72D297353CC}">
                <c16:uniqueId val="{0000000D-7117-4C92-9FE4-FFE3EDEB34CE}"/>
              </c:ext>
            </c:extLst>
          </c:dPt>
          <c:dPt>
            <c:idx val="7"/>
            <c:invertIfNegative val="0"/>
            <c:bubble3D val="0"/>
            <c:spPr>
              <a:solidFill>
                <a:schemeClr val="accent3"/>
              </a:solidFill>
            </c:spPr>
            <c:extLst>
              <c:ext xmlns:c16="http://schemas.microsoft.com/office/drawing/2014/chart" uri="{C3380CC4-5D6E-409C-BE32-E72D297353CC}">
                <c16:uniqueId val="{0000000F-7117-4C92-9FE4-FFE3EDEB34CE}"/>
              </c:ext>
            </c:extLst>
          </c:dPt>
          <c:dPt>
            <c:idx val="8"/>
            <c:invertIfNegative val="0"/>
            <c:bubble3D val="0"/>
            <c:spPr>
              <a:solidFill>
                <a:schemeClr val="accent3"/>
              </a:solidFill>
            </c:spPr>
            <c:extLst>
              <c:ext xmlns:c16="http://schemas.microsoft.com/office/drawing/2014/chart" uri="{C3380CC4-5D6E-409C-BE32-E72D297353CC}">
                <c16:uniqueId val="{00000011-7117-4C92-9FE4-FFE3EDEB34CE}"/>
              </c:ext>
            </c:extLst>
          </c:dPt>
          <c:dPt>
            <c:idx val="9"/>
            <c:invertIfNegative val="0"/>
            <c:bubble3D val="0"/>
            <c:spPr>
              <a:solidFill>
                <a:schemeClr val="tx1">
                  <a:lumMod val="65000"/>
                  <a:lumOff val="35000"/>
                </a:schemeClr>
              </a:solidFill>
            </c:spPr>
            <c:extLst>
              <c:ext xmlns:c16="http://schemas.microsoft.com/office/drawing/2014/chart" uri="{C3380CC4-5D6E-409C-BE32-E72D297353CC}">
                <c16:uniqueId val="{00000013-7117-4C92-9FE4-FFE3EDEB34CE}"/>
              </c:ext>
            </c:extLst>
          </c:dPt>
          <c:dPt>
            <c:idx val="10"/>
            <c:invertIfNegative val="0"/>
            <c:bubble3D val="0"/>
            <c:spPr>
              <a:solidFill>
                <a:schemeClr val="tx1">
                  <a:lumMod val="65000"/>
                  <a:lumOff val="35000"/>
                </a:schemeClr>
              </a:solidFill>
            </c:spPr>
            <c:extLst>
              <c:ext xmlns:c16="http://schemas.microsoft.com/office/drawing/2014/chart" uri="{C3380CC4-5D6E-409C-BE32-E72D297353CC}">
                <c16:uniqueId val="{00000015-7117-4C92-9FE4-FFE3EDEB34CE}"/>
              </c:ext>
            </c:extLst>
          </c:dPt>
          <c:dPt>
            <c:idx val="11"/>
            <c:invertIfNegative val="0"/>
            <c:bubble3D val="0"/>
            <c:spPr>
              <a:solidFill>
                <a:schemeClr val="tx1">
                  <a:lumMod val="65000"/>
                  <a:lumOff val="35000"/>
                </a:schemeClr>
              </a:solidFill>
            </c:spPr>
            <c:extLst>
              <c:ext xmlns:c16="http://schemas.microsoft.com/office/drawing/2014/chart" uri="{C3380CC4-5D6E-409C-BE32-E72D297353CC}">
                <c16:uniqueId val="{00000017-7117-4C92-9FE4-FFE3EDEB34CE}"/>
              </c:ext>
            </c:extLst>
          </c:dPt>
          <c:dPt>
            <c:idx val="12"/>
            <c:invertIfNegative val="0"/>
            <c:bubble3D val="0"/>
            <c:spPr>
              <a:solidFill>
                <a:schemeClr val="tx1">
                  <a:lumMod val="65000"/>
                  <a:lumOff val="35000"/>
                </a:schemeClr>
              </a:solidFill>
            </c:spPr>
            <c:extLst>
              <c:ext xmlns:c16="http://schemas.microsoft.com/office/drawing/2014/chart" uri="{C3380CC4-5D6E-409C-BE32-E72D297353CC}">
                <c16:uniqueId val="{00000019-7117-4C92-9FE4-FFE3EDEB34CE}"/>
              </c:ext>
            </c:extLst>
          </c:dPt>
          <c:dPt>
            <c:idx val="13"/>
            <c:invertIfNegative val="0"/>
            <c:bubble3D val="0"/>
            <c:spPr>
              <a:solidFill>
                <a:schemeClr val="tx1">
                  <a:lumMod val="65000"/>
                  <a:lumOff val="35000"/>
                </a:schemeClr>
              </a:solidFill>
            </c:spPr>
            <c:extLst>
              <c:ext xmlns:c16="http://schemas.microsoft.com/office/drawing/2014/chart" uri="{C3380CC4-5D6E-409C-BE32-E72D297353CC}">
                <c16:uniqueId val="{0000001B-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('9.2'!$J$17,'9.2'!$J$10,'9.2'!$J$6,'9.2'!$K$17,'9.2'!$K$10,'9.2'!$K$6,'9.2'!$L$17,'9.2'!$L$10,'9.2'!$L$6,'9.2'!$M$17,'9.2'!$M$10,'9.2'!$M$6)</c:f>
              <c:numCache>
                <c:formatCode>#,##0</c:formatCode>
                <c:ptCount val="12"/>
                <c:pt idx="0">
                  <c:v>61153</c:v>
                </c:pt>
                <c:pt idx="1">
                  <c:v>11167</c:v>
                </c:pt>
                <c:pt idx="2">
                  <c:v>33</c:v>
                </c:pt>
                <c:pt idx="3">
                  <c:v>25405.5</c:v>
                </c:pt>
                <c:pt idx="4">
                  <c:v>4095.7</c:v>
                </c:pt>
                <c:pt idx="5">
                  <c:v>14.33</c:v>
                </c:pt>
                <c:pt idx="6">
                  <c:v>8256.2000000000007</c:v>
                </c:pt>
                <c:pt idx="7">
                  <c:v>3823.44</c:v>
                </c:pt>
                <c:pt idx="8">
                  <c:v>82.76</c:v>
                </c:pt>
                <c:pt idx="9">
                  <c:v>94814.7</c:v>
                </c:pt>
                <c:pt idx="10">
                  <c:v>19086.14</c:v>
                </c:pt>
                <c:pt idx="11">
                  <c:v>130.09</c:v>
                </c:pt>
              </c:numCache>
            </c:numRef>
          </c:val>
          <c:extLst>
            <c:ext xmlns:c16="http://schemas.microsoft.com/office/drawing/2014/chart" uri="{C3380CC4-5D6E-409C-BE32-E72D297353CC}">
              <c16:uniqueId val="{0000001C-7117-4C92-9FE4-FFE3EDEB34CE}"/>
            </c:ext>
          </c:extLst>
        </c:ser>
        <c:ser>
          <c:idx val="1"/>
          <c:order val="1"/>
          <c:tx>
            <c:v>Venkovní vedení</c:v>
          </c:tx>
          <c:spPr>
            <a:solidFill>
              <a:schemeClr val="bg1">
                <a:lumMod val="75000"/>
              </a:schemeClr>
            </a:solidFill>
          </c:spPr>
          <c:invertIfNegative val="0"/>
          <c:dPt>
            <c:idx val="0"/>
            <c:invertIfNegative val="0"/>
            <c:bubble3D val="0"/>
            <c:spPr>
              <a:solidFill>
                <a:schemeClr val="accent1">
                  <a:lumMod val="40000"/>
                  <a:lumOff val="60000"/>
                </a:schemeClr>
              </a:solidFill>
            </c:spPr>
            <c:extLst>
              <c:ext xmlns:c16="http://schemas.microsoft.com/office/drawing/2014/chart" uri="{C3380CC4-5D6E-409C-BE32-E72D297353CC}">
                <c16:uniqueId val="{0000001E-7117-4C92-9FE4-FFE3EDEB34CE}"/>
              </c:ext>
            </c:extLst>
          </c:dPt>
          <c:dPt>
            <c:idx val="1"/>
            <c:invertIfNegative val="0"/>
            <c:bubble3D val="0"/>
            <c:spPr>
              <a:solidFill>
                <a:schemeClr val="accent1">
                  <a:lumMod val="40000"/>
                  <a:lumOff val="60000"/>
                </a:schemeClr>
              </a:solidFill>
            </c:spPr>
            <c:extLst>
              <c:ext xmlns:c16="http://schemas.microsoft.com/office/drawing/2014/chart" uri="{C3380CC4-5D6E-409C-BE32-E72D297353CC}">
                <c16:uniqueId val="{00000020-7117-4C92-9FE4-FFE3EDEB34CE}"/>
              </c:ext>
            </c:extLst>
          </c:dPt>
          <c:dPt>
            <c:idx val="2"/>
            <c:invertIfNegative val="0"/>
            <c:bubble3D val="0"/>
            <c:spPr>
              <a:solidFill>
                <a:schemeClr val="accent1">
                  <a:lumMod val="40000"/>
                  <a:lumOff val="60000"/>
                </a:schemeClr>
              </a:solidFill>
            </c:spPr>
            <c:extLst>
              <c:ext xmlns:c16="http://schemas.microsoft.com/office/drawing/2014/chart" uri="{C3380CC4-5D6E-409C-BE32-E72D297353CC}">
                <c16:uniqueId val="{00000022-7117-4C92-9FE4-FFE3EDEB34CE}"/>
              </c:ext>
            </c:extLst>
          </c:dPt>
          <c:dPt>
            <c:idx val="3"/>
            <c:invertIfNegative val="0"/>
            <c:bubble3D val="0"/>
            <c:spPr>
              <a:solidFill>
                <a:schemeClr val="accent2">
                  <a:lumMod val="40000"/>
                  <a:lumOff val="60000"/>
                </a:schemeClr>
              </a:solidFill>
            </c:spPr>
            <c:extLst>
              <c:ext xmlns:c16="http://schemas.microsoft.com/office/drawing/2014/chart" uri="{C3380CC4-5D6E-409C-BE32-E72D297353CC}">
                <c16:uniqueId val="{00000024-7117-4C92-9FE4-FFE3EDEB34CE}"/>
              </c:ext>
            </c:extLst>
          </c:dPt>
          <c:dPt>
            <c:idx val="4"/>
            <c:invertIfNegative val="0"/>
            <c:bubble3D val="0"/>
            <c:spPr>
              <a:solidFill>
                <a:schemeClr val="accent2">
                  <a:lumMod val="40000"/>
                  <a:lumOff val="60000"/>
                </a:schemeClr>
              </a:solidFill>
            </c:spPr>
            <c:extLst>
              <c:ext xmlns:c16="http://schemas.microsoft.com/office/drawing/2014/chart" uri="{C3380CC4-5D6E-409C-BE32-E72D297353CC}">
                <c16:uniqueId val="{00000026-7117-4C92-9FE4-FFE3EDEB34CE}"/>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28-7117-4C92-9FE4-FFE3EDEB34CE}"/>
              </c:ext>
            </c:extLst>
          </c:dPt>
          <c:dPt>
            <c:idx val="6"/>
            <c:invertIfNegative val="0"/>
            <c:bubble3D val="0"/>
            <c:spPr>
              <a:solidFill>
                <a:schemeClr val="accent3">
                  <a:lumMod val="40000"/>
                  <a:lumOff val="60000"/>
                </a:schemeClr>
              </a:solidFill>
            </c:spPr>
            <c:extLst>
              <c:ext xmlns:c16="http://schemas.microsoft.com/office/drawing/2014/chart" uri="{C3380CC4-5D6E-409C-BE32-E72D297353CC}">
                <c16:uniqueId val="{0000002A-7117-4C92-9FE4-FFE3EDEB34CE}"/>
              </c:ext>
            </c:extLst>
          </c:dPt>
          <c:dPt>
            <c:idx val="7"/>
            <c:invertIfNegative val="0"/>
            <c:bubble3D val="0"/>
            <c:spPr>
              <a:solidFill>
                <a:schemeClr val="accent3">
                  <a:lumMod val="40000"/>
                  <a:lumOff val="60000"/>
                </a:schemeClr>
              </a:solidFill>
            </c:spPr>
            <c:extLst>
              <c:ext xmlns:c16="http://schemas.microsoft.com/office/drawing/2014/chart" uri="{C3380CC4-5D6E-409C-BE32-E72D297353CC}">
                <c16:uniqueId val="{0000002C-7117-4C92-9FE4-FFE3EDEB34CE}"/>
              </c:ext>
            </c:extLst>
          </c:dPt>
          <c:dPt>
            <c:idx val="8"/>
            <c:invertIfNegative val="0"/>
            <c:bubble3D val="0"/>
            <c:spPr>
              <a:solidFill>
                <a:schemeClr val="accent3">
                  <a:lumMod val="40000"/>
                  <a:lumOff val="60000"/>
                </a:schemeClr>
              </a:solidFill>
            </c:spPr>
            <c:extLst>
              <c:ext xmlns:c16="http://schemas.microsoft.com/office/drawing/2014/chart" uri="{C3380CC4-5D6E-409C-BE32-E72D297353CC}">
                <c16:uniqueId val="{0000002E-7117-4C92-9FE4-FFE3EDEB34CE}"/>
              </c:ext>
            </c:extLst>
          </c:dPt>
          <c:dPt>
            <c:idx val="9"/>
            <c:invertIfNegative val="0"/>
            <c:bubble3D val="0"/>
            <c:spPr>
              <a:solidFill>
                <a:schemeClr val="bg1">
                  <a:lumMod val="85000"/>
                </a:schemeClr>
              </a:solidFill>
            </c:spPr>
            <c:extLst>
              <c:ext xmlns:c16="http://schemas.microsoft.com/office/drawing/2014/chart" uri="{C3380CC4-5D6E-409C-BE32-E72D297353CC}">
                <c16:uniqueId val="{00000030-7117-4C92-9FE4-FFE3EDEB34CE}"/>
              </c:ext>
            </c:extLst>
          </c:dPt>
          <c:dPt>
            <c:idx val="10"/>
            <c:invertIfNegative val="0"/>
            <c:bubble3D val="0"/>
            <c:spPr>
              <a:solidFill>
                <a:schemeClr val="bg1">
                  <a:lumMod val="85000"/>
                </a:schemeClr>
              </a:solidFill>
            </c:spPr>
            <c:extLst>
              <c:ext xmlns:c16="http://schemas.microsoft.com/office/drawing/2014/chart" uri="{C3380CC4-5D6E-409C-BE32-E72D297353CC}">
                <c16:uniqueId val="{00000032-7117-4C92-9FE4-FFE3EDEB34CE}"/>
              </c:ext>
            </c:extLst>
          </c:dPt>
          <c:dPt>
            <c:idx val="11"/>
            <c:invertIfNegative val="0"/>
            <c:bubble3D val="0"/>
            <c:spPr>
              <a:solidFill>
                <a:schemeClr val="bg1">
                  <a:lumMod val="85000"/>
                </a:schemeClr>
              </a:solidFill>
            </c:spPr>
            <c:extLst>
              <c:ext xmlns:c16="http://schemas.microsoft.com/office/drawing/2014/chart" uri="{C3380CC4-5D6E-409C-BE32-E72D297353CC}">
                <c16:uniqueId val="{00000034-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('9.2'!$D$33,'9.2'!$D$26,'9.2'!$D$22,'9.2'!$E$33,'9.2'!$E$26,'9.2'!$E$22,'9.2'!$F$33,'9.2'!$F$26,'9.2'!$F$22,'9.2'!$G$33,'9.2'!$G$26,'9.2'!$G$22)</c:f>
              <c:numCache>
                <c:formatCode>#,##0</c:formatCode>
                <c:ptCount val="12"/>
                <c:pt idx="0">
                  <c:v>45178</c:v>
                </c:pt>
                <c:pt idx="1">
                  <c:v>40127</c:v>
                </c:pt>
                <c:pt idx="2">
                  <c:v>9969</c:v>
                </c:pt>
                <c:pt idx="3">
                  <c:v>14602.51</c:v>
                </c:pt>
                <c:pt idx="4">
                  <c:v>18400.509999999998</c:v>
                </c:pt>
                <c:pt idx="5">
                  <c:v>4047.66</c:v>
                </c:pt>
                <c:pt idx="6">
                  <c:v>78</c:v>
                </c:pt>
                <c:pt idx="7">
                  <c:v>104.4</c:v>
                </c:pt>
                <c:pt idx="8">
                  <c:v>286.39</c:v>
                </c:pt>
                <c:pt idx="9">
                  <c:v>59858.51</c:v>
                </c:pt>
                <c:pt idx="10">
                  <c:v>58631.909999999996</c:v>
                </c:pt>
                <c:pt idx="11">
                  <c:v>20006.05</c:v>
                </c:pt>
              </c:numCache>
            </c:numRef>
          </c:val>
          <c:extLst>
            <c:ext xmlns:c16="http://schemas.microsoft.com/office/drawing/2014/chart" uri="{C3380CC4-5D6E-409C-BE32-E72D297353CC}">
              <c16:uniqueId val="{00000035-7117-4C92-9FE4-FFE3EDEB34CE}"/>
            </c:ext>
          </c:extLst>
        </c:ser>
        <c:dLbls>
          <c:showLegendKey val="0"/>
          <c:showVal val="0"/>
          <c:showCatName val="0"/>
          <c:showSerName val="0"/>
          <c:showPercent val="0"/>
          <c:showBubbleSize val="0"/>
        </c:dLbls>
        <c:gapWidth val="50"/>
        <c:overlap val="100"/>
        <c:axId val="159812224"/>
        <c:axId val="159822208"/>
      </c:barChart>
      <c:catAx>
        <c:axId val="159812224"/>
        <c:scaling>
          <c:orientation val="minMax"/>
        </c:scaling>
        <c:delete val="0"/>
        <c:axPos val="b"/>
        <c:numFmt formatCode="General" sourceLinked="0"/>
        <c:majorTickMark val="none"/>
        <c:minorTickMark val="none"/>
        <c:tickLblPos val="nextTo"/>
        <c:txPr>
          <a:bodyPr/>
          <a:lstStyle/>
          <a:p>
            <a:pPr>
              <a:defRPr sz="900"/>
            </a:pPr>
            <a:endParaRPr lang="cs-CZ"/>
          </a:p>
        </c:txPr>
        <c:crossAx val="159822208"/>
        <c:crosses val="autoZero"/>
        <c:auto val="1"/>
        <c:lblAlgn val="ctr"/>
        <c:lblOffset val="100"/>
        <c:noMultiLvlLbl val="0"/>
      </c:catAx>
      <c:valAx>
        <c:axId val="159822208"/>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981222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solidFill>
                  <a:schemeClr val="tx2"/>
                </a:solidFill>
                <a:effectLst/>
              </a:rPr>
              <a:t>Length of cable and overhead lines [km]</a:t>
            </a:r>
            <a:endParaRPr lang="cs-CZ" sz="1000" b="1">
              <a:solidFill>
                <a:schemeClr val="tx2"/>
              </a:solidFill>
              <a:effectLst/>
            </a:endParaRPr>
          </a:p>
        </c:rich>
      </c:tx>
      <c:layout>
        <c:manualLayout>
          <c:xMode val="edge"/>
          <c:yMode val="edge"/>
          <c:x val="2.3166575135714507E-3"/>
          <c:y val="3.8095471913008813E-2"/>
        </c:manualLayout>
      </c:layout>
      <c:overlay val="0"/>
    </c:title>
    <c:autoTitleDeleted val="0"/>
    <c:plotArea>
      <c:layout>
        <c:manualLayout>
          <c:layoutTarget val="inner"/>
          <c:xMode val="edge"/>
          <c:yMode val="edge"/>
          <c:x val="0.12792170509229533"/>
          <c:y val="0.20563389857962691"/>
          <c:w val="0.65665584642359465"/>
          <c:h val="0.54083216639528353"/>
        </c:manualLayout>
      </c:layout>
      <c:barChart>
        <c:barDir val="col"/>
        <c:grouping val="stacked"/>
        <c:varyColors val="0"/>
        <c:ser>
          <c:idx val="0"/>
          <c:order val="0"/>
          <c:tx>
            <c:v>Cable lines</c:v>
          </c:tx>
          <c:spPr>
            <a:solidFill>
              <a:schemeClr val="tx1">
                <a:lumMod val="65000"/>
                <a:lumOff val="35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4194-4ABB-8982-571BE97E43EA}"/>
              </c:ext>
            </c:extLst>
          </c:dPt>
          <c:dPt>
            <c:idx val="1"/>
            <c:invertIfNegative val="0"/>
            <c:bubble3D val="0"/>
            <c:spPr>
              <a:solidFill>
                <a:schemeClr val="accent1"/>
              </a:solidFill>
            </c:spPr>
            <c:extLst>
              <c:ext xmlns:c16="http://schemas.microsoft.com/office/drawing/2014/chart" uri="{C3380CC4-5D6E-409C-BE32-E72D297353CC}">
                <c16:uniqueId val="{00000003-4194-4ABB-8982-571BE97E43EA}"/>
              </c:ext>
            </c:extLst>
          </c:dPt>
          <c:dPt>
            <c:idx val="2"/>
            <c:invertIfNegative val="0"/>
            <c:bubble3D val="0"/>
            <c:spPr>
              <a:solidFill>
                <a:schemeClr val="accent1">
                  <a:lumMod val="75000"/>
                </a:schemeClr>
              </a:solidFill>
            </c:spPr>
            <c:extLst>
              <c:ext xmlns:c16="http://schemas.microsoft.com/office/drawing/2014/chart" uri="{C3380CC4-5D6E-409C-BE32-E72D297353CC}">
                <c16:uniqueId val="{00000005-4194-4ABB-8982-571BE97E43EA}"/>
              </c:ext>
            </c:extLst>
          </c:dPt>
          <c:dPt>
            <c:idx val="3"/>
            <c:invertIfNegative val="0"/>
            <c:bubble3D val="0"/>
            <c:spPr>
              <a:solidFill>
                <a:schemeClr val="accent2"/>
              </a:solidFill>
            </c:spPr>
            <c:extLst>
              <c:ext xmlns:c16="http://schemas.microsoft.com/office/drawing/2014/chart" uri="{C3380CC4-5D6E-409C-BE32-E72D297353CC}">
                <c16:uniqueId val="{00000007-4194-4ABB-8982-571BE97E43EA}"/>
              </c:ext>
            </c:extLst>
          </c:dPt>
          <c:dPt>
            <c:idx val="4"/>
            <c:invertIfNegative val="0"/>
            <c:bubble3D val="0"/>
            <c:spPr>
              <a:solidFill>
                <a:schemeClr val="accent2"/>
              </a:solidFill>
            </c:spPr>
            <c:extLst>
              <c:ext xmlns:c16="http://schemas.microsoft.com/office/drawing/2014/chart" uri="{C3380CC4-5D6E-409C-BE32-E72D297353CC}">
                <c16:uniqueId val="{00000009-4194-4ABB-8982-571BE97E43EA}"/>
              </c:ext>
            </c:extLst>
          </c:dPt>
          <c:dPt>
            <c:idx val="5"/>
            <c:invertIfNegative val="0"/>
            <c:bubble3D val="0"/>
            <c:spPr>
              <a:solidFill>
                <a:schemeClr val="accent2"/>
              </a:solidFill>
            </c:spPr>
            <c:extLst>
              <c:ext xmlns:c16="http://schemas.microsoft.com/office/drawing/2014/chart" uri="{C3380CC4-5D6E-409C-BE32-E72D297353CC}">
                <c16:uniqueId val="{0000000B-4194-4ABB-8982-571BE97E43EA}"/>
              </c:ext>
            </c:extLst>
          </c:dPt>
          <c:dPt>
            <c:idx val="6"/>
            <c:invertIfNegative val="0"/>
            <c:bubble3D val="0"/>
            <c:spPr>
              <a:solidFill>
                <a:schemeClr val="accent3"/>
              </a:solidFill>
            </c:spPr>
            <c:extLst>
              <c:ext xmlns:c16="http://schemas.microsoft.com/office/drawing/2014/chart" uri="{C3380CC4-5D6E-409C-BE32-E72D297353CC}">
                <c16:uniqueId val="{0000000D-4194-4ABB-8982-571BE97E43EA}"/>
              </c:ext>
            </c:extLst>
          </c:dPt>
          <c:dPt>
            <c:idx val="7"/>
            <c:invertIfNegative val="0"/>
            <c:bubble3D val="0"/>
            <c:spPr>
              <a:solidFill>
                <a:schemeClr val="accent3"/>
              </a:solidFill>
            </c:spPr>
            <c:extLst>
              <c:ext xmlns:c16="http://schemas.microsoft.com/office/drawing/2014/chart" uri="{C3380CC4-5D6E-409C-BE32-E72D297353CC}">
                <c16:uniqueId val="{0000000F-4194-4ABB-8982-571BE97E43EA}"/>
              </c:ext>
            </c:extLst>
          </c:dPt>
          <c:dPt>
            <c:idx val="8"/>
            <c:invertIfNegative val="0"/>
            <c:bubble3D val="0"/>
            <c:spPr>
              <a:solidFill>
                <a:schemeClr val="accent3"/>
              </a:solidFill>
            </c:spPr>
            <c:extLst>
              <c:ext xmlns:c16="http://schemas.microsoft.com/office/drawing/2014/chart" uri="{C3380CC4-5D6E-409C-BE32-E72D297353CC}">
                <c16:uniqueId val="{00000011-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('9.2'!$J$17,'9.2'!$J$10,'9.2'!$J$6,'9.2'!$K$17,'9.2'!$K$10,'9.2'!$K$6,'9.2'!$L$17,'9.2'!$L$10,'9.2'!$L$6)</c:f>
              <c:numCache>
                <c:formatCode>#,##0</c:formatCode>
                <c:ptCount val="9"/>
                <c:pt idx="0">
                  <c:v>61153</c:v>
                </c:pt>
                <c:pt idx="1">
                  <c:v>11167</c:v>
                </c:pt>
                <c:pt idx="2">
                  <c:v>33</c:v>
                </c:pt>
                <c:pt idx="3">
                  <c:v>25405.5</c:v>
                </c:pt>
                <c:pt idx="4">
                  <c:v>4095.7</c:v>
                </c:pt>
                <c:pt idx="5">
                  <c:v>14.33</c:v>
                </c:pt>
                <c:pt idx="6">
                  <c:v>8256.2000000000007</c:v>
                </c:pt>
                <c:pt idx="7">
                  <c:v>3823.44</c:v>
                </c:pt>
                <c:pt idx="8">
                  <c:v>82.76</c:v>
                </c:pt>
              </c:numCache>
            </c:numRef>
          </c:val>
          <c:extLst>
            <c:ext xmlns:c16="http://schemas.microsoft.com/office/drawing/2014/chart" uri="{C3380CC4-5D6E-409C-BE32-E72D297353CC}">
              <c16:uniqueId val="{00000012-4194-4ABB-8982-571BE97E43EA}"/>
            </c:ext>
          </c:extLst>
        </c:ser>
        <c:ser>
          <c:idx val="1"/>
          <c:order val="1"/>
          <c:tx>
            <c:v>Overhead lines</c:v>
          </c:tx>
          <c:spPr>
            <a:solidFill>
              <a:schemeClr val="bg1">
                <a:lumMod val="85000"/>
              </a:schemeClr>
            </a:solidFill>
          </c:spPr>
          <c:invertIfNegative val="0"/>
          <c:dPt>
            <c:idx val="0"/>
            <c:invertIfNegative val="0"/>
            <c:bubble3D val="0"/>
            <c:spPr>
              <a:solidFill>
                <a:schemeClr val="accent1">
                  <a:lumMod val="40000"/>
                  <a:lumOff val="60000"/>
                </a:schemeClr>
              </a:solidFill>
            </c:spPr>
            <c:extLst>
              <c:ext xmlns:c16="http://schemas.microsoft.com/office/drawing/2014/chart" uri="{C3380CC4-5D6E-409C-BE32-E72D297353CC}">
                <c16:uniqueId val="{00000014-4194-4ABB-8982-571BE97E43EA}"/>
              </c:ext>
            </c:extLst>
          </c:dPt>
          <c:dPt>
            <c:idx val="1"/>
            <c:invertIfNegative val="0"/>
            <c:bubble3D val="0"/>
            <c:spPr>
              <a:solidFill>
                <a:schemeClr val="accent1">
                  <a:lumMod val="40000"/>
                  <a:lumOff val="60000"/>
                </a:schemeClr>
              </a:solidFill>
            </c:spPr>
            <c:extLst>
              <c:ext xmlns:c16="http://schemas.microsoft.com/office/drawing/2014/chart" uri="{C3380CC4-5D6E-409C-BE32-E72D297353CC}">
                <c16:uniqueId val="{00000016-4194-4ABB-8982-571BE97E43EA}"/>
              </c:ext>
            </c:extLst>
          </c:dPt>
          <c:dPt>
            <c:idx val="2"/>
            <c:invertIfNegative val="0"/>
            <c:bubble3D val="0"/>
            <c:spPr>
              <a:solidFill>
                <a:schemeClr val="accent1">
                  <a:lumMod val="40000"/>
                  <a:lumOff val="60000"/>
                </a:schemeClr>
              </a:solidFill>
            </c:spPr>
            <c:extLst>
              <c:ext xmlns:c16="http://schemas.microsoft.com/office/drawing/2014/chart" uri="{C3380CC4-5D6E-409C-BE32-E72D297353CC}">
                <c16:uniqueId val="{00000018-4194-4ABB-8982-571BE97E43EA}"/>
              </c:ext>
            </c:extLst>
          </c:dPt>
          <c:dPt>
            <c:idx val="3"/>
            <c:invertIfNegative val="0"/>
            <c:bubble3D val="0"/>
            <c:spPr>
              <a:solidFill>
                <a:schemeClr val="accent2">
                  <a:lumMod val="40000"/>
                  <a:lumOff val="60000"/>
                </a:schemeClr>
              </a:solidFill>
            </c:spPr>
            <c:extLst>
              <c:ext xmlns:c16="http://schemas.microsoft.com/office/drawing/2014/chart" uri="{C3380CC4-5D6E-409C-BE32-E72D297353CC}">
                <c16:uniqueId val="{0000001A-4194-4ABB-8982-571BE97E43EA}"/>
              </c:ext>
            </c:extLst>
          </c:dPt>
          <c:dPt>
            <c:idx val="4"/>
            <c:invertIfNegative val="0"/>
            <c:bubble3D val="0"/>
            <c:spPr>
              <a:solidFill>
                <a:schemeClr val="accent2">
                  <a:lumMod val="40000"/>
                  <a:lumOff val="60000"/>
                </a:schemeClr>
              </a:solidFill>
            </c:spPr>
            <c:extLst>
              <c:ext xmlns:c16="http://schemas.microsoft.com/office/drawing/2014/chart" uri="{C3380CC4-5D6E-409C-BE32-E72D297353CC}">
                <c16:uniqueId val="{0000001C-4194-4ABB-8982-571BE97E43EA}"/>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1E-4194-4ABB-8982-571BE97E43EA}"/>
              </c:ext>
            </c:extLst>
          </c:dPt>
          <c:dPt>
            <c:idx val="6"/>
            <c:invertIfNegative val="0"/>
            <c:bubble3D val="0"/>
            <c:spPr>
              <a:solidFill>
                <a:schemeClr val="accent3">
                  <a:lumMod val="40000"/>
                  <a:lumOff val="60000"/>
                </a:schemeClr>
              </a:solidFill>
            </c:spPr>
            <c:extLst>
              <c:ext xmlns:c16="http://schemas.microsoft.com/office/drawing/2014/chart" uri="{C3380CC4-5D6E-409C-BE32-E72D297353CC}">
                <c16:uniqueId val="{00000020-4194-4ABB-8982-571BE97E43EA}"/>
              </c:ext>
            </c:extLst>
          </c:dPt>
          <c:dPt>
            <c:idx val="7"/>
            <c:invertIfNegative val="0"/>
            <c:bubble3D val="0"/>
            <c:spPr>
              <a:solidFill>
                <a:schemeClr val="accent3">
                  <a:lumMod val="40000"/>
                  <a:lumOff val="60000"/>
                </a:schemeClr>
              </a:solidFill>
            </c:spPr>
            <c:extLst>
              <c:ext xmlns:c16="http://schemas.microsoft.com/office/drawing/2014/chart" uri="{C3380CC4-5D6E-409C-BE32-E72D297353CC}">
                <c16:uniqueId val="{00000022-4194-4ABB-8982-571BE97E43EA}"/>
              </c:ext>
            </c:extLst>
          </c:dPt>
          <c:dPt>
            <c:idx val="8"/>
            <c:invertIfNegative val="0"/>
            <c:bubble3D val="0"/>
            <c:spPr>
              <a:solidFill>
                <a:schemeClr val="accent3">
                  <a:lumMod val="40000"/>
                  <a:lumOff val="60000"/>
                </a:schemeClr>
              </a:solidFill>
            </c:spPr>
            <c:extLst>
              <c:ext xmlns:c16="http://schemas.microsoft.com/office/drawing/2014/chart" uri="{C3380CC4-5D6E-409C-BE32-E72D297353CC}">
                <c16:uniqueId val="{00000024-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('9.2'!$D$33,'9.2'!$D$26,'9.2'!$D$22,'9.2'!$E$33,'9.2'!$E$26,'9.2'!$E$22,'9.2'!$F$33,'9.2'!$F$26,'9.2'!$F$22)</c:f>
              <c:numCache>
                <c:formatCode>#,##0</c:formatCode>
                <c:ptCount val="9"/>
                <c:pt idx="0">
                  <c:v>45178</c:v>
                </c:pt>
                <c:pt idx="1">
                  <c:v>40127</c:v>
                </c:pt>
                <c:pt idx="2">
                  <c:v>9969</c:v>
                </c:pt>
                <c:pt idx="3">
                  <c:v>14602.51</c:v>
                </c:pt>
                <c:pt idx="4">
                  <c:v>18400.509999999998</c:v>
                </c:pt>
                <c:pt idx="5">
                  <c:v>4047.66</c:v>
                </c:pt>
                <c:pt idx="6">
                  <c:v>78</c:v>
                </c:pt>
                <c:pt idx="7">
                  <c:v>104.4</c:v>
                </c:pt>
                <c:pt idx="8">
                  <c:v>286.39</c:v>
                </c:pt>
              </c:numCache>
            </c:numRef>
          </c:val>
          <c:extLst>
            <c:ext xmlns:c16="http://schemas.microsoft.com/office/drawing/2014/chart" uri="{C3380CC4-5D6E-409C-BE32-E72D297353CC}">
              <c16:uniqueId val="{00000025-4194-4ABB-8982-571BE97E43EA}"/>
            </c:ext>
          </c:extLst>
        </c:ser>
        <c:dLbls>
          <c:showLegendKey val="0"/>
          <c:showVal val="0"/>
          <c:showCatName val="0"/>
          <c:showSerName val="0"/>
          <c:showPercent val="0"/>
          <c:showBubbleSize val="0"/>
        </c:dLbls>
        <c:gapWidth val="50"/>
        <c:overlap val="100"/>
        <c:axId val="159874432"/>
        <c:axId val="159880320"/>
      </c:barChart>
      <c:catAx>
        <c:axId val="159874432"/>
        <c:scaling>
          <c:orientation val="minMax"/>
        </c:scaling>
        <c:delete val="0"/>
        <c:axPos val="b"/>
        <c:numFmt formatCode="General" sourceLinked="0"/>
        <c:majorTickMark val="none"/>
        <c:minorTickMark val="none"/>
        <c:tickLblPos val="nextTo"/>
        <c:txPr>
          <a:bodyPr/>
          <a:lstStyle/>
          <a:p>
            <a:pPr>
              <a:defRPr sz="900"/>
            </a:pPr>
            <a:endParaRPr lang="cs-CZ"/>
          </a:p>
        </c:txPr>
        <c:crossAx val="159880320"/>
        <c:crosses val="autoZero"/>
        <c:auto val="1"/>
        <c:lblAlgn val="ctr"/>
        <c:lblOffset val="100"/>
        <c:noMultiLvlLbl val="0"/>
      </c:catAx>
      <c:valAx>
        <c:axId val="159880320"/>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59874432"/>
        <c:crosses val="autoZero"/>
        <c:crossBetween val="between"/>
      </c:valAx>
    </c:plotArea>
    <c:legend>
      <c:legendPos val="r"/>
      <c:layout>
        <c:manualLayout>
          <c:xMode val="edge"/>
          <c:yMode val="edge"/>
          <c:x val="0.80952327683056069"/>
          <c:y val="0.35547777777777839"/>
          <c:w val="0.19047672316943959"/>
          <c:h val="0.26637020202020234"/>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Number of RDS’s supply points by customer category</a:t>
            </a:r>
            <a:endParaRPr lang="cs-CZ" sz="1000">
              <a:effectLst/>
            </a:endParaRPr>
          </a:p>
        </c:rich>
      </c:tx>
      <c:layout>
        <c:manualLayout>
          <c:xMode val="edge"/>
          <c:yMode val="edge"/>
          <c:x val="6.3968408186896642E-4"/>
          <c:y val="5.8028967425371822E-2"/>
        </c:manualLayout>
      </c:layout>
      <c:overlay val="0"/>
    </c:title>
    <c:autoTitleDeleted val="0"/>
    <c:plotArea>
      <c:layout>
        <c:manualLayout>
          <c:layoutTarget val="inner"/>
          <c:xMode val="edge"/>
          <c:yMode val="edge"/>
          <c:x val="0.10804670510887779"/>
          <c:y val="0.34813548134776701"/>
          <c:w val="0.10213325241273467"/>
          <c:h val="0.5092060325453267"/>
        </c:manualLayout>
      </c:layout>
      <c:barChart>
        <c:barDir val="col"/>
        <c:grouping val="clustered"/>
        <c:varyColors val="0"/>
        <c:ser>
          <c:idx val="0"/>
          <c:order val="0"/>
          <c:invertIfNegative val="0"/>
          <c:cat>
            <c:strRef>
              <c:f>'9.3'!$A$32</c:f>
              <c:strCache>
                <c:ptCount val="1"/>
                <c:pt idx="0">
                  <c:v>HD_C from EHV</c:v>
                </c:pt>
              </c:strCache>
            </c:strRef>
          </c:cat>
          <c:val>
            <c:numRef>
              <c:f>'9.3'!$D$32</c:f>
              <c:numCache>
                <c:formatCode>#,##0</c:formatCode>
                <c:ptCount val="1"/>
                <c:pt idx="0">
                  <c:v>109</c:v>
                </c:pt>
              </c:numCache>
            </c:numRef>
          </c:val>
          <c:extLst>
            <c:ext xmlns:c16="http://schemas.microsoft.com/office/drawing/2014/chart" uri="{C3380CC4-5D6E-409C-BE32-E72D297353CC}">
              <c16:uniqueId val="{00000000-9BB8-4378-8F52-6E714C0276A4}"/>
            </c:ext>
          </c:extLst>
        </c:ser>
        <c:ser>
          <c:idx val="1"/>
          <c:order val="1"/>
          <c:invertIfNegative val="0"/>
          <c:cat>
            <c:strRef>
              <c:f>'9.3'!$A$32</c:f>
              <c:strCache>
                <c:ptCount val="1"/>
                <c:pt idx="0">
                  <c:v>HD_C from EHV</c:v>
                </c:pt>
              </c:strCache>
            </c:strRef>
          </c:cat>
          <c:val>
            <c:numRef>
              <c:f>'9.3'!$E$32</c:f>
              <c:numCache>
                <c:formatCode>#,##0</c:formatCode>
                <c:ptCount val="1"/>
                <c:pt idx="0">
                  <c:v>35</c:v>
                </c:pt>
              </c:numCache>
            </c:numRef>
          </c:val>
          <c:extLst>
            <c:ext xmlns:c16="http://schemas.microsoft.com/office/drawing/2014/chart" uri="{C3380CC4-5D6E-409C-BE32-E72D297353CC}">
              <c16:uniqueId val="{00000001-9BB8-4378-8F52-6E714C0276A4}"/>
            </c:ext>
          </c:extLst>
        </c:ser>
        <c:ser>
          <c:idx val="2"/>
          <c:order val="2"/>
          <c:invertIfNegative val="0"/>
          <c:cat>
            <c:strRef>
              <c:f>'9.3'!$A$32</c:f>
              <c:strCache>
                <c:ptCount val="1"/>
                <c:pt idx="0">
                  <c:v>HD_C from EHV</c:v>
                </c:pt>
              </c:strCache>
            </c:strRef>
          </c:cat>
          <c:val>
            <c:numRef>
              <c:f>'9.3'!$F$32</c:f>
              <c:numCache>
                <c:formatCode>#,##0</c:formatCode>
                <c:ptCount val="1"/>
                <c:pt idx="0">
                  <c:v>4</c:v>
                </c:pt>
              </c:numCache>
            </c:numRef>
          </c:val>
          <c:extLst>
            <c:ext xmlns:c16="http://schemas.microsoft.com/office/drawing/2014/chart" uri="{C3380CC4-5D6E-409C-BE32-E72D297353CC}">
              <c16:uniqueId val="{00000002-9BB8-4378-8F52-6E714C0276A4}"/>
            </c:ext>
          </c:extLst>
        </c:ser>
        <c:dLbls>
          <c:showLegendKey val="0"/>
          <c:showVal val="0"/>
          <c:showCatName val="0"/>
          <c:showSerName val="0"/>
          <c:showPercent val="0"/>
          <c:showBubbleSize val="0"/>
        </c:dLbls>
        <c:gapWidth val="50"/>
        <c:axId val="159907840"/>
        <c:axId val="159909376"/>
      </c:barChart>
      <c:catAx>
        <c:axId val="159907840"/>
        <c:scaling>
          <c:orientation val="minMax"/>
        </c:scaling>
        <c:delete val="0"/>
        <c:axPos val="b"/>
        <c:numFmt formatCode="General" sourceLinked="0"/>
        <c:majorTickMark val="none"/>
        <c:minorTickMark val="none"/>
        <c:tickLblPos val="nextTo"/>
        <c:txPr>
          <a:bodyPr/>
          <a:lstStyle/>
          <a:p>
            <a:pPr>
              <a:defRPr sz="900"/>
            </a:pPr>
            <a:endParaRPr lang="cs-CZ"/>
          </a:p>
        </c:txPr>
        <c:crossAx val="159909376"/>
        <c:crosses val="autoZero"/>
        <c:auto val="1"/>
        <c:lblAlgn val="ctr"/>
        <c:lblOffset val="100"/>
        <c:noMultiLvlLbl val="0"/>
      </c:catAx>
      <c:valAx>
        <c:axId val="159909376"/>
        <c:scaling>
          <c:orientation val="minMax"/>
          <c:max val="12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9907840"/>
        <c:crosses val="autoZero"/>
        <c:crossBetween val="between"/>
        <c:majorUnit val="20"/>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'3.6'!$J$5</c:f>
              <c:strCache>
                <c:ptCount val="1"/>
              </c:strCache>
            </c:strRef>
          </c:tx>
          <c:spPr>
            <a:solidFill>
              <a:schemeClr val="tx2"/>
            </a:solidFill>
          </c:spPr>
          <c:invertIfNegative val="0"/>
          <c:cat>
            <c:numRef>
              <c:f>'3.6'!$K$4</c:f>
              <c:numCache>
                <c:formatCode>0.000000</c:formatCode>
                <c:ptCount val="1"/>
              </c:numCache>
            </c:numRef>
          </c:cat>
          <c:val>
            <c:numRef>
              <c:f>'3.6'!$K$5</c:f>
              <c:numCache>
                <c:formatCode>0.000000</c:formatCode>
                <c:ptCount val="1"/>
              </c:numCache>
            </c:numRef>
          </c:val>
          <c:extLst>
            <c:ext xmlns:c16="http://schemas.microsoft.com/office/drawing/2014/chart" uri="{C3380CC4-5D6E-409C-BE32-E72D297353CC}">
              <c16:uniqueId val="{00000000-75DD-46CF-9ED7-E21F58392E67}"/>
            </c:ext>
          </c:extLst>
        </c:ser>
        <c:ser>
          <c:idx val="1"/>
          <c:order val="1"/>
          <c:tx>
            <c:strRef>
              <c:f>'3.6'!$J$6</c:f>
              <c:strCache>
                <c:ptCount val="1"/>
              </c:strCache>
            </c:strRef>
          </c:tx>
          <c:spPr>
            <a:solidFill>
              <a:schemeClr val="accent2"/>
            </a:solidFill>
          </c:spPr>
          <c:invertIfNegative val="0"/>
          <c:cat>
            <c:numRef>
              <c:f>'3.6'!$K$4</c:f>
              <c:numCache>
                <c:formatCode>0.000000</c:formatCode>
                <c:ptCount val="1"/>
              </c:numCache>
            </c:numRef>
          </c:cat>
          <c:val>
            <c:numRef>
              <c:f>'3.6'!$K$6</c:f>
              <c:numCache>
                <c:formatCode>General</c:formatCode>
                <c:ptCount val="1"/>
              </c:numCache>
            </c:numRef>
          </c:val>
          <c:extLst>
            <c:ext xmlns:c16="http://schemas.microsoft.com/office/drawing/2014/chart" uri="{C3380CC4-5D6E-409C-BE32-E72D297353CC}">
              <c16:uniqueId val="{00000001-75DD-46CF-9ED7-E21F58392E67}"/>
            </c:ext>
          </c:extLst>
        </c:ser>
        <c:ser>
          <c:idx val="2"/>
          <c:order val="2"/>
          <c:tx>
            <c:strRef>
              <c:f>'3.6'!$J$7</c:f>
              <c:strCache>
                <c:ptCount val="1"/>
              </c:strCache>
            </c:strRef>
          </c:tx>
          <c:spPr>
            <a:pattFill prst="ltDnDiag">
              <a:fgClr>
                <a:schemeClr val="tx1"/>
              </a:fgClr>
              <a:bgClr>
                <a:schemeClr val="bg1"/>
              </a:bgClr>
            </a:pattFill>
            <a:ln>
              <a:noFill/>
            </a:ln>
          </c:spPr>
          <c:invertIfNegative val="0"/>
          <c:cat>
            <c:numRef>
              <c:f>'3.6'!$K$4</c:f>
              <c:numCache>
                <c:formatCode>0.000000</c:formatCode>
                <c:ptCount val="1"/>
              </c:numCache>
            </c:numRef>
          </c:cat>
          <c:val>
            <c:numRef>
              <c:f>'3.6'!$K$7</c:f>
              <c:numCache>
                <c:formatCode>General</c:formatCode>
                <c:ptCount val="1"/>
              </c:numCache>
            </c:numRef>
          </c:val>
          <c:extLst>
            <c:ext xmlns:c16="http://schemas.microsoft.com/office/drawing/2014/chart" uri="{C3380CC4-5D6E-409C-BE32-E72D297353CC}">
              <c16:uniqueId val="{00000002-75DD-46CF-9ED7-E21F58392E67}"/>
            </c:ext>
          </c:extLst>
        </c:ser>
        <c:ser>
          <c:idx val="3"/>
          <c:order val="3"/>
          <c:tx>
            <c:strRef>
              <c:f>'3.6'!$J$8</c:f>
              <c:strCache>
                <c:ptCount val="1"/>
              </c:strCache>
            </c:strRef>
          </c:tx>
          <c:spPr>
            <a:solidFill>
              <a:schemeClr val="accent3"/>
            </a:solidFill>
          </c:spPr>
          <c:invertIfNegative val="0"/>
          <c:cat>
            <c:numRef>
              <c:f>'3.6'!$K$4</c:f>
              <c:numCache>
                <c:formatCode>0.000000</c:formatCode>
                <c:ptCount val="1"/>
              </c:numCache>
            </c:numRef>
          </c:cat>
          <c:val>
            <c:numRef>
              <c:f>'3.6'!$K$8</c:f>
              <c:numCache>
                <c:formatCode>General</c:formatCode>
                <c:ptCount val="1"/>
              </c:numCache>
            </c:numRef>
          </c:val>
          <c:extLst>
            <c:ext xmlns:c16="http://schemas.microsoft.com/office/drawing/2014/chart" uri="{C3380CC4-5D6E-409C-BE32-E72D297353CC}">
              <c16:uniqueId val="{00000003-75DD-46CF-9ED7-E21F58392E67}"/>
            </c:ext>
          </c:extLst>
        </c:ser>
        <c:ser>
          <c:idx val="4"/>
          <c:order val="4"/>
          <c:tx>
            <c:strRef>
              <c:f>'3.6'!$J$9</c:f>
              <c:strCache>
                <c:ptCount val="1"/>
              </c:strCache>
            </c:strRef>
          </c:tx>
          <c:spPr>
            <a:solidFill>
              <a:schemeClr val="accent4"/>
            </a:solidFill>
          </c:spPr>
          <c:invertIfNegative val="0"/>
          <c:cat>
            <c:numRef>
              <c:f>'3.6'!$K$4</c:f>
              <c:numCache>
                <c:formatCode>0.000000</c:formatCode>
                <c:ptCount val="1"/>
              </c:numCache>
            </c:numRef>
          </c:cat>
          <c:val>
            <c:numRef>
              <c:f>'3.6'!$K$9</c:f>
              <c:numCache>
                <c:formatCode>General</c:formatCode>
                <c:ptCount val="1"/>
              </c:numCache>
            </c:numRef>
          </c:val>
          <c:extLst>
            <c:ext xmlns:c16="http://schemas.microsoft.com/office/drawing/2014/chart" uri="{C3380CC4-5D6E-409C-BE32-E72D297353CC}">
              <c16:uniqueId val="{00000004-75DD-46CF-9ED7-E21F58392E67}"/>
            </c:ext>
          </c:extLst>
        </c:ser>
        <c:ser>
          <c:idx val="5"/>
          <c:order val="5"/>
          <c:tx>
            <c:strRef>
              <c:f>'3.6'!$J$10</c:f>
              <c:strCache>
                <c:ptCount val="1"/>
              </c:strCache>
            </c:strRef>
          </c:tx>
          <c:spPr>
            <a:solidFill>
              <a:schemeClr val="accent5"/>
            </a:solidFill>
          </c:spPr>
          <c:invertIfNegative val="0"/>
          <c:cat>
            <c:numRef>
              <c:f>'3.6'!$K$4</c:f>
              <c:numCache>
                <c:formatCode>0.000000</c:formatCode>
                <c:ptCount val="1"/>
              </c:numCache>
            </c:numRef>
          </c:cat>
          <c:val>
            <c:numRef>
              <c:f>'3.6'!$K$10</c:f>
              <c:numCache>
                <c:formatCode>General</c:formatCode>
                <c:ptCount val="1"/>
              </c:numCache>
            </c:numRef>
          </c:val>
          <c:extLst>
            <c:ext xmlns:c16="http://schemas.microsoft.com/office/drawing/2014/chart" uri="{C3380CC4-5D6E-409C-BE32-E72D297353CC}">
              <c16:uniqueId val="{00000005-75DD-46CF-9ED7-E21F58392E67}"/>
            </c:ext>
          </c:extLst>
        </c:ser>
        <c:ser>
          <c:idx val="6"/>
          <c:order val="6"/>
          <c:tx>
            <c:strRef>
              <c:f>'3.6'!$J$11</c:f>
              <c:strCache>
                <c:ptCount val="1"/>
              </c:strCache>
            </c:strRef>
          </c:tx>
          <c:spPr>
            <a:solidFill>
              <a:schemeClr val="accent6"/>
            </a:solidFill>
          </c:spPr>
          <c:invertIfNegative val="0"/>
          <c:cat>
            <c:numRef>
              <c:f>'3.6'!$K$4</c:f>
              <c:numCache>
                <c:formatCode>0.000000</c:formatCode>
                <c:ptCount val="1"/>
              </c:numCache>
            </c:numRef>
          </c:cat>
          <c:val>
            <c:numRef>
              <c:f>'3.6'!$K$11</c:f>
              <c:numCache>
                <c:formatCode>General</c:formatCode>
                <c:ptCount val="1"/>
              </c:numCache>
            </c:numRef>
          </c:val>
          <c:extLst>
            <c:ext xmlns:c16="http://schemas.microsoft.com/office/drawing/2014/chart" uri="{C3380CC4-5D6E-409C-BE32-E72D297353CC}">
              <c16:uniqueId val="{00000006-75DD-46CF-9ED7-E21F58392E67}"/>
            </c:ext>
          </c:extLst>
        </c:ser>
        <c:ser>
          <c:idx val="7"/>
          <c:order val="7"/>
          <c:tx>
            <c:strRef>
              <c:f>'3.6'!$J$12</c:f>
              <c:strCache>
                <c:ptCount val="1"/>
              </c:strCache>
            </c:strRef>
          </c:tx>
          <c:spPr>
            <a:solidFill>
              <a:srgbClr val="F0948F"/>
            </a:solidFill>
          </c:spPr>
          <c:invertIfNegative val="0"/>
          <c:cat>
            <c:numRef>
              <c:f>'3.6'!$K$4</c:f>
              <c:numCache>
                <c:formatCode>0.000000</c:formatCode>
                <c:ptCount val="1"/>
              </c:numCache>
            </c:numRef>
          </c:cat>
          <c:val>
            <c:numRef>
              <c:f>'3.6'!$K$12</c:f>
              <c:numCache>
                <c:formatCode>General</c:formatCode>
                <c:ptCount val="1"/>
              </c:numCache>
            </c:numRef>
          </c:val>
          <c:extLst>
            <c:ext xmlns:c16="http://schemas.microsoft.com/office/drawing/2014/chart" uri="{C3380CC4-5D6E-409C-BE32-E72D297353CC}">
              <c16:uniqueId val="{00000007-75DD-46CF-9ED7-E21F58392E67}"/>
            </c:ext>
          </c:extLst>
        </c:ser>
        <c:ser>
          <c:idx val="8"/>
          <c:order val="8"/>
          <c:tx>
            <c:strRef>
              <c:f>'3.6'!$J$13</c:f>
              <c:strCache>
                <c:ptCount val="1"/>
              </c:strCache>
            </c:strRef>
          </c:tx>
          <c:spPr>
            <a:solidFill>
              <a:srgbClr val="F7C9C7"/>
            </a:solidFill>
          </c:spPr>
          <c:invertIfNegative val="0"/>
          <c:cat>
            <c:numRef>
              <c:f>'3.6'!$K$4</c:f>
              <c:numCache>
                <c:formatCode>0.000000</c:formatCode>
                <c:ptCount val="1"/>
              </c:numCache>
            </c:numRef>
          </c:cat>
          <c:val>
            <c:numRef>
              <c:f>'3.6'!$K$13</c:f>
              <c:numCache>
                <c:formatCode>General</c:formatCode>
                <c:ptCount val="1"/>
              </c:numCache>
            </c:numRef>
          </c:val>
          <c:extLst>
            <c:ext xmlns:c16="http://schemas.microsoft.com/office/drawing/2014/chart" uri="{C3380CC4-5D6E-409C-BE32-E72D297353CC}">
              <c16:uniqueId val="{00000008-75DD-46CF-9ED7-E21F58392E67}"/>
            </c:ext>
          </c:extLst>
        </c:ser>
        <c:ser>
          <c:idx val="9"/>
          <c:order val="9"/>
          <c:tx>
            <c:strRef>
              <c:f>'3.6'!$J$14</c:f>
              <c:strCache>
                <c:ptCount val="1"/>
              </c:strCache>
            </c:strRef>
          </c:tx>
          <c:spPr>
            <a:solidFill>
              <a:schemeClr val="tx1"/>
            </a:solidFill>
          </c:spPr>
          <c:invertIfNegative val="0"/>
          <c:cat>
            <c:numRef>
              <c:f>'3.6'!$K$4</c:f>
              <c:numCache>
                <c:formatCode>0.000000</c:formatCode>
                <c:ptCount val="1"/>
              </c:numCache>
            </c:numRef>
          </c:cat>
          <c:val>
            <c:numRef>
              <c:f>'3.6'!$K$14</c:f>
              <c:numCache>
                <c:formatCode>General</c:formatCode>
                <c:ptCount val="1"/>
              </c:numCache>
            </c:numRef>
          </c:val>
          <c:extLst>
            <c:ext xmlns:c16="http://schemas.microsoft.com/office/drawing/2014/chart" uri="{C3380CC4-5D6E-409C-BE32-E72D297353CC}">
              <c16:uniqueId val="{00000009-75DD-46CF-9ED7-E21F58392E67}"/>
            </c:ext>
          </c:extLst>
        </c:ser>
        <c:ser>
          <c:idx val="10"/>
          <c:order val="10"/>
          <c:tx>
            <c:strRef>
              <c:f>'3.6'!$J$15</c:f>
              <c:strCache>
                <c:ptCount val="1"/>
              </c:strCache>
            </c:strRef>
          </c:tx>
          <c:spPr>
            <a:solidFill>
              <a:srgbClr val="646363"/>
            </a:solidFill>
          </c:spPr>
          <c:invertIfNegative val="0"/>
          <c:cat>
            <c:numRef>
              <c:f>'3.6'!$K$4</c:f>
              <c:numCache>
                <c:formatCode>0.000000</c:formatCode>
                <c:ptCount val="1"/>
              </c:numCache>
            </c:numRef>
          </c:cat>
          <c:val>
            <c:numRef>
              <c:f>'3.6'!$K$15</c:f>
              <c:numCache>
                <c:formatCode>General</c:formatCode>
                <c:ptCount val="1"/>
              </c:numCache>
            </c:numRef>
          </c:val>
          <c:extLst>
            <c:ext xmlns:c16="http://schemas.microsoft.com/office/drawing/2014/chart" uri="{C3380CC4-5D6E-409C-BE32-E72D297353CC}">
              <c16:uniqueId val="{0000000A-75DD-46CF-9ED7-E21F58392E67}"/>
            </c:ext>
          </c:extLst>
        </c:ser>
        <c:ser>
          <c:idx val="11"/>
          <c:order val="11"/>
          <c:tx>
            <c:strRef>
              <c:f>'3.6'!$J$16</c:f>
              <c:strCache>
                <c:ptCount val="1"/>
              </c:strCache>
            </c:strRef>
          </c:tx>
          <c:spPr>
            <a:solidFill>
              <a:srgbClr val="9D9D9C"/>
            </a:solidFill>
          </c:spPr>
          <c:invertIfNegative val="0"/>
          <c:cat>
            <c:numRef>
              <c:f>'3.6'!$K$4</c:f>
              <c:numCache>
                <c:formatCode>0.000000</c:formatCode>
                <c:ptCount val="1"/>
              </c:numCache>
            </c:numRef>
          </c:cat>
          <c:val>
            <c:numRef>
              <c:f>'3.6'!$K$16</c:f>
              <c:numCache>
                <c:formatCode>General</c:formatCode>
                <c:ptCount val="1"/>
              </c:numCache>
            </c:numRef>
          </c:val>
          <c:extLst>
            <c:ext xmlns:c16="http://schemas.microsoft.com/office/drawing/2014/chart" uri="{C3380CC4-5D6E-409C-BE32-E72D297353CC}">
              <c16:uniqueId val="{0000000B-75DD-46CF-9ED7-E21F58392E67}"/>
            </c:ext>
          </c:extLst>
        </c:ser>
        <c:ser>
          <c:idx val="12"/>
          <c:order val="12"/>
          <c:tx>
            <c:strRef>
              <c:f>'3.6'!$J$17</c:f>
              <c:strCache>
                <c:ptCount val="1"/>
              </c:strCache>
            </c:strRef>
          </c:tx>
          <c:spPr>
            <a:solidFill>
              <a:srgbClr val="D0D0D0"/>
            </a:solidFill>
          </c:spPr>
          <c:invertIfNegative val="0"/>
          <c:cat>
            <c:numRef>
              <c:f>'3.6'!$K$4</c:f>
              <c:numCache>
                <c:formatCode>0.000000</c:formatCode>
                <c:ptCount val="1"/>
              </c:numCache>
            </c:numRef>
          </c:cat>
          <c:val>
            <c:numRef>
              <c:f>'3.6'!$K$17</c:f>
              <c:numCache>
                <c:formatCode>General</c:formatCode>
                <c:ptCount val="1"/>
              </c:numCache>
            </c:numRef>
          </c:val>
          <c:extLst>
            <c:ext xmlns:c16="http://schemas.microsoft.com/office/drawing/2014/chart" uri="{C3380CC4-5D6E-409C-BE32-E72D297353CC}">
              <c16:uniqueId val="{0000000C-75DD-46CF-9ED7-E21F58392E67}"/>
            </c:ext>
          </c:extLst>
        </c:ser>
        <c:dLbls>
          <c:showLegendKey val="0"/>
          <c:showVal val="0"/>
          <c:showCatName val="0"/>
          <c:showSerName val="0"/>
          <c:showPercent val="0"/>
          <c:showBubbleSize val="0"/>
        </c:dLbls>
        <c:gapWidth val="150"/>
        <c:axId val="148164992"/>
        <c:axId val="148166528"/>
      </c:barChart>
      <c:catAx>
        <c:axId val="148164992"/>
        <c:scaling>
          <c:orientation val="minMax"/>
        </c:scaling>
        <c:delete val="1"/>
        <c:axPos val="b"/>
        <c:numFmt formatCode="0.000000" sourceLinked="1"/>
        <c:majorTickMark val="out"/>
        <c:minorTickMark val="none"/>
        <c:tickLblPos val="none"/>
        <c:crossAx val="148166528"/>
        <c:crosses val="autoZero"/>
        <c:auto val="1"/>
        <c:lblAlgn val="ctr"/>
        <c:lblOffset val="100"/>
        <c:noMultiLvlLbl val="0"/>
      </c:catAx>
      <c:valAx>
        <c:axId val="148166528"/>
        <c:scaling>
          <c:orientation val="minMax"/>
        </c:scaling>
        <c:delete val="1"/>
        <c:axPos val="l"/>
        <c:numFmt formatCode="0.000000" sourceLinked="1"/>
        <c:majorTickMark val="out"/>
        <c:minorTickMark val="none"/>
        <c:tickLblPos val="none"/>
        <c:crossAx val="148164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4"/>
          <c:y val="0.17289751963414382"/>
          <c:w val="0.14434504686379462"/>
          <c:h val="0.64760650437148726"/>
        </c:manualLayout>
      </c:layout>
      <c:barChart>
        <c:barDir val="col"/>
        <c:grouping val="clustered"/>
        <c:varyColors val="0"/>
        <c:ser>
          <c:idx val="0"/>
          <c:order val="0"/>
          <c:invertIfNegative val="0"/>
          <c:cat>
            <c:strRef>
              <c:f>'9.3'!$A$33</c:f>
              <c:strCache>
                <c:ptCount val="1"/>
                <c:pt idx="0">
                  <c:v>HD_C from HV</c:v>
                </c:pt>
              </c:strCache>
            </c:strRef>
          </c:cat>
          <c:val>
            <c:numRef>
              <c:f>'9.3'!$D$33</c:f>
              <c:numCache>
                <c:formatCode>#,##0</c:formatCode>
                <c:ptCount val="1"/>
                <c:pt idx="0">
                  <c:v>14467</c:v>
                </c:pt>
              </c:numCache>
            </c:numRef>
          </c:val>
          <c:extLst>
            <c:ext xmlns:c16="http://schemas.microsoft.com/office/drawing/2014/chart" uri="{C3380CC4-5D6E-409C-BE32-E72D297353CC}">
              <c16:uniqueId val="{00000000-2CD8-4A26-B676-E939B3B0F9FD}"/>
            </c:ext>
          </c:extLst>
        </c:ser>
        <c:ser>
          <c:idx val="1"/>
          <c:order val="1"/>
          <c:invertIfNegative val="0"/>
          <c:cat>
            <c:strRef>
              <c:f>'9.3'!$A$33</c:f>
              <c:strCache>
                <c:ptCount val="1"/>
                <c:pt idx="0">
                  <c:v>HD_C from HV</c:v>
                </c:pt>
              </c:strCache>
            </c:strRef>
          </c:cat>
          <c:val>
            <c:numRef>
              <c:f>'9.3'!$E$33</c:f>
              <c:numCache>
                <c:formatCode>#,##0</c:formatCode>
                <c:ptCount val="1"/>
                <c:pt idx="0">
                  <c:v>7930</c:v>
                </c:pt>
              </c:numCache>
            </c:numRef>
          </c:val>
          <c:extLst>
            <c:ext xmlns:c16="http://schemas.microsoft.com/office/drawing/2014/chart" uri="{C3380CC4-5D6E-409C-BE32-E72D297353CC}">
              <c16:uniqueId val="{00000001-2CD8-4A26-B676-E939B3B0F9FD}"/>
            </c:ext>
          </c:extLst>
        </c:ser>
        <c:ser>
          <c:idx val="2"/>
          <c:order val="2"/>
          <c:invertIfNegative val="0"/>
          <c:cat>
            <c:strRef>
              <c:f>'9.3'!$A$33</c:f>
              <c:strCache>
                <c:ptCount val="1"/>
                <c:pt idx="0">
                  <c:v>HD_C from HV</c:v>
                </c:pt>
              </c:strCache>
            </c:strRef>
          </c:cat>
          <c:val>
            <c:numRef>
              <c:f>'9.3'!$F$33</c:f>
              <c:numCache>
                <c:formatCode>#,##0</c:formatCode>
                <c:ptCount val="1"/>
                <c:pt idx="0">
                  <c:v>2092</c:v>
                </c:pt>
              </c:numCache>
            </c:numRef>
          </c:val>
          <c:extLst>
            <c:ext xmlns:c16="http://schemas.microsoft.com/office/drawing/2014/chart" uri="{C3380CC4-5D6E-409C-BE32-E72D297353CC}">
              <c16:uniqueId val="{00000002-2CD8-4A26-B676-E939B3B0F9FD}"/>
            </c:ext>
          </c:extLst>
        </c:ser>
        <c:dLbls>
          <c:showLegendKey val="0"/>
          <c:showVal val="0"/>
          <c:showCatName val="0"/>
          <c:showSerName val="0"/>
          <c:showPercent val="0"/>
          <c:showBubbleSize val="0"/>
        </c:dLbls>
        <c:gapWidth val="50"/>
        <c:axId val="159944064"/>
        <c:axId val="159945856"/>
      </c:barChart>
      <c:catAx>
        <c:axId val="159944064"/>
        <c:scaling>
          <c:orientation val="minMax"/>
        </c:scaling>
        <c:delete val="0"/>
        <c:axPos val="b"/>
        <c:numFmt formatCode="General" sourceLinked="0"/>
        <c:majorTickMark val="none"/>
        <c:minorTickMark val="none"/>
        <c:tickLblPos val="nextTo"/>
        <c:txPr>
          <a:bodyPr/>
          <a:lstStyle/>
          <a:p>
            <a:pPr>
              <a:defRPr sz="900"/>
            </a:pPr>
            <a:endParaRPr lang="cs-CZ"/>
          </a:p>
        </c:txPr>
        <c:crossAx val="159945856"/>
        <c:crosses val="autoZero"/>
        <c:auto val="1"/>
        <c:lblAlgn val="ctr"/>
        <c:lblOffset val="100"/>
        <c:noMultiLvlLbl val="0"/>
      </c:catAx>
      <c:valAx>
        <c:axId val="159945856"/>
        <c:scaling>
          <c:orientation val="minMax"/>
          <c:max val="15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9944064"/>
        <c:crosses val="autoZero"/>
        <c:crossBetween val="between"/>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4"/>
          <c:y val="0.17289751963414382"/>
          <c:w val="9.876995493945652E-2"/>
          <c:h val="0.64760650437148726"/>
        </c:manualLayout>
      </c:layout>
      <c:barChart>
        <c:barDir val="col"/>
        <c:grouping val="clustered"/>
        <c:varyColors val="0"/>
        <c:ser>
          <c:idx val="0"/>
          <c:order val="0"/>
          <c:invertIfNegative val="0"/>
          <c:cat>
            <c:strRef>
              <c:f>'9.3'!$A$34</c:f>
              <c:strCache>
                <c:ptCount val="1"/>
                <c:pt idx="0">
                  <c:v>LD_B</c:v>
                </c:pt>
              </c:strCache>
            </c:strRef>
          </c:cat>
          <c:val>
            <c:numRef>
              <c:f>'9.3'!$D$34</c:f>
              <c:numCache>
                <c:formatCode>#,##0</c:formatCode>
                <c:ptCount val="1"/>
                <c:pt idx="0">
                  <c:v>440157</c:v>
                </c:pt>
              </c:numCache>
            </c:numRef>
          </c:val>
          <c:extLst>
            <c:ext xmlns:c16="http://schemas.microsoft.com/office/drawing/2014/chart" uri="{C3380CC4-5D6E-409C-BE32-E72D297353CC}">
              <c16:uniqueId val="{00000000-4331-4DF6-BA51-DC759CEAA77F}"/>
            </c:ext>
          </c:extLst>
        </c:ser>
        <c:ser>
          <c:idx val="1"/>
          <c:order val="1"/>
          <c:invertIfNegative val="0"/>
          <c:cat>
            <c:strRef>
              <c:f>'9.3'!$A$34</c:f>
              <c:strCache>
                <c:ptCount val="1"/>
                <c:pt idx="0">
                  <c:v>LD_B</c:v>
                </c:pt>
              </c:strCache>
            </c:strRef>
          </c:cat>
          <c:val>
            <c:numRef>
              <c:f>'9.3'!$E$34</c:f>
              <c:numCache>
                <c:formatCode>#,##0</c:formatCode>
                <c:ptCount val="1"/>
                <c:pt idx="0">
                  <c:v>183119</c:v>
                </c:pt>
              </c:numCache>
            </c:numRef>
          </c:val>
          <c:extLst>
            <c:ext xmlns:c16="http://schemas.microsoft.com/office/drawing/2014/chart" uri="{C3380CC4-5D6E-409C-BE32-E72D297353CC}">
              <c16:uniqueId val="{00000001-4331-4DF6-BA51-DC759CEAA77F}"/>
            </c:ext>
          </c:extLst>
        </c:ser>
        <c:ser>
          <c:idx val="2"/>
          <c:order val="2"/>
          <c:invertIfNegative val="0"/>
          <c:cat>
            <c:strRef>
              <c:f>'9.3'!$A$34</c:f>
              <c:strCache>
                <c:ptCount val="1"/>
                <c:pt idx="0">
                  <c:v>LD_B</c:v>
                </c:pt>
              </c:strCache>
            </c:strRef>
          </c:cat>
          <c:val>
            <c:numRef>
              <c:f>'9.3'!$F$34</c:f>
              <c:numCache>
                <c:formatCode>#,##0</c:formatCode>
                <c:ptCount val="1"/>
                <c:pt idx="0">
                  <c:v>126151</c:v>
                </c:pt>
              </c:numCache>
            </c:numRef>
          </c:val>
          <c:extLst>
            <c:ext xmlns:c16="http://schemas.microsoft.com/office/drawing/2014/chart" uri="{C3380CC4-5D6E-409C-BE32-E72D297353CC}">
              <c16:uniqueId val="{00000002-4331-4DF6-BA51-DC759CEAA77F}"/>
            </c:ext>
          </c:extLst>
        </c:ser>
        <c:dLbls>
          <c:showLegendKey val="0"/>
          <c:showVal val="0"/>
          <c:showCatName val="0"/>
          <c:showSerName val="0"/>
          <c:showPercent val="0"/>
          <c:showBubbleSize val="0"/>
        </c:dLbls>
        <c:gapWidth val="50"/>
        <c:axId val="159984256"/>
        <c:axId val="159994240"/>
      </c:barChart>
      <c:catAx>
        <c:axId val="159984256"/>
        <c:scaling>
          <c:orientation val="minMax"/>
        </c:scaling>
        <c:delete val="0"/>
        <c:axPos val="b"/>
        <c:numFmt formatCode="General" sourceLinked="0"/>
        <c:majorTickMark val="none"/>
        <c:minorTickMark val="none"/>
        <c:tickLblPos val="nextTo"/>
        <c:txPr>
          <a:bodyPr/>
          <a:lstStyle/>
          <a:p>
            <a:pPr>
              <a:defRPr sz="900"/>
            </a:pPr>
            <a:endParaRPr lang="cs-CZ"/>
          </a:p>
        </c:txPr>
        <c:crossAx val="159994240"/>
        <c:crosses val="autoZero"/>
        <c:auto val="1"/>
        <c:lblAlgn val="ctr"/>
        <c:lblOffset val="100"/>
        <c:noMultiLvlLbl val="0"/>
      </c:catAx>
      <c:valAx>
        <c:axId val="159994240"/>
        <c:scaling>
          <c:orientation val="minMax"/>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59984256"/>
        <c:crosses val="autoZero"/>
        <c:crossBetween val="between"/>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81524138826661452"/>
          <c:y val="0.17289751963414382"/>
          <c:w val="0.14385287815330672"/>
          <c:h val="0.64760650437148726"/>
        </c:manualLayout>
      </c:layout>
      <c:barChart>
        <c:barDir val="col"/>
        <c:grouping val="clustered"/>
        <c:varyColors val="0"/>
        <c:ser>
          <c:idx val="0"/>
          <c:order val="0"/>
          <c:invertIfNegative val="0"/>
          <c:cat>
            <c:strRef>
              <c:f>'9.3'!$A$35</c:f>
              <c:strCache>
                <c:ptCount val="1"/>
                <c:pt idx="0">
                  <c:v>LD_H</c:v>
                </c:pt>
              </c:strCache>
            </c:strRef>
          </c:cat>
          <c:val>
            <c:numRef>
              <c:f>'9.3'!$D$35</c:f>
              <c:numCache>
                <c:formatCode>#,##0</c:formatCode>
                <c:ptCount val="1"/>
                <c:pt idx="0">
                  <c:v>3296707</c:v>
                </c:pt>
              </c:numCache>
            </c:numRef>
          </c:val>
          <c:extLst>
            <c:ext xmlns:c16="http://schemas.microsoft.com/office/drawing/2014/chart" uri="{C3380CC4-5D6E-409C-BE32-E72D297353CC}">
              <c16:uniqueId val="{00000000-4B39-4F81-840B-3A5FC8EA0430}"/>
            </c:ext>
          </c:extLst>
        </c:ser>
        <c:ser>
          <c:idx val="1"/>
          <c:order val="1"/>
          <c:invertIfNegative val="0"/>
          <c:cat>
            <c:strRef>
              <c:f>'9.3'!$A$35</c:f>
              <c:strCache>
                <c:ptCount val="1"/>
                <c:pt idx="0">
                  <c:v>LD_H</c:v>
                </c:pt>
              </c:strCache>
            </c:strRef>
          </c:cat>
          <c:val>
            <c:numRef>
              <c:f>'9.3'!$E$35</c:f>
              <c:numCache>
                <c:formatCode>#,##0</c:formatCode>
                <c:ptCount val="1"/>
                <c:pt idx="0">
                  <c:v>1373300</c:v>
                </c:pt>
              </c:numCache>
            </c:numRef>
          </c:val>
          <c:extLst>
            <c:ext xmlns:c16="http://schemas.microsoft.com/office/drawing/2014/chart" uri="{C3380CC4-5D6E-409C-BE32-E72D297353CC}">
              <c16:uniqueId val="{00000001-4B39-4F81-840B-3A5FC8EA0430}"/>
            </c:ext>
          </c:extLst>
        </c:ser>
        <c:ser>
          <c:idx val="2"/>
          <c:order val="2"/>
          <c:invertIfNegative val="0"/>
          <c:cat>
            <c:strRef>
              <c:f>'9.3'!$A$35</c:f>
              <c:strCache>
                <c:ptCount val="1"/>
                <c:pt idx="0">
                  <c:v>LD_H</c:v>
                </c:pt>
              </c:strCache>
            </c:strRef>
          </c:cat>
          <c:val>
            <c:numRef>
              <c:f>'9.3'!$F$35</c:f>
              <c:numCache>
                <c:formatCode>#,##0</c:formatCode>
                <c:ptCount val="1"/>
                <c:pt idx="0">
                  <c:v>695365</c:v>
                </c:pt>
              </c:numCache>
            </c:numRef>
          </c:val>
          <c:extLst>
            <c:ext xmlns:c16="http://schemas.microsoft.com/office/drawing/2014/chart" uri="{C3380CC4-5D6E-409C-BE32-E72D297353CC}">
              <c16:uniqueId val="{00000002-4B39-4F81-840B-3A5FC8EA0430}"/>
            </c:ext>
          </c:extLst>
        </c:ser>
        <c:dLbls>
          <c:showLegendKey val="0"/>
          <c:showVal val="0"/>
          <c:showCatName val="0"/>
          <c:showSerName val="0"/>
          <c:showPercent val="0"/>
          <c:showBubbleSize val="0"/>
        </c:dLbls>
        <c:gapWidth val="50"/>
        <c:axId val="160016256"/>
        <c:axId val="160017792"/>
      </c:barChart>
      <c:catAx>
        <c:axId val="160016256"/>
        <c:scaling>
          <c:orientation val="minMax"/>
        </c:scaling>
        <c:delete val="0"/>
        <c:axPos val="b"/>
        <c:numFmt formatCode="General" sourceLinked="0"/>
        <c:majorTickMark val="none"/>
        <c:minorTickMark val="none"/>
        <c:tickLblPos val="nextTo"/>
        <c:txPr>
          <a:bodyPr/>
          <a:lstStyle/>
          <a:p>
            <a:pPr>
              <a:defRPr sz="900"/>
            </a:pPr>
            <a:endParaRPr lang="cs-CZ"/>
          </a:p>
        </c:txPr>
        <c:crossAx val="160017792"/>
        <c:crosses val="autoZero"/>
        <c:auto val="1"/>
        <c:lblAlgn val="ctr"/>
        <c:lblOffset val="100"/>
        <c:noMultiLvlLbl val="0"/>
      </c:catAx>
      <c:valAx>
        <c:axId val="160017792"/>
        <c:scaling>
          <c:orientation val="minMax"/>
          <c:max val="4000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60016256"/>
        <c:crosses val="autoZero"/>
        <c:crossBetween val="between"/>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Total number of supply points [-]</a:t>
            </a:r>
            <a:endParaRPr lang="cs-CZ" sz="1000">
              <a:solidFill>
                <a:schemeClr val="tx2"/>
              </a:solidFill>
              <a:effectLst/>
            </a:endParaRPr>
          </a:p>
        </c:rich>
      </c:tx>
      <c:layout>
        <c:manualLayout>
          <c:xMode val="edge"/>
          <c:yMode val="edge"/>
          <c:x val="4.2355845200138468E-3"/>
          <c:y val="0"/>
        </c:manualLayout>
      </c:layout>
      <c:overlay val="0"/>
    </c:title>
    <c:autoTitleDeleted val="0"/>
    <c:plotArea>
      <c:layout>
        <c:manualLayout>
          <c:layoutTarget val="inner"/>
          <c:xMode val="edge"/>
          <c:yMode val="edge"/>
          <c:x val="0.23654123789825604"/>
          <c:y val="0.20192307692307687"/>
          <c:w val="0.58937665714197851"/>
          <c:h val="0.65717948717948838"/>
        </c:manualLayout>
      </c:layout>
      <c:barChart>
        <c:barDir val="col"/>
        <c:grouping val="clustered"/>
        <c:varyColors val="0"/>
        <c:ser>
          <c:idx val="0"/>
          <c:order val="0"/>
          <c:invertIfNegative val="0"/>
          <c:dPt>
            <c:idx val="1"/>
            <c:invertIfNegative val="0"/>
            <c:bubble3D val="0"/>
            <c:spPr>
              <a:solidFill>
                <a:schemeClr val="accent2"/>
              </a:solidFill>
            </c:spPr>
            <c:extLst>
              <c:ext xmlns:c16="http://schemas.microsoft.com/office/drawing/2014/chart" uri="{C3380CC4-5D6E-409C-BE32-E72D297353CC}">
                <c16:uniqueId val="{00000001-D97F-4681-8E5F-69420F217FF8}"/>
              </c:ext>
            </c:extLst>
          </c:dPt>
          <c:dPt>
            <c:idx val="2"/>
            <c:invertIfNegative val="0"/>
            <c:bubble3D val="0"/>
            <c:spPr>
              <a:solidFill>
                <a:schemeClr val="accent3"/>
              </a:solidFill>
            </c:spPr>
            <c:extLst>
              <c:ext xmlns:c16="http://schemas.microsoft.com/office/drawing/2014/chart" uri="{C3380CC4-5D6E-409C-BE32-E72D297353CC}">
                <c16:uniqueId val="{00000003-D97F-4681-8E5F-69420F217FF8}"/>
              </c:ext>
            </c:extLst>
          </c:dPt>
          <c:cat>
            <c:strLit>
              <c:ptCount val="3"/>
              <c:pt idx="0">
                <c:v>ČEZ</c:v>
              </c:pt>
              <c:pt idx="1">
                <c:v>EG.D</c:v>
              </c:pt>
              <c:pt idx="2">
                <c:v>PRE</c:v>
              </c:pt>
            </c:strLit>
          </c:cat>
          <c:val>
            <c:numRef>
              <c:f>'9.3'!$D$15:$F$15</c:f>
              <c:numCache>
                <c:formatCode>#,##0</c:formatCode>
                <c:ptCount val="3"/>
                <c:pt idx="0">
                  <c:v>3751440</c:v>
                </c:pt>
                <c:pt idx="1">
                  <c:v>1564384</c:v>
                </c:pt>
                <c:pt idx="2">
                  <c:v>823612</c:v>
                </c:pt>
              </c:numCache>
            </c:numRef>
          </c:val>
          <c:extLst>
            <c:ext xmlns:c16="http://schemas.microsoft.com/office/drawing/2014/chart" uri="{C3380CC4-5D6E-409C-BE32-E72D297353CC}">
              <c16:uniqueId val="{00000004-D97F-4681-8E5F-69420F217FF8}"/>
            </c:ext>
          </c:extLst>
        </c:ser>
        <c:dLbls>
          <c:showLegendKey val="0"/>
          <c:showVal val="0"/>
          <c:showCatName val="0"/>
          <c:showSerName val="0"/>
          <c:showPercent val="0"/>
          <c:showBubbleSize val="0"/>
        </c:dLbls>
        <c:gapWidth val="50"/>
        <c:axId val="160129408"/>
        <c:axId val="160130944"/>
      </c:barChart>
      <c:catAx>
        <c:axId val="160129408"/>
        <c:scaling>
          <c:orientation val="minMax"/>
        </c:scaling>
        <c:delete val="0"/>
        <c:axPos val="b"/>
        <c:numFmt formatCode="General" sourceLinked="0"/>
        <c:majorTickMark val="none"/>
        <c:minorTickMark val="none"/>
        <c:tickLblPos val="nextTo"/>
        <c:txPr>
          <a:bodyPr/>
          <a:lstStyle/>
          <a:p>
            <a:pPr>
              <a:defRPr sz="900"/>
            </a:pPr>
            <a:endParaRPr lang="cs-CZ"/>
          </a:p>
        </c:txPr>
        <c:crossAx val="160130944"/>
        <c:crosses val="autoZero"/>
        <c:auto val="1"/>
        <c:lblAlgn val="ctr"/>
        <c:lblOffset val="100"/>
        <c:noMultiLvlLbl val="0"/>
      </c:catAx>
      <c:valAx>
        <c:axId val="160130944"/>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0129408"/>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RDS’s share of the total number of supply points</a:t>
            </a:r>
            <a:endParaRPr lang="cs-CZ" sz="1000">
              <a:effectLst/>
            </a:endParaRPr>
          </a:p>
        </c:rich>
      </c:tx>
      <c:layout>
        <c:manualLayout>
          <c:xMode val="edge"/>
          <c:yMode val="edge"/>
          <c:x val="1.0178243556936143E-2"/>
          <c:y val="1.9841269841269861E-2"/>
        </c:manualLayout>
      </c:layout>
      <c:overlay val="0"/>
    </c:title>
    <c:autoTitleDeleted val="0"/>
    <c:plotArea>
      <c:layout/>
      <c:doughnutChart>
        <c:varyColors val="1"/>
        <c:ser>
          <c:idx val="0"/>
          <c:order val="0"/>
          <c:dPt>
            <c:idx val="1"/>
            <c:bubble3D val="0"/>
            <c:spPr>
              <a:solidFill>
                <a:schemeClr val="accent2"/>
              </a:solidFill>
            </c:spPr>
            <c:extLst>
              <c:ext xmlns:c16="http://schemas.microsoft.com/office/drawing/2014/chart" uri="{C3380CC4-5D6E-409C-BE32-E72D297353CC}">
                <c16:uniqueId val="{00000001-BEEA-4921-99B4-6AC3F8503279}"/>
              </c:ext>
            </c:extLst>
          </c:dPt>
          <c:dPt>
            <c:idx val="2"/>
            <c:bubble3D val="0"/>
            <c:spPr>
              <a:solidFill>
                <a:schemeClr val="accent3"/>
              </a:solidFill>
            </c:spPr>
            <c:extLst>
              <c:ext xmlns:c16="http://schemas.microsoft.com/office/drawing/2014/chart" uri="{C3380CC4-5D6E-409C-BE32-E72D297353CC}">
                <c16:uniqueId val="{00000003-BEEA-4921-99B4-6AC3F8503279}"/>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'9.3'!$D$14:$F$14</c:f>
              <c:strCache>
                <c:ptCount val="3"/>
                <c:pt idx="0">
                  <c:v>ČEZ Distribuce</c:v>
                </c:pt>
                <c:pt idx="1">
                  <c:v>EG.D</c:v>
                </c:pt>
                <c:pt idx="2">
                  <c:v>PREdistribuce</c:v>
                </c:pt>
              </c:strCache>
            </c:strRef>
          </c:cat>
          <c:val>
            <c:numRef>
              <c:f>'9.3'!$D$15:$F$15</c:f>
              <c:numCache>
                <c:formatCode>#,##0</c:formatCode>
                <c:ptCount val="3"/>
                <c:pt idx="0">
                  <c:v>3751440</c:v>
                </c:pt>
                <c:pt idx="1">
                  <c:v>1564384</c:v>
                </c:pt>
                <c:pt idx="2">
                  <c:v>823612</c:v>
                </c:pt>
              </c:numCache>
            </c:numRef>
          </c:val>
          <c:extLst>
            <c:ext xmlns:c16="http://schemas.microsoft.com/office/drawing/2014/chart" uri="{C3380CC4-5D6E-409C-BE32-E72D297353CC}">
              <c16:uniqueId val="{00000004-BEEA-4921-99B4-6AC3F8503279}"/>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Number of supply points [-]</a:t>
            </a:r>
            <a:endParaRPr lang="cs-CZ" sz="1000">
              <a:solidFill>
                <a:schemeClr val="tx2"/>
              </a:solidFill>
              <a:effectLst/>
            </a:endParaRPr>
          </a:p>
        </c:rich>
      </c:tx>
      <c:layout>
        <c:manualLayout>
          <c:xMode val="edge"/>
          <c:yMode val="edge"/>
          <c:x val="2.2622386843114566E-3"/>
          <c:y val="5.7046024537382323E-3"/>
        </c:manualLayout>
      </c:layout>
      <c:overlay val="0"/>
    </c:title>
    <c:autoTitleDeleted val="0"/>
    <c:plotArea>
      <c:layout>
        <c:manualLayout>
          <c:layoutTarget val="inner"/>
          <c:xMode val="edge"/>
          <c:yMode val="edge"/>
          <c:x val="0.14922884748926543"/>
          <c:y val="0.17146636501783413"/>
          <c:w val="0.84114132673555164"/>
          <c:h val="0.61540456200117122"/>
        </c:manualLayout>
      </c:layout>
      <c:barChart>
        <c:barDir val="col"/>
        <c:grouping val="clustered"/>
        <c:varyColors val="0"/>
        <c:ser>
          <c:idx val="1"/>
          <c:order val="0"/>
          <c:tx>
            <c:strRef>
              <c:f>'9.4'!$A$6</c:f>
              <c:strCache>
                <c:ptCount val="1"/>
                <c:pt idx="0">
                  <c:v>ČEZ Distribuce, a. s.</c:v>
                </c:pt>
              </c:strCache>
            </c:strRef>
          </c:tx>
          <c:spPr>
            <a:solidFill>
              <a:schemeClr val="accent1"/>
            </a:solidFill>
          </c:spPr>
          <c:invertIfNegative val="0"/>
          <c:cat>
            <c:numRef>
              <c:f>'9.4'!$D$3:$J$3</c:f>
              <c:numCache>
                <c:formatCode>General</c:formatCode>
                <c:ptCount val="7"/>
                <c:pt idx="0">
                  <c:v>2015</c:v>
                </c:pt>
                <c:pt idx="1">
                  <c:v>2016</c:v>
                </c:pt>
                <c:pt idx="2">
                  <c:v>2017</c:v>
                </c:pt>
                <c:pt idx="3">
                  <c:v>2018</c:v>
                </c:pt>
                <c:pt idx="4">
                  <c:v>2019</c:v>
                </c:pt>
                <c:pt idx="5">
                  <c:v>2020</c:v>
                </c:pt>
                <c:pt idx="6">
                  <c:v>2021</c:v>
                </c:pt>
              </c:numCache>
            </c:numRef>
          </c:cat>
          <c:val>
            <c:numRef>
              <c:f>'9.4'!$D$6:$J$6</c:f>
              <c:numCache>
                <c:formatCode>#,##0</c:formatCode>
                <c:ptCount val="7"/>
                <c:pt idx="0">
                  <c:v>3608324</c:v>
                </c:pt>
                <c:pt idx="1">
                  <c:v>3625976</c:v>
                </c:pt>
                <c:pt idx="2">
                  <c:v>3649489</c:v>
                </c:pt>
                <c:pt idx="3">
                  <c:v>3673908</c:v>
                </c:pt>
                <c:pt idx="4">
                  <c:v>3698220</c:v>
                </c:pt>
                <c:pt idx="5">
                  <c:v>3726896</c:v>
                </c:pt>
                <c:pt idx="6">
                  <c:v>3751440</c:v>
                </c:pt>
              </c:numCache>
            </c:numRef>
          </c:val>
          <c:extLst>
            <c:ext xmlns:c16="http://schemas.microsoft.com/office/drawing/2014/chart" uri="{C3380CC4-5D6E-409C-BE32-E72D297353CC}">
              <c16:uniqueId val="{00000000-6942-4F2F-AA43-6825CC6AB62B}"/>
            </c:ext>
          </c:extLst>
        </c:ser>
        <c:dLbls>
          <c:showLegendKey val="0"/>
          <c:showVal val="0"/>
          <c:showCatName val="0"/>
          <c:showSerName val="0"/>
          <c:showPercent val="0"/>
          <c:showBubbleSize val="0"/>
        </c:dLbls>
        <c:gapWidth val="50"/>
        <c:axId val="160073600"/>
        <c:axId val="160075136"/>
      </c:barChart>
      <c:catAx>
        <c:axId val="160073600"/>
        <c:scaling>
          <c:orientation val="minMax"/>
        </c:scaling>
        <c:delete val="0"/>
        <c:axPos val="b"/>
        <c:numFmt formatCode="General" sourceLinked="1"/>
        <c:majorTickMark val="none"/>
        <c:minorTickMark val="none"/>
        <c:tickLblPos val="nextTo"/>
        <c:txPr>
          <a:bodyPr/>
          <a:lstStyle/>
          <a:p>
            <a:pPr>
              <a:defRPr sz="900"/>
            </a:pPr>
            <a:endParaRPr lang="cs-CZ"/>
          </a:p>
        </c:txPr>
        <c:crossAx val="160075136"/>
        <c:crosses val="autoZero"/>
        <c:auto val="1"/>
        <c:lblAlgn val="ctr"/>
        <c:lblOffset val="100"/>
        <c:noMultiLvlLbl val="0"/>
      </c:catAx>
      <c:valAx>
        <c:axId val="160075136"/>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0073600"/>
        <c:crosses val="autoZero"/>
        <c:crossBetween val="between"/>
      </c:valAx>
    </c:plotArea>
    <c:legend>
      <c:legendPos val="b"/>
      <c:layout>
        <c:manualLayout>
          <c:xMode val="edge"/>
          <c:yMode val="edge"/>
          <c:x val="0"/>
          <c:y val="0.89529758514711899"/>
          <c:w val="0.39038300653594815"/>
          <c:h val="0.10423729390538659"/>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59284654696936"/>
          <c:y val="0.17894034866624686"/>
          <c:w val="0.83115647371042445"/>
          <c:h val="0.61641671917664298"/>
        </c:manualLayout>
      </c:layout>
      <c:barChart>
        <c:barDir val="col"/>
        <c:grouping val="clustered"/>
        <c:varyColors val="0"/>
        <c:ser>
          <c:idx val="2"/>
          <c:order val="0"/>
          <c:tx>
            <c:strRef>
              <c:f>'9.4'!$A$7</c:f>
              <c:strCache>
                <c:ptCount val="1"/>
                <c:pt idx="0">
                  <c:v>EG.D, a.s.</c:v>
                </c:pt>
              </c:strCache>
            </c:strRef>
          </c:tx>
          <c:spPr>
            <a:solidFill>
              <a:schemeClr val="accent2"/>
            </a:solidFill>
          </c:spPr>
          <c:invertIfNegative val="0"/>
          <c:cat>
            <c:numRef>
              <c:f>'9.4'!$D$3:$J$3</c:f>
              <c:numCache>
                <c:formatCode>General</c:formatCode>
                <c:ptCount val="7"/>
                <c:pt idx="0">
                  <c:v>2015</c:v>
                </c:pt>
                <c:pt idx="1">
                  <c:v>2016</c:v>
                </c:pt>
                <c:pt idx="2">
                  <c:v>2017</c:v>
                </c:pt>
                <c:pt idx="3">
                  <c:v>2018</c:v>
                </c:pt>
                <c:pt idx="4">
                  <c:v>2019</c:v>
                </c:pt>
                <c:pt idx="5">
                  <c:v>2020</c:v>
                </c:pt>
                <c:pt idx="6">
                  <c:v>2021</c:v>
                </c:pt>
              </c:numCache>
            </c:numRef>
          </c:cat>
          <c:val>
            <c:numRef>
              <c:f>'9.4'!$D$7:$J$7</c:f>
              <c:numCache>
                <c:formatCode>#,##0</c:formatCode>
                <c:ptCount val="7"/>
                <c:pt idx="0">
                  <c:v>1514444</c:v>
                </c:pt>
                <c:pt idx="1">
                  <c:v>1513973</c:v>
                </c:pt>
                <c:pt idx="2">
                  <c:v>1522091</c:v>
                </c:pt>
                <c:pt idx="3">
                  <c:v>1528249</c:v>
                </c:pt>
                <c:pt idx="4">
                  <c:v>1547977</c:v>
                </c:pt>
                <c:pt idx="5">
                  <c:v>1553470</c:v>
                </c:pt>
                <c:pt idx="6">
                  <c:v>1564384</c:v>
                </c:pt>
              </c:numCache>
            </c:numRef>
          </c:val>
          <c:extLst>
            <c:ext xmlns:c16="http://schemas.microsoft.com/office/drawing/2014/chart" uri="{C3380CC4-5D6E-409C-BE32-E72D297353CC}">
              <c16:uniqueId val="{00000000-A40B-4000-9AC9-F725A41989E0}"/>
            </c:ext>
          </c:extLst>
        </c:ser>
        <c:dLbls>
          <c:showLegendKey val="0"/>
          <c:showVal val="0"/>
          <c:showCatName val="0"/>
          <c:showSerName val="0"/>
          <c:showPercent val="0"/>
          <c:showBubbleSize val="0"/>
        </c:dLbls>
        <c:gapWidth val="50"/>
        <c:axId val="160103808"/>
        <c:axId val="160175232"/>
      </c:barChart>
      <c:catAx>
        <c:axId val="160103808"/>
        <c:scaling>
          <c:orientation val="minMax"/>
        </c:scaling>
        <c:delete val="0"/>
        <c:axPos val="b"/>
        <c:numFmt formatCode="General" sourceLinked="1"/>
        <c:majorTickMark val="none"/>
        <c:minorTickMark val="none"/>
        <c:tickLblPos val="nextTo"/>
        <c:txPr>
          <a:bodyPr/>
          <a:lstStyle/>
          <a:p>
            <a:pPr>
              <a:defRPr sz="900"/>
            </a:pPr>
            <a:endParaRPr lang="cs-CZ"/>
          </a:p>
        </c:txPr>
        <c:crossAx val="160175232"/>
        <c:crosses val="autoZero"/>
        <c:auto val="1"/>
        <c:lblAlgn val="ctr"/>
        <c:lblOffset val="100"/>
        <c:noMultiLvlLbl val="0"/>
      </c:catAx>
      <c:valAx>
        <c:axId val="160175232"/>
        <c:scaling>
          <c:orientation val="minMax"/>
          <c:max val="1580000"/>
        </c:scaling>
        <c:delete val="0"/>
        <c:axPos val="l"/>
        <c:majorGridlines/>
        <c:numFmt formatCode="#,##0" sourceLinked="1"/>
        <c:majorTickMark val="out"/>
        <c:minorTickMark val="none"/>
        <c:tickLblPos val="nextTo"/>
        <c:spPr>
          <a:ln>
            <a:noFill/>
          </a:ln>
        </c:spPr>
        <c:txPr>
          <a:bodyPr/>
          <a:lstStyle/>
          <a:p>
            <a:pPr>
              <a:defRPr sz="900"/>
            </a:pPr>
            <a:endParaRPr lang="cs-CZ"/>
          </a:p>
        </c:txPr>
        <c:crossAx val="160103808"/>
        <c:crosses val="autoZero"/>
        <c:crossBetween val="between"/>
      </c:valAx>
    </c:plotArea>
    <c:legend>
      <c:legendPos val="b"/>
      <c:layout>
        <c:manualLayout>
          <c:xMode val="edge"/>
          <c:yMode val="edge"/>
          <c:x val="0"/>
          <c:y val="0.8685916407061266"/>
          <c:w val="0.21988333333333351"/>
          <c:h val="0.1254623855406287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1914591312506"/>
          <c:y val="0.17632535181684533"/>
          <c:w val="0.78614308740846062"/>
          <c:h val="0.62811646712875469"/>
        </c:manualLayout>
      </c:layout>
      <c:barChart>
        <c:barDir val="col"/>
        <c:grouping val="clustered"/>
        <c:varyColors val="0"/>
        <c:ser>
          <c:idx val="3"/>
          <c:order val="0"/>
          <c:tx>
            <c:strRef>
              <c:f>'9.4'!$A$8</c:f>
              <c:strCache>
                <c:ptCount val="1"/>
                <c:pt idx="0">
                  <c:v>PREdistribuce, a.s.</c:v>
                </c:pt>
              </c:strCache>
            </c:strRef>
          </c:tx>
          <c:spPr>
            <a:solidFill>
              <a:schemeClr val="accent3"/>
            </a:solidFill>
          </c:spPr>
          <c:invertIfNegative val="0"/>
          <c:cat>
            <c:numRef>
              <c:f>'9.4'!$D$3:$J$3</c:f>
              <c:numCache>
                <c:formatCode>General</c:formatCode>
                <c:ptCount val="7"/>
                <c:pt idx="0">
                  <c:v>2015</c:v>
                </c:pt>
                <c:pt idx="1">
                  <c:v>2016</c:v>
                </c:pt>
                <c:pt idx="2">
                  <c:v>2017</c:v>
                </c:pt>
                <c:pt idx="3">
                  <c:v>2018</c:v>
                </c:pt>
                <c:pt idx="4">
                  <c:v>2019</c:v>
                </c:pt>
                <c:pt idx="5">
                  <c:v>2020</c:v>
                </c:pt>
                <c:pt idx="6">
                  <c:v>2021</c:v>
                </c:pt>
              </c:numCache>
            </c:numRef>
          </c:cat>
          <c:val>
            <c:numRef>
              <c:f>'9.4'!$D$8:$J$8</c:f>
              <c:numCache>
                <c:formatCode>#,##0</c:formatCode>
                <c:ptCount val="7"/>
                <c:pt idx="0">
                  <c:v>778138</c:v>
                </c:pt>
                <c:pt idx="1">
                  <c:v>786267</c:v>
                </c:pt>
                <c:pt idx="2">
                  <c:v>795025</c:v>
                </c:pt>
                <c:pt idx="3">
                  <c:v>802164</c:v>
                </c:pt>
                <c:pt idx="4">
                  <c:v>809807</c:v>
                </c:pt>
                <c:pt idx="5">
                  <c:v>816979</c:v>
                </c:pt>
                <c:pt idx="6">
                  <c:v>823612</c:v>
                </c:pt>
              </c:numCache>
            </c:numRef>
          </c:val>
          <c:extLst>
            <c:ext xmlns:c16="http://schemas.microsoft.com/office/drawing/2014/chart" uri="{C3380CC4-5D6E-409C-BE32-E72D297353CC}">
              <c16:uniqueId val="{00000000-4F02-45A7-93CB-AADAE63EFEC2}"/>
            </c:ext>
          </c:extLst>
        </c:ser>
        <c:dLbls>
          <c:showLegendKey val="0"/>
          <c:showVal val="0"/>
          <c:showCatName val="0"/>
          <c:showSerName val="0"/>
          <c:showPercent val="0"/>
          <c:showBubbleSize val="0"/>
        </c:dLbls>
        <c:gapWidth val="50"/>
        <c:axId val="160211712"/>
        <c:axId val="160213248"/>
      </c:barChart>
      <c:catAx>
        <c:axId val="160211712"/>
        <c:scaling>
          <c:orientation val="minMax"/>
        </c:scaling>
        <c:delete val="0"/>
        <c:axPos val="b"/>
        <c:numFmt formatCode="General" sourceLinked="1"/>
        <c:majorTickMark val="none"/>
        <c:minorTickMark val="none"/>
        <c:tickLblPos val="nextTo"/>
        <c:txPr>
          <a:bodyPr/>
          <a:lstStyle/>
          <a:p>
            <a:pPr>
              <a:defRPr sz="900"/>
            </a:pPr>
            <a:endParaRPr lang="cs-CZ"/>
          </a:p>
        </c:txPr>
        <c:crossAx val="160213248"/>
        <c:crosses val="autoZero"/>
        <c:auto val="1"/>
        <c:lblAlgn val="ctr"/>
        <c:lblOffset val="100"/>
        <c:noMultiLvlLbl val="0"/>
      </c:catAx>
      <c:valAx>
        <c:axId val="160213248"/>
        <c:scaling>
          <c:orientation val="minMax"/>
          <c:max val="840000"/>
        </c:scaling>
        <c:delete val="0"/>
        <c:axPos val="l"/>
        <c:majorGridlines/>
        <c:numFmt formatCode="#,##0" sourceLinked="1"/>
        <c:majorTickMark val="out"/>
        <c:minorTickMark val="none"/>
        <c:tickLblPos val="nextTo"/>
        <c:spPr>
          <a:ln>
            <a:noFill/>
          </a:ln>
        </c:spPr>
        <c:txPr>
          <a:bodyPr/>
          <a:lstStyle/>
          <a:p>
            <a:pPr>
              <a:defRPr sz="900"/>
            </a:pPr>
            <a:endParaRPr lang="cs-CZ"/>
          </a:p>
        </c:txPr>
        <c:crossAx val="160211712"/>
        <c:crosses val="autoZero"/>
        <c:crossBetween val="between"/>
      </c:valAx>
    </c:plotArea>
    <c:legend>
      <c:legendPos val="b"/>
      <c:layout>
        <c:manualLayout>
          <c:xMode val="edge"/>
          <c:yMode val="edge"/>
          <c:x val="0"/>
          <c:y val="0.87621806039865924"/>
          <c:w val="0.36852418300653622"/>
          <c:h val="0.12378194813661958"/>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Average duration of an interruption [min]</a:t>
            </a:r>
            <a:endParaRPr lang="cs-CZ" sz="1000">
              <a:solidFill>
                <a:schemeClr val="tx2"/>
              </a:solidFill>
              <a:effectLst/>
            </a:endParaRPr>
          </a:p>
        </c:rich>
      </c:tx>
      <c:layout>
        <c:manualLayout>
          <c:xMode val="edge"/>
          <c:yMode val="edge"/>
          <c:x val="1.0389839943653429E-3"/>
          <c:y val="1.2581008234902626E-3"/>
        </c:manualLayout>
      </c:layout>
      <c:overlay val="0"/>
    </c:title>
    <c:autoTitleDeleted val="0"/>
    <c:plotArea>
      <c:layout>
        <c:manualLayout>
          <c:layoutTarget val="inner"/>
          <c:xMode val="edge"/>
          <c:yMode val="edge"/>
          <c:x val="6.7463364766910311E-2"/>
          <c:y val="0.15590720879717651"/>
          <c:w val="0.92531843434343464"/>
          <c:h val="0.6977662005611367"/>
        </c:manualLayout>
      </c:layout>
      <c:barChart>
        <c:barDir val="col"/>
        <c:grouping val="stacked"/>
        <c:varyColors val="0"/>
        <c:ser>
          <c:idx val="0"/>
          <c:order val="0"/>
          <c:invertIfNegative val="0"/>
          <c:cat>
            <c:numRef>
              <c:f>'9.5'!$B$3:$K$3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'9.5'!$B$6:$K$6</c:f>
              <c:numCache>
                <c:formatCode>0</c:formatCode>
                <c:ptCount val="10"/>
                <c:pt idx="0">
                  <c:v>10.8</c:v>
                </c:pt>
                <c:pt idx="1">
                  <c:v>20.399999999999999</c:v>
                </c:pt>
                <c:pt idx="2">
                  <c:v>12.1</c:v>
                </c:pt>
                <c:pt idx="3">
                  <c:v>15.571428571428571</c:v>
                </c:pt>
                <c:pt idx="4">
                  <c:v>12.333333333333334</c:v>
                </c:pt>
                <c:pt idx="5">
                  <c:v>9</c:v>
                </c:pt>
                <c:pt idx="6">
                  <c:v>15.875</c:v>
                </c:pt>
                <c:pt idx="7">
                  <c:v>10.8</c:v>
                </c:pt>
                <c:pt idx="8">
                  <c:v>19.7</c:v>
                </c:pt>
                <c:pt idx="9">
                  <c:v>7</c:v>
                </c:pt>
              </c:numCache>
            </c:numRef>
          </c:val>
          <c:extLst>
            <c:ext xmlns:c16="http://schemas.microsoft.com/office/drawing/2014/chart" uri="{C3380CC4-5D6E-409C-BE32-E72D297353CC}">
              <c16:uniqueId val="{00000000-1A67-4A12-9624-69E2E67724E9}"/>
            </c:ext>
          </c:extLst>
        </c:ser>
        <c:dLbls>
          <c:showLegendKey val="0"/>
          <c:showVal val="0"/>
          <c:showCatName val="0"/>
          <c:showSerName val="0"/>
          <c:showPercent val="0"/>
          <c:showBubbleSize val="0"/>
        </c:dLbls>
        <c:gapWidth val="50"/>
        <c:overlap val="100"/>
        <c:axId val="160299264"/>
        <c:axId val="160305152"/>
      </c:barChart>
      <c:catAx>
        <c:axId val="160299264"/>
        <c:scaling>
          <c:orientation val="minMax"/>
        </c:scaling>
        <c:delete val="0"/>
        <c:axPos val="b"/>
        <c:numFmt formatCode="General" sourceLinked="1"/>
        <c:majorTickMark val="none"/>
        <c:minorTickMark val="none"/>
        <c:tickLblPos val="nextTo"/>
        <c:txPr>
          <a:bodyPr/>
          <a:lstStyle/>
          <a:p>
            <a:pPr>
              <a:defRPr sz="900"/>
            </a:pPr>
            <a:endParaRPr lang="cs-CZ"/>
          </a:p>
        </c:txPr>
        <c:crossAx val="160305152"/>
        <c:crosses val="autoZero"/>
        <c:auto val="1"/>
        <c:lblAlgn val="ctr"/>
        <c:lblOffset val="100"/>
        <c:noMultiLvlLbl val="0"/>
      </c:catAx>
      <c:valAx>
        <c:axId val="160305152"/>
        <c:scaling>
          <c:orientation val="minMax"/>
          <c:max val="25"/>
        </c:scaling>
        <c:delete val="0"/>
        <c:axPos val="l"/>
        <c:majorGridlines/>
        <c:numFmt formatCode="0" sourceLinked="0"/>
        <c:majorTickMark val="out"/>
        <c:minorTickMark val="none"/>
        <c:tickLblPos val="nextTo"/>
        <c:spPr>
          <a:ln>
            <a:noFill/>
          </a:ln>
        </c:spPr>
        <c:txPr>
          <a:bodyPr/>
          <a:lstStyle/>
          <a:p>
            <a:pPr>
              <a:defRPr sz="900"/>
            </a:pPr>
            <a:endParaRPr lang="cs-CZ"/>
          </a:p>
        </c:txPr>
        <c:crossAx val="16029926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solidFill>
                  <a:schemeClr val="tx2"/>
                </a:solidFill>
                <a:effectLst/>
              </a:rPr>
              <a:t>SAIFI [interruptions/year]</a:t>
            </a:r>
            <a:endParaRPr lang="cs-CZ" sz="1000">
              <a:solidFill>
                <a:schemeClr val="tx2"/>
              </a:solidFill>
              <a:effectLst/>
            </a:endParaRPr>
          </a:p>
        </c:rich>
      </c:tx>
      <c:layout>
        <c:manualLayout>
          <c:xMode val="edge"/>
          <c:yMode val="edge"/>
          <c:x val="5.0702059481828713E-4"/>
          <c:y val="3.7530657028527216E-3"/>
        </c:manualLayout>
      </c:layout>
      <c:overlay val="0"/>
    </c:title>
    <c:autoTitleDeleted val="0"/>
    <c:plotArea>
      <c:layout>
        <c:manualLayout>
          <c:layoutTarget val="inner"/>
          <c:xMode val="edge"/>
          <c:yMode val="edge"/>
          <c:x val="8.0868074006086726E-2"/>
          <c:y val="0.17394959339099036"/>
          <c:w val="0.63746325459317676"/>
          <c:h val="0.70559302525708878"/>
        </c:manualLayout>
      </c:layout>
      <c:lineChart>
        <c:grouping val="standard"/>
        <c:varyColors val="0"/>
        <c:ser>
          <c:idx val="0"/>
          <c:order val="0"/>
          <c:tx>
            <c:strRef>
              <c:f>'9.5'!$A$23</c:f>
              <c:strCache>
                <c:ptCount val="1"/>
                <c:pt idx="0">
                  <c:v>ČEZ Distribuce</c:v>
                </c:pt>
              </c:strCache>
            </c:strRef>
          </c:tx>
          <c:spPr>
            <a:ln w="28575"/>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'9.5'!$B$23:$K$23</c:f>
              <c:numCache>
                <c:formatCode>0.00</c:formatCode>
                <c:ptCount val="10"/>
                <c:pt idx="0">
                  <c:v>3.1</c:v>
                </c:pt>
                <c:pt idx="1">
                  <c:v>3.11</c:v>
                </c:pt>
                <c:pt idx="2">
                  <c:v>2.7711021049176727</c:v>
                </c:pt>
                <c:pt idx="3">
                  <c:v>3.2924452526539834</c:v>
                </c:pt>
                <c:pt idx="4">
                  <c:v>2.8708427989958185</c:v>
                </c:pt>
                <c:pt idx="5">
                  <c:v>3.4141324676299658</c:v>
                </c:pt>
                <c:pt idx="6">
                  <c:v>2.7356110747248814</c:v>
                </c:pt>
                <c:pt idx="7">
                  <c:v>2.8960078980101871</c:v>
                </c:pt>
                <c:pt idx="8">
                  <c:v>2.8727493045752217</c:v>
                </c:pt>
                <c:pt idx="9">
                  <c:v>2.6459629097452599</c:v>
                </c:pt>
              </c:numCache>
            </c:numRef>
          </c:val>
          <c:smooth val="0"/>
          <c:extLst>
            <c:ext xmlns:c16="http://schemas.microsoft.com/office/drawing/2014/chart" uri="{C3380CC4-5D6E-409C-BE32-E72D297353CC}">
              <c16:uniqueId val="{00000000-0AE1-45AB-9F04-776B3005E863}"/>
            </c:ext>
          </c:extLst>
        </c:ser>
        <c:ser>
          <c:idx val="1"/>
          <c:order val="1"/>
          <c:tx>
            <c:strRef>
              <c:f>'9.5'!$A$24</c:f>
              <c:strCache>
                <c:ptCount val="1"/>
                <c:pt idx="0">
                  <c:v>EG.D</c:v>
                </c:pt>
              </c:strCache>
            </c:strRef>
          </c:tx>
          <c:spPr>
            <a:ln w="28575"/>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'9.5'!$B$24:$K$24</c:f>
              <c:numCache>
                <c:formatCode>0.00</c:formatCode>
                <c:ptCount val="10"/>
                <c:pt idx="0">
                  <c:v>1.67</c:v>
                </c:pt>
                <c:pt idx="1">
                  <c:v>2.4</c:v>
                </c:pt>
                <c:pt idx="2">
                  <c:v>2.270100650958514</c:v>
                </c:pt>
                <c:pt idx="3">
                  <c:v>2.2689083997944759</c:v>
                </c:pt>
                <c:pt idx="4">
                  <c:v>1.6002815002540223</c:v>
                </c:pt>
                <c:pt idx="5">
                  <c:v>2.3431309732694654</c:v>
                </c:pt>
                <c:pt idx="6">
                  <c:v>2.014720362603871</c:v>
                </c:pt>
                <c:pt idx="7">
                  <c:v>1.9736172722692582</c:v>
                </c:pt>
                <c:pt idx="8">
                  <c:v>1.9154313201593178</c:v>
                </c:pt>
                <c:pt idx="9">
                  <c:v>1.9943664381469099</c:v>
                </c:pt>
              </c:numCache>
            </c:numRef>
          </c:val>
          <c:smooth val="0"/>
          <c:extLst>
            <c:ext xmlns:c16="http://schemas.microsoft.com/office/drawing/2014/chart" uri="{C3380CC4-5D6E-409C-BE32-E72D297353CC}">
              <c16:uniqueId val="{00000001-0AE1-45AB-9F04-776B3005E863}"/>
            </c:ext>
          </c:extLst>
        </c:ser>
        <c:ser>
          <c:idx val="2"/>
          <c:order val="2"/>
          <c:tx>
            <c:strRef>
              <c:f>'9.5'!$A$25</c:f>
              <c:strCache>
                <c:ptCount val="1"/>
                <c:pt idx="0">
                  <c:v>PREdistribuce</c:v>
                </c:pt>
              </c:strCache>
            </c:strRef>
          </c:tx>
          <c:spPr>
            <a:ln w="28575"/>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'9.5'!$B$25:$K$25</c:f>
              <c:numCache>
                <c:formatCode>0.00</c:formatCode>
                <c:ptCount val="10"/>
                <c:pt idx="0">
                  <c:v>0.54</c:v>
                </c:pt>
                <c:pt idx="1">
                  <c:v>1.04</c:v>
                </c:pt>
                <c:pt idx="2">
                  <c:v>0.73844717963733708</c:v>
                </c:pt>
                <c:pt idx="3">
                  <c:v>0.35884287799813158</c:v>
                </c:pt>
                <c:pt idx="4">
                  <c:v>0.32739179939805024</c:v>
                </c:pt>
                <c:pt idx="5">
                  <c:v>0.57464957832390273</c:v>
                </c:pt>
                <c:pt idx="6">
                  <c:v>0.39881387377755428</c:v>
                </c:pt>
                <c:pt idx="7">
                  <c:v>0.36168414438942664</c:v>
                </c:pt>
                <c:pt idx="8">
                  <c:v>0.38610187365631554</c:v>
                </c:pt>
                <c:pt idx="9">
                  <c:v>0.34948389126281099</c:v>
                </c:pt>
              </c:numCache>
            </c:numRef>
          </c:val>
          <c:smooth val="0"/>
          <c:extLst>
            <c:ext xmlns:c16="http://schemas.microsoft.com/office/drawing/2014/chart" uri="{C3380CC4-5D6E-409C-BE32-E72D297353CC}">
              <c16:uniqueId val="{00000002-0AE1-45AB-9F04-776B3005E863}"/>
            </c:ext>
          </c:extLst>
        </c:ser>
        <c:ser>
          <c:idx val="3"/>
          <c:order val="3"/>
          <c:tx>
            <c:v>Czech Republic</c:v>
          </c:tx>
          <c:spPr>
            <a:ln w="28575">
              <a:solidFill>
                <a:schemeClr val="accent5"/>
              </a:solidFill>
            </a:ln>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'9.5'!$B$22:$K$22</c:f>
              <c:numCache>
                <c:formatCode>0.00</c:formatCode>
                <c:ptCount val="10"/>
                <c:pt idx="0">
                  <c:v>2.4</c:v>
                </c:pt>
                <c:pt idx="1">
                  <c:v>2.66</c:v>
                </c:pt>
                <c:pt idx="2">
                  <c:v>2.3757592500733447</c:v>
                </c:pt>
                <c:pt idx="3">
                  <c:v>2.6444984328292618</c:v>
                </c:pt>
                <c:pt idx="4">
                  <c:v>2.2084312087363633</c:v>
                </c:pt>
                <c:pt idx="5">
                  <c:v>2.7624867701341547</c:v>
                </c:pt>
                <c:pt idx="6">
                  <c:v>2.2395502967965517</c:v>
                </c:pt>
                <c:pt idx="7">
                  <c:v>2.3213192598372894</c:v>
                </c:pt>
                <c:pt idx="8">
                  <c:v>2.295328898035498</c:v>
                </c:pt>
                <c:pt idx="9">
                  <c:v>2.1719326844861735</c:v>
                </c:pt>
              </c:numCache>
            </c:numRef>
          </c:val>
          <c:smooth val="0"/>
          <c:extLst>
            <c:ext xmlns:c16="http://schemas.microsoft.com/office/drawing/2014/chart" uri="{C3380CC4-5D6E-409C-BE32-E72D297353CC}">
              <c16:uniqueId val="{00000003-0AE1-45AB-9F04-776B3005E863}"/>
            </c:ext>
          </c:extLst>
        </c:ser>
        <c:dLbls>
          <c:showLegendKey val="0"/>
          <c:showVal val="0"/>
          <c:showCatName val="0"/>
          <c:showSerName val="0"/>
          <c:showPercent val="0"/>
          <c:showBubbleSize val="0"/>
        </c:dLbls>
        <c:smooth val="0"/>
        <c:axId val="160353280"/>
        <c:axId val="157885184"/>
      </c:lineChart>
      <c:catAx>
        <c:axId val="160353280"/>
        <c:scaling>
          <c:orientation val="minMax"/>
        </c:scaling>
        <c:delete val="0"/>
        <c:axPos val="b"/>
        <c:numFmt formatCode="General" sourceLinked="1"/>
        <c:majorTickMark val="none"/>
        <c:minorTickMark val="none"/>
        <c:tickLblPos val="nextTo"/>
        <c:txPr>
          <a:bodyPr/>
          <a:lstStyle/>
          <a:p>
            <a:pPr>
              <a:defRPr sz="900"/>
            </a:pPr>
            <a:endParaRPr lang="cs-CZ"/>
          </a:p>
        </c:txPr>
        <c:crossAx val="157885184"/>
        <c:crosses val="autoZero"/>
        <c:auto val="1"/>
        <c:lblAlgn val="ctr"/>
        <c:lblOffset val="100"/>
        <c:noMultiLvlLbl val="1"/>
      </c:catAx>
      <c:valAx>
        <c:axId val="157885184"/>
        <c:scaling>
          <c:orientation val="minMax"/>
        </c:scaling>
        <c:delete val="0"/>
        <c:axPos val="l"/>
        <c:majorGridlines/>
        <c:title>
          <c:tx>
            <c:rich>
              <a:bodyPr rot="-5400000" vert="horz"/>
              <a:lstStyle/>
              <a:p>
                <a:pPr>
                  <a:defRPr sz="900" b="0"/>
                </a:pPr>
                <a:r>
                  <a:rPr lang="en-US" sz="900" b="0"/>
                  <a:t>interruptions/year</a:t>
                </a:r>
              </a:p>
            </c:rich>
          </c:tx>
          <c:layout>
            <c:manualLayout>
              <c:xMode val="edge"/>
              <c:yMode val="edge"/>
              <c:x val="1.37271951435499E-4"/>
              <c:y val="0.29165160707370597"/>
            </c:manualLayout>
          </c:layout>
          <c:overlay val="0"/>
        </c:title>
        <c:numFmt formatCode="0" sourceLinked="0"/>
        <c:majorTickMark val="out"/>
        <c:minorTickMark val="none"/>
        <c:tickLblPos val="nextTo"/>
        <c:spPr>
          <a:ln>
            <a:noFill/>
          </a:ln>
        </c:spPr>
        <c:txPr>
          <a:bodyPr/>
          <a:lstStyle/>
          <a:p>
            <a:pPr>
              <a:defRPr sz="900"/>
            </a:pPr>
            <a:endParaRPr lang="cs-CZ"/>
          </a:p>
        </c:txPr>
        <c:crossAx val="160353280"/>
        <c:crosses val="autoZero"/>
        <c:crossBetween val="between"/>
      </c:valAx>
      <c:spPr>
        <a:noFill/>
      </c:spPr>
    </c:plotArea>
    <c:legend>
      <c:legendPos val="r"/>
      <c:overlay val="0"/>
      <c:txPr>
        <a:bodyPr/>
        <a:lstStyle/>
        <a:p>
          <a:pPr rtl="0">
            <a:defRPr sz="900" b="0"/>
          </a:pPr>
          <a:endParaRPr lang="cs-CZ"/>
        </a:p>
      </c:txPr>
    </c:legend>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'3.6'!$J$19</c:f>
              <c:strCache>
                <c:ptCount val="1"/>
              </c:strCache>
            </c:strRef>
          </c:tx>
          <c:spPr>
            <a:pattFill prst="ltUpDiag">
              <a:fgClr>
                <a:schemeClr val="accent1"/>
              </a:fgClr>
              <a:bgClr>
                <a:schemeClr val="bg1"/>
              </a:bgClr>
            </a:pattFill>
          </c:spPr>
          <c:invertIfNegative val="0"/>
          <c:cat>
            <c:numRef>
              <c:f>'3.6'!$K$18</c:f>
              <c:numCache>
                <c:formatCode>General</c:formatCode>
                <c:ptCount val="1"/>
              </c:numCache>
            </c:numRef>
          </c:cat>
          <c:val>
            <c:numRef>
              <c:f>'3.6'!$K$19</c:f>
              <c:numCache>
                <c:formatCode>General</c:formatCode>
                <c:ptCount val="1"/>
              </c:numCache>
            </c:numRef>
          </c:val>
          <c:extLst>
            <c:ext xmlns:c16="http://schemas.microsoft.com/office/drawing/2014/chart" uri="{C3380CC4-5D6E-409C-BE32-E72D297353CC}">
              <c16:uniqueId val="{00000000-44F3-4E15-8D14-F9D7C706D811}"/>
            </c:ext>
          </c:extLst>
        </c:ser>
        <c:ser>
          <c:idx val="1"/>
          <c:order val="1"/>
          <c:tx>
            <c:strRef>
              <c:f>'3.6'!$J$20</c:f>
              <c:strCache>
                <c:ptCount val="1"/>
              </c:strCache>
            </c:strRef>
          </c:tx>
          <c:spPr>
            <a:pattFill prst="ltUpDiag">
              <a:fgClr>
                <a:schemeClr val="accent5"/>
              </a:fgClr>
              <a:bgClr>
                <a:schemeClr val="bg1"/>
              </a:bgClr>
            </a:pattFill>
          </c:spPr>
          <c:invertIfNegative val="0"/>
          <c:cat>
            <c:numRef>
              <c:f>'3.6'!$K$18</c:f>
              <c:numCache>
                <c:formatCode>General</c:formatCode>
                <c:ptCount val="1"/>
              </c:numCache>
            </c:numRef>
          </c:cat>
          <c:val>
            <c:numRef>
              <c:f>'3.6'!$K$20</c:f>
              <c:numCache>
                <c:formatCode>General</c:formatCode>
                <c:ptCount val="1"/>
              </c:numCache>
            </c:numRef>
          </c:val>
          <c:extLst>
            <c:ext xmlns:c16="http://schemas.microsoft.com/office/drawing/2014/chart" uri="{C3380CC4-5D6E-409C-BE32-E72D297353CC}">
              <c16:uniqueId val="{00000001-44F3-4E15-8D14-F9D7C706D811}"/>
            </c:ext>
          </c:extLst>
        </c:ser>
        <c:ser>
          <c:idx val="2"/>
          <c:order val="2"/>
          <c:tx>
            <c:strRef>
              <c:f>'3.6'!$J$21</c:f>
              <c:strCache>
                <c:ptCount val="1"/>
              </c:strCache>
            </c:strRef>
          </c:tx>
          <c:spPr>
            <a:pattFill prst="ltUpDiag">
              <a:fgClr>
                <a:schemeClr val="accent2"/>
              </a:fgClr>
              <a:bgClr>
                <a:schemeClr val="bg1"/>
              </a:bgClr>
            </a:pattFill>
          </c:spPr>
          <c:invertIfNegative val="0"/>
          <c:cat>
            <c:numRef>
              <c:f>'3.6'!$K$18</c:f>
              <c:numCache>
                <c:formatCode>General</c:formatCode>
                <c:ptCount val="1"/>
              </c:numCache>
            </c:numRef>
          </c:cat>
          <c:val>
            <c:numRef>
              <c:f>'3.6'!$K$21</c:f>
              <c:numCache>
                <c:formatCode>General</c:formatCode>
                <c:ptCount val="1"/>
              </c:numCache>
            </c:numRef>
          </c:val>
          <c:extLst>
            <c:ext xmlns:c16="http://schemas.microsoft.com/office/drawing/2014/chart" uri="{C3380CC4-5D6E-409C-BE32-E72D297353CC}">
              <c16:uniqueId val="{00000002-44F3-4E15-8D14-F9D7C706D811}"/>
            </c:ext>
          </c:extLst>
        </c:ser>
        <c:ser>
          <c:idx val="3"/>
          <c:order val="3"/>
          <c:tx>
            <c:strRef>
              <c:f>'3.6'!$J$22</c:f>
              <c:strCache>
                <c:ptCount val="1"/>
              </c:strCache>
            </c:strRef>
          </c:tx>
          <c:spPr>
            <a:pattFill prst="ltUpDiag">
              <a:fgClr>
                <a:schemeClr val="accent6"/>
              </a:fgClr>
              <a:bgClr>
                <a:schemeClr val="bg1"/>
              </a:bgClr>
            </a:pattFill>
            <a:ln>
              <a:noFill/>
            </a:ln>
          </c:spPr>
          <c:invertIfNegative val="0"/>
          <c:cat>
            <c:numRef>
              <c:f>'3.6'!$K$18</c:f>
              <c:numCache>
                <c:formatCode>General</c:formatCode>
                <c:ptCount val="1"/>
              </c:numCache>
            </c:numRef>
          </c:cat>
          <c:val>
            <c:numRef>
              <c:f>'3.6'!$K$22</c:f>
              <c:numCache>
                <c:formatCode>General</c:formatCode>
                <c:ptCount val="1"/>
              </c:numCache>
            </c:numRef>
          </c:val>
          <c:extLst>
            <c:ext xmlns:c16="http://schemas.microsoft.com/office/drawing/2014/chart" uri="{C3380CC4-5D6E-409C-BE32-E72D297353CC}">
              <c16:uniqueId val="{00000003-44F3-4E15-8D14-F9D7C706D811}"/>
            </c:ext>
          </c:extLst>
        </c:ser>
        <c:ser>
          <c:idx val="4"/>
          <c:order val="4"/>
          <c:tx>
            <c:strRef>
              <c:f>'3.6'!$J$23</c:f>
              <c:strCache>
                <c:ptCount val="1"/>
              </c:strCache>
            </c:strRef>
          </c:tx>
          <c:spPr>
            <a:pattFill prst="ltUpDiag">
              <a:fgClr>
                <a:schemeClr val="accent3"/>
              </a:fgClr>
              <a:bgClr>
                <a:schemeClr val="bg1"/>
              </a:bgClr>
            </a:pattFill>
            <a:ln>
              <a:noFill/>
            </a:ln>
          </c:spPr>
          <c:invertIfNegative val="0"/>
          <c:cat>
            <c:numRef>
              <c:f>'3.6'!$K$18</c:f>
              <c:numCache>
                <c:formatCode>General</c:formatCode>
                <c:ptCount val="1"/>
              </c:numCache>
            </c:numRef>
          </c:cat>
          <c:val>
            <c:numRef>
              <c:f>'3.6'!$K$23</c:f>
              <c:numCache>
                <c:formatCode>General</c:formatCode>
                <c:ptCount val="1"/>
              </c:numCache>
            </c:numRef>
          </c:val>
          <c:extLst>
            <c:ext xmlns:c16="http://schemas.microsoft.com/office/drawing/2014/chart" uri="{C3380CC4-5D6E-409C-BE32-E72D297353CC}">
              <c16:uniqueId val="{00000004-44F3-4E15-8D14-F9D7C706D811}"/>
            </c:ext>
          </c:extLst>
        </c:ser>
        <c:ser>
          <c:idx val="5"/>
          <c:order val="5"/>
          <c:tx>
            <c:strRef>
              <c:f>'3.6'!$J$24</c:f>
              <c:strCache>
                <c:ptCount val="1"/>
              </c:strCache>
            </c:strRef>
          </c:tx>
          <c:spPr>
            <a:pattFill prst="ltUpDiag">
              <a:fgClr>
                <a:srgbClr val="F0948F"/>
              </a:fgClr>
              <a:bgClr>
                <a:schemeClr val="bg1"/>
              </a:bgClr>
            </a:pattFill>
          </c:spPr>
          <c:invertIfNegative val="0"/>
          <c:cat>
            <c:numRef>
              <c:f>'3.6'!$K$18</c:f>
              <c:numCache>
                <c:formatCode>General</c:formatCode>
                <c:ptCount val="1"/>
              </c:numCache>
            </c:numRef>
          </c:cat>
          <c:val>
            <c:numRef>
              <c:f>'3.6'!$K$24</c:f>
              <c:numCache>
                <c:formatCode>General</c:formatCode>
                <c:ptCount val="1"/>
              </c:numCache>
            </c:numRef>
          </c:val>
          <c:extLst>
            <c:ext xmlns:c16="http://schemas.microsoft.com/office/drawing/2014/chart" uri="{C3380CC4-5D6E-409C-BE32-E72D297353CC}">
              <c16:uniqueId val="{00000005-44F3-4E15-8D14-F9D7C706D811}"/>
            </c:ext>
          </c:extLst>
        </c:ser>
        <c:dLbls>
          <c:showLegendKey val="0"/>
          <c:showVal val="0"/>
          <c:showCatName val="0"/>
          <c:showSerName val="0"/>
          <c:showPercent val="0"/>
          <c:showBubbleSize val="0"/>
        </c:dLbls>
        <c:gapWidth val="150"/>
        <c:axId val="148068992"/>
        <c:axId val="148091264"/>
      </c:barChart>
      <c:catAx>
        <c:axId val="148068992"/>
        <c:scaling>
          <c:orientation val="minMax"/>
        </c:scaling>
        <c:delete val="1"/>
        <c:axPos val="b"/>
        <c:numFmt formatCode="General" sourceLinked="1"/>
        <c:majorTickMark val="out"/>
        <c:minorTickMark val="none"/>
        <c:tickLblPos val="none"/>
        <c:crossAx val="148091264"/>
        <c:crosses val="autoZero"/>
        <c:auto val="1"/>
        <c:lblAlgn val="ctr"/>
        <c:lblOffset val="100"/>
        <c:noMultiLvlLbl val="0"/>
      </c:catAx>
      <c:valAx>
        <c:axId val="148091264"/>
        <c:scaling>
          <c:orientation val="minMax"/>
        </c:scaling>
        <c:delete val="1"/>
        <c:axPos val="l"/>
        <c:numFmt formatCode="General" sourceLinked="1"/>
        <c:majorTickMark val="out"/>
        <c:minorTickMark val="none"/>
        <c:tickLblPos val="none"/>
        <c:crossAx val="148068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solidFill>
                  <a:schemeClr val="tx2"/>
                </a:solidFill>
                <a:effectLst/>
              </a:rPr>
              <a:t>SAIDI [minutes/year]</a:t>
            </a:r>
            <a:endParaRPr lang="cs-CZ" sz="1000">
              <a:solidFill>
                <a:schemeClr val="tx2"/>
              </a:solidFill>
              <a:effectLst/>
            </a:endParaRPr>
          </a:p>
        </c:rich>
      </c:tx>
      <c:layout>
        <c:manualLayout>
          <c:xMode val="edge"/>
          <c:yMode val="edge"/>
          <c:x val="1.9380932998348441E-3"/>
          <c:y val="4.654382007833302E-3"/>
        </c:manualLayout>
      </c:layout>
      <c:overlay val="0"/>
    </c:title>
    <c:autoTitleDeleted val="0"/>
    <c:plotArea>
      <c:layout>
        <c:manualLayout>
          <c:layoutTarget val="inner"/>
          <c:xMode val="edge"/>
          <c:yMode val="edge"/>
          <c:x val="0.13805329815056541"/>
          <c:y val="0.17074915790645107"/>
          <c:w val="0.85551482927559563"/>
          <c:h val="0.70827110933780668"/>
        </c:manualLayout>
      </c:layout>
      <c:lineChart>
        <c:grouping val="standard"/>
        <c:varyColors val="0"/>
        <c:ser>
          <c:idx val="0"/>
          <c:order val="0"/>
          <c:tx>
            <c:strRef>
              <c:f>'9.5'!$A$27</c:f>
              <c:strCache>
                <c:ptCount val="1"/>
                <c:pt idx="0">
                  <c:v>ČEZ Distribuce</c:v>
                </c:pt>
              </c:strCache>
            </c:strRef>
          </c:tx>
          <c:spPr>
            <a:ln w="28575"/>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'9.5'!$B$27:$K$27</c:f>
              <c:numCache>
                <c:formatCode>0.00</c:formatCode>
                <c:ptCount val="10"/>
                <c:pt idx="0">
                  <c:v>313.04000000000002</c:v>
                </c:pt>
                <c:pt idx="1">
                  <c:v>402</c:v>
                </c:pt>
                <c:pt idx="2">
                  <c:v>281.41523263675356</c:v>
                </c:pt>
                <c:pt idx="3">
                  <c:v>361.72238913364271</c:v>
                </c:pt>
                <c:pt idx="4">
                  <c:v>309.64233908716091</c:v>
                </c:pt>
                <c:pt idx="5">
                  <c:v>501.47345881625262</c:v>
                </c:pt>
                <c:pt idx="6">
                  <c:v>307.09313132146747</c:v>
                </c:pt>
                <c:pt idx="7">
                  <c:v>348.52164852710496</c:v>
                </c:pt>
                <c:pt idx="8">
                  <c:v>311.59614792920809</c:v>
                </c:pt>
                <c:pt idx="9">
                  <c:v>327.56688809862101</c:v>
                </c:pt>
              </c:numCache>
            </c:numRef>
          </c:val>
          <c:smooth val="0"/>
          <c:extLst>
            <c:ext xmlns:c16="http://schemas.microsoft.com/office/drawing/2014/chart" uri="{C3380CC4-5D6E-409C-BE32-E72D297353CC}">
              <c16:uniqueId val="{00000000-042A-4CCA-BA5D-5B73FAF01101}"/>
            </c:ext>
          </c:extLst>
        </c:ser>
        <c:ser>
          <c:idx val="1"/>
          <c:order val="1"/>
          <c:tx>
            <c:strRef>
              <c:f>'9.5'!$A$28</c:f>
              <c:strCache>
                <c:ptCount val="1"/>
                <c:pt idx="0">
                  <c:v>EG.D</c:v>
                </c:pt>
              </c:strCache>
            </c:strRef>
          </c:tx>
          <c:spPr>
            <a:ln w="28575"/>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'9.5'!$B$28:$K$28</c:f>
              <c:numCache>
                <c:formatCode>0.00</c:formatCode>
                <c:ptCount val="10"/>
                <c:pt idx="0">
                  <c:v>293.05</c:v>
                </c:pt>
                <c:pt idx="1">
                  <c:v>386.66</c:v>
                </c:pt>
                <c:pt idx="2">
                  <c:v>409.29962214400751</c:v>
                </c:pt>
                <c:pt idx="3">
                  <c:v>352.89956578425034</c:v>
                </c:pt>
                <c:pt idx="4">
                  <c:v>252.14291376484846</c:v>
                </c:pt>
                <c:pt idx="5">
                  <c:v>466.6792892189747</c:v>
                </c:pt>
                <c:pt idx="6">
                  <c:v>249.78536755320533</c:v>
                </c:pt>
                <c:pt idx="7">
                  <c:v>281.19752633325163</c:v>
                </c:pt>
                <c:pt idx="8">
                  <c:v>272.41988150684176</c:v>
                </c:pt>
                <c:pt idx="9">
                  <c:v>451.42441291776601</c:v>
                </c:pt>
              </c:numCache>
            </c:numRef>
          </c:val>
          <c:smooth val="0"/>
          <c:extLst>
            <c:ext xmlns:c16="http://schemas.microsoft.com/office/drawing/2014/chart" uri="{C3380CC4-5D6E-409C-BE32-E72D297353CC}">
              <c16:uniqueId val="{00000001-042A-4CCA-BA5D-5B73FAF01101}"/>
            </c:ext>
          </c:extLst>
        </c:ser>
        <c:ser>
          <c:idx val="2"/>
          <c:order val="2"/>
          <c:tx>
            <c:strRef>
              <c:f>'9.5'!$A$29</c:f>
              <c:strCache>
                <c:ptCount val="1"/>
                <c:pt idx="0">
                  <c:v>PREdistribuce</c:v>
                </c:pt>
              </c:strCache>
            </c:strRef>
          </c:tx>
          <c:spPr>
            <a:ln w="28575"/>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'9.5'!$B$29:$K$29</c:f>
              <c:numCache>
                <c:formatCode>0.00</c:formatCode>
                <c:ptCount val="10"/>
                <c:pt idx="0">
                  <c:v>42.12</c:v>
                </c:pt>
                <c:pt idx="1">
                  <c:v>70.38</c:v>
                </c:pt>
                <c:pt idx="2">
                  <c:v>43.371216061792822</c:v>
                </c:pt>
                <c:pt idx="3">
                  <c:v>30.931269552749161</c:v>
                </c:pt>
                <c:pt idx="4">
                  <c:v>32.522558560306777</c:v>
                </c:pt>
                <c:pt idx="5">
                  <c:v>40.343811847629368</c:v>
                </c:pt>
                <c:pt idx="6">
                  <c:v>34.058980702493635</c:v>
                </c:pt>
                <c:pt idx="7">
                  <c:v>29.612873115721975</c:v>
                </c:pt>
                <c:pt idx="8">
                  <c:v>32.921456976785826</c:v>
                </c:pt>
                <c:pt idx="9">
                  <c:v>30.180572315812299</c:v>
                </c:pt>
              </c:numCache>
            </c:numRef>
          </c:val>
          <c:smooth val="0"/>
          <c:extLst>
            <c:ext xmlns:c16="http://schemas.microsoft.com/office/drawing/2014/chart" uri="{C3380CC4-5D6E-409C-BE32-E72D297353CC}">
              <c16:uniqueId val="{00000002-042A-4CCA-BA5D-5B73FAF01101}"/>
            </c:ext>
          </c:extLst>
        </c:ser>
        <c:ser>
          <c:idx val="3"/>
          <c:order val="3"/>
          <c:tx>
            <c:strRef>
              <c:f>'9.5'!$A$26</c:f>
              <c:strCache>
                <c:ptCount val="1"/>
                <c:pt idx="0">
                  <c:v>SAIDI [minutes/year]</c:v>
                </c:pt>
              </c:strCache>
            </c:strRef>
          </c:tx>
          <c:spPr>
            <a:ln w="28575">
              <a:solidFill>
                <a:schemeClr val="accent5"/>
              </a:solidFill>
            </a:ln>
            <a:effectLst/>
          </c:spPr>
          <c:marker>
            <c:symbol val="none"/>
          </c:marker>
          <c:cat>
            <c:numRef>
              <c:f>'9.5'!$B$21:$K$21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'9.5'!$B$26:$K$26</c:f>
              <c:numCache>
                <c:formatCode>0.00</c:formatCode>
                <c:ptCount val="10"/>
                <c:pt idx="0">
                  <c:v>272.64999999999998</c:v>
                </c:pt>
                <c:pt idx="1">
                  <c:v>354.76</c:v>
                </c:pt>
                <c:pt idx="2">
                  <c:v>283.21910092501588</c:v>
                </c:pt>
                <c:pt idx="3">
                  <c:v>316.06423586034822</c:v>
                </c:pt>
                <c:pt idx="4">
                  <c:v>258.29206842236607</c:v>
                </c:pt>
                <c:pt idx="5">
                  <c:v>431.45287716166405</c:v>
                </c:pt>
                <c:pt idx="6">
                  <c:v>256.04976552327867</c:v>
                </c:pt>
                <c:pt idx="7">
                  <c:v>288.72699535367292</c:v>
                </c:pt>
                <c:pt idx="8">
                  <c:v>264.30351956145182</c:v>
                </c:pt>
                <c:pt idx="9">
                  <c:v>319.30026262461189</c:v>
                </c:pt>
              </c:numCache>
            </c:numRef>
          </c:val>
          <c:smooth val="0"/>
          <c:extLst>
            <c:ext xmlns:c16="http://schemas.microsoft.com/office/drawing/2014/chart" uri="{C3380CC4-5D6E-409C-BE32-E72D297353CC}">
              <c16:uniqueId val="{00000003-042A-4CCA-BA5D-5B73FAF01101}"/>
            </c:ext>
          </c:extLst>
        </c:ser>
        <c:dLbls>
          <c:showLegendKey val="0"/>
          <c:showVal val="0"/>
          <c:showCatName val="0"/>
          <c:showSerName val="0"/>
          <c:showPercent val="0"/>
          <c:showBubbleSize val="0"/>
        </c:dLbls>
        <c:smooth val="0"/>
        <c:axId val="157926144"/>
        <c:axId val="157927680"/>
      </c:lineChart>
      <c:catAx>
        <c:axId val="157926144"/>
        <c:scaling>
          <c:orientation val="minMax"/>
        </c:scaling>
        <c:delete val="0"/>
        <c:axPos val="b"/>
        <c:numFmt formatCode="General" sourceLinked="1"/>
        <c:majorTickMark val="none"/>
        <c:minorTickMark val="none"/>
        <c:tickLblPos val="nextTo"/>
        <c:txPr>
          <a:bodyPr/>
          <a:lstStyle/>
          <a:p>
            <a:pPr>
              <a:defRPr sz="900"/>
            </a:pPr>
            <a:endParaRPr lang="cs-CZ"/>
          </a:p>
        </c:txPr>
        <c:crossAx val="157927680"/>
        <c:crosses val="autoZero"/>
        <c:auto val="1"/>
        <c:lblAlgn val="ctr"/>
        <c:lblOffset val="100"/>
        <c:noMultiLvlLbl val="1"/>
      </c:catAx>
      <c:valAx>
        <c:axId val="157927680"/>
        <c:scaling>
          <c:orientation val="minMax"/>
        </c:scaling>
        <c:delete val="0"/>
        <c:axPos val="l"/>
        <c:majorGridlines/>
        <c:title>
          <c:tx>
            <c:rich>
              <a:bodyPr rot="-5400000" vert="horz"/>
              <a:lstStyle/>
              <a:p>
                <a:pPr>
                  <a:defRPr sz="900" b="0"/>
                </a:pPr>
                <a:r>
                  <a:rPr lang="en-US" sz="900" b="0"/>
                  <a:t>minutes/year</a:t>
                </a:r>
              </a:p>
            </c:rich>
          </c:tx>
          <c:layout>
            <c:manualLayout>
              <c:xMode val="edge"/>
              <c:yMode val="edge"/>
              <c:x val="9.9256976311671106E-3"/>
              <c:y val="0.33205888888888957"/>
            </c:manualLayout>
          </c:layout>
          <c:overlay val="0"/>
        </c:title>
        <c:numFmt formatCode="0" sourceLinked="0"/>
        <c:majorTickMark val="out"/>
        <c:minorTickMark val="none"/>
        <c:tickLblPos val="nextTo"/>
        <c:spPr>
          <a:ln>
            <a:noFill/>
          </a:ln>
        </c:spPr>
        <c:txPr>
          <a:bodyPr/>
          <a:lstStyle/>
          <a:p>
            <a:pPr>
              <a:defRPr sz="900"/>
            </a:pPr>
            <a:endParaRPr lang="cs-CZ"/>
          </a:p>
        </c:txPr>
        <c:crossAx val="157926144"/>
        <c:crosses val="autoZero"/>
        <c:crossBetween val="between"/>
      </c:valAx>
      <c:spPr>
        <a:noFill/>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Energy not supplied [MWh]</a:t>
            </a:r>
            <a:endParaRPr lang="cs-CZ" sz="1000">
              <a:solidFill>
                <a:schemeClr val="tx2"/>
              </a:solidFill>
              <a:effectLst/>
            </a:endParaRPr>
          </a:p>
        </c:rich>
      </c:tx>
      <c:layout>
        <c:manualLayout>
          <c:xMode val="edge"/>
          <c:yMode val="edge"/>
          <c:x val="8.6969884049140696E-4"/>
          <c:y val="0"/>
        </c:manualLayout>
      </c:layout>
      <c:overlay val="0"/>
    </c:title>
    <c:autoTitleDeleted val="0"/>
    <c:plotArea>
      <c:layout>
        <c:manualLayout>
          <c:layoutTarget val="inner"/>
          <c:xMode val="edge"/>
          <c:yMode val="edge"/>
          <c:x val="8.3525326676246361E-2"/>
          <c:y val="0.15433965640658553"/>
          <c:w val="0.90815656565656511"/>
          <c:h val="0.70416010498687653"/>
        </c:manualLayout>
      </c:layout>
      <c:barChart>
        <c:barDir val="col"/>
        <c:grouping val="stacked"/>
        <c:varyColors val="0"/>
        <c:ser>
          <c:idx val="1"/>
          <c:order val="0"/>
          <c:spPr>
            <a:solidFill>
              <a:schemeClr val="accent1"/>
            </a:solidFill>
          </c:spPr>
          <c:invertIfNegative val="0"/>
          <c:cat>
            <c:numRef>
              <c:f>'9.5'!$B$3:$K$3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'9.5'!$B$7:$K$7</c:f>
              <c:numCache>
                <c:formatCode>0</c:formatCode>
                <c:ptCount val="10"/>
                <c:pt idx="0">
                  <c:v>97.7</c:v>
                </c:pt>
                <c:pt idx="1">
                  <c:v>221.5</c:v>
                </c:pt>
                <c:pt idx="2">
                  <c:v>250</c:v>
                </c:pt>
                <c:pt idx="3">
                  <c:v>140</c:v>
                </c:pt>
                <c:pt idx="4">
                  <c:v>45</c:v>
                </c:pt>
                <c:pt idx="5">
                  <c:v>50</c:v>
                </c:pt>
                <c:pt idx="6">
                  <c:v>113</c:v>
                </c:pt>
                <c:pt idx="7">
                  <c:v>84</c:v>
                </c:pt>
                <c:pt idx="8">
                  <c:v>169.3</c:v>
                </c:pt>
                <c:pt idx="9">
                  <c:v>12</c:v>
                </c:pt>
              </c:numCache>
            </c:numRef>
          </c:val>
          <c:extLst>
            <c:ext xmlns:c16="http://schemas.microsoft.com/office/drawing/2014/chart" uri="{C3380CC4-5D6E-409C-BE32-E72D297353CC}">
              <c16:uniqueId val="{00000000-0CEE-45B6-A577-E6A378B82C94}"/>
            </c:ext>
          </c:extLst>
        </c:ser>
        <c:dLbls>
          <c:showLegendKey val="0"/>
          <c:showVal val="0"/>
          <c:showCatName val="0"/>
          <c:showSerName val="0"/>
          <c:showPercent val="0"/>
          <c:showBubbleSize val="0"/>
        </c:dLbls>
        <c:gapWidth val="50"/>
        <c:overlap val="100"/>
        <c:axId val="159324416"/>
        <c:axId val="159342592"/>
      </c:barChart>
      <c:catAx>
        <c:axId val="159324416"/>
        <c:scaling>
          <c:orientation val="minMax"/>
        </c:scaling>
        <c:delete val="0"/>
        <c:axPos val="b"/>
        <c:numFmt formatCode="General" sourceLinked="1"/>
        <c:majorTickMark val="none"/>
        <c:minorTickMark val="none"/>
        <c:tickLblPos val="nextTo"/>
        <c:txPr>
          <a:bodyPr/>
          <a:lstStyle/>
          <a:p>
            <a:pPr>
              <a:defRPr sz="900"/>
            </a:pPr>
            <a:endParaRPr lang="cs-CZ"/>
          </a:p>
        </c:txPr>
        <c:crossAx val="159342592"/>
        <c:crosses val="autoZero"/>
        <c:auto val="1"/>
        <c:lblAlgn val="ctr"/>
        <c:lblOffset val="100"/>
        <c:noMultiLvlLbl val="0"/>
      </c:catAx>
      <c:valAx>
        <c:axId val="159342592"/>
        <c:scaling>
          <c:orientation val="minMax"/>
          <c:max val="300"/>
        </c:scaling>
        <c:delete val="0"/>
        <c:axPos val="l"/>
        <c:majorGridlines/>
        <c:numFmt formatCode="0" sourceLinked="0"/>
        <c:majorTickMark val="out"/>
        <c:minorTickMark val="none"/>
        <c:tickLblPos val="nextTo"/>
        <c:spPr>
          <a:ln>
            <a:noFill/>
          </a:ln>
        </c:spPr>
        <c:txPr>
          <a:bodyPr/>
          <a:lstStyle/>
          <a:p>
            <a:pPr>
              <a:defRPr sz="900"/>
            </a:pPr>
            <a:endParaRPr lang="cs-CZ"/>
          </a:p>
        </c:txPr>
        <c:crossAx val="159324416"/>
        <c:crosses val="autoZero"/>
        <c:crossBetween val="between"/>
        <c:majorUnit val="10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businesses (LD_B)</a:t>
            </a:r>
            <a:endParaRPr lang="cs-CZ" sz="1000">
              <a:solidFill>
                <a:schemeClr val="tx2"/>
              </a:solidFill>
              <a:effectLst/>
            </a:endParaRPr>
          </a:p>
        </c:rich>
      </c:tx>
      <c:layout>
        <c:manualLayout>
          <c:xMode val="edge"/>
          <c:yMode val="edge"/>
          <c:x val="4.2761880003855581E-3"/>
          <c:y val="7.9371601903293603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'9.6'!$B$6:$B$18</c:f>
              <c:numCache>
                <c:formatCode>#,##0</c:formatCode>
                <c:ptCount val="13"/>
                <c:pt idx="0">
                  <c:v>239869</c:v>
                </c:pt>
                <c:pt idx="1">
                  <c:v>262670</c:v>
                </c:pt>
                <c:pt idx="2">
                  <c:v>18061</c:v>
                </c:pt>
                <c:pt idx="3">
                  <c:v>112619</c:v>
                </c:pt>
                <c:pt idx="4">
                  <c:v>7512</c:v>
                </c:pt>
                <c:pt idx="5">
                  <c:v>123</c:v>
                </c:pt>
                <c:pt idx="6">
                  <c:v>1433</c:v>
                </c:pt>
                <c:pt idx="7">
                  <c:v>52585</c:v>
                </c:pt>
                <c:pt idx="8">
                  <c:v>2095</c:v>
                </c:pt>
                <c:pt idx="9">
                  <c:v>397</c:v>
                </c:pt>
                <c:pt idx="10">
                  <c:v>3504</c:v>
                </c:pt>
                <c:pt idx="11">
                  <c:v>8843</c:v>
                </c:pt>
                <c:pt idx="12">
                  <c:v>36723</c:v>
                </c:pt>
              </c:numCache>
            </c:numRef>
          </c:val>
          <c:extLst>
            <c:ext xmlns:c16="http://schemas.microsoft.com/office/drawing/2014/chart" uri="{C3380CC4-5D6E-409C-BE32-E72D297353CC}">
              <c16:uniqueId val="{00000000-A325-4757-8C96-323EB3624696}"/>
            </c:ext>
          </c:extLst>
        </c:ser>
        <c:dLbls>
          <c:showLegendKey val="0"/>
          <c:showVal val="0"/>
          <c:showCatName val="0"/>
          <c:showSerName val="0"/>
          <c:showPercent val="0"/>
          <c:showBubbleSize val="0"/>
        </c:dLbls>
        <c:gapWidth val="50"/>
        <c:axId val="160643328"/>
        <c:axId val="160653312"/>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'9.6'!$E$6:$E$18</c:f>
              <c:numCache>
                <c:formatCode>#,##0</c:formatCode>
                <c:ptCount val="13"/>
                <c:pt idx="0">
                  <c:v>257309.52400000003</c:v>
                </c:pt>
                <c:pt idx="1">
                  <c:v>1663962.098</c:v>
                </c:pt>
                <c:pt idx="2">
                  <c:v>943399.66200000013</c:v>
                </c:pt>
                <c:pt idx="3">
                  <c:v>1887992.8139999993</c:v>
                </c:pt>
                <c:pt idx="4">
                  <c:v>658422.22199999995</c:v>
                </c:pt>
                <c:pt idx="5">
                  <c:v>887.1260000000002</c:v>
                </c:pt>
                <c:pt idx="6">
                  <c:v>93655.622000000003</c:v>
                </c:pt>
                <c:pt idx="7">
                  <c:v>1670528.8460000006</c:v>
                </c:pt>
                <c:pt idx="8">
                  <c:v>31013.815999999999</c:v>
                </c:pt>
                <c:pt idx="9">
                  <c:v>15474.293999999998</c:v>
                </c:pt>
                <c:pt idx="10">
                  <c:v>96858.684999999998</c:v>
                </c:pt>
                <c:pt idx="11">
                  <c:v>0</c:v>
                </c:pt>
                <c:pt idx="12">
                  <c:v>617514.20599999954</c:v>
                </c:pt>
              </c:numCache>
            </c:numRef>
          </c:val>
          <c:extLst>
            <c:ext xmlns:c16="http://schemas.microsoft.com/office/drawing/2014/chart" uri="{C3380CC4-5D6E-409C-BE32-E72D297353CC}">
              <c16:uniqueId val="{00000001-A325-4757-8C96-323EB3624696}"/>
            </c:ext>
          </c:extLst>
        </c:ser>
        <c:dLbls>
          <c:showLegendKey val="0"/>
          <c:showVal val="0"/>
          <c:showCatName val="0"/>
          <c:showSerName val="0"/>
          <c:showPercent val="0"/>
          <c:showBubbleSize val="0"/>
        </c:dLbls>
        <c:gapWidth val="50"/>
        <c:axId val="160656384"/>
        <c:axId val="160654848"/>
      </c:barChart>
      <c:catAx>
        <c:axId val="160643328"/>
        <c:scaling>
          <c:orientation val="maxMin"/>
        </c:scaling>
        <c:delete val="0"/>
        <c:axPos val="r"/>
        <c:numFmt formatCode="General" sourceLinked="0"/>
        <c:majorTickMark val="none"/>
        <c:minorTickMark val="none"/>
        <c:tickLblPos val="high"/>
        <c:txPr>
          <a:bodyPr/>
          <a:lstStyle/>
          <a:p>
            <a:pPr>
              <a:defRPr sz="900"/>
            </a:pPr>
            <a:endParaRPr lang="cs-CZ"/>
          </a:p>
        </c:txPr>
        <c:crossAx val="160653312"/>
        <c:crosses val="autoZero"/>
        <c:auto val="1"/>
        <c:lblAlgn val="ctr"/>
        <c:lblOffset val="100"/>
        <c:noMultiLvlLbl val="0"/>
      </c:catAx>
      <c:valAx>
        <c:axId val="160653312"/>
        <c:scaling>
          <c:orientation val="maxMin"/>
          <c:min val="-300000"/>
        </c:scaling>
        <c:delete val="0"/>
        <c:axPos val="b"/>
        <c:majorGridlines/>
        <c:numFmt formatCode="#,##0" sourceLinked="1"/>
        <c:majorTickMark val="out"/>
        <c:minorTickMark val="none"/>
        <c:tickLblPos val="nextTo"/>
        <c:spPr>
          <a:ln>
            <a:noFill/>
          </a:ln>
        </c:spPr>
        <c:txPr>
          <a:bodyPr/>
          <a:lstStyle/>
          <a:p>
            <a:pPr>
              <a:defRPr sz="900"/>
            </a:pPr>
            <a:endParaRPr lang="cs-CZ"/>
          </a:p>
        </c:txPr>
        <c:crossAx val="160643328"/>
        <c:crosses val="max"/>
        <c:crossBetween val="between"/>
      </c:valAx>
      <c:valAx>
        <c:axId val="160654848"/>
        <c:scaling>
          <c:orientation val="minMax"/>
          <c:max val="3000000"/>
          <c:min val="-3000000"/>
        </c:scaling>
        <c:delete val="0"/>
        <c:axPos val="t"/>
        <c:numFmt formatCode="#,##0" sourceLinked="1"/>
        <c:majorTickMark val="out"/>
        <c:minorTickMark val="none"/>
        <c:tickLblPos val="nextTo"/>
        <c:spPr>
          <a:ln>
            <a:noFill/>
          </a:ln>
        </c:spPr>
        <c:txPr>
          <a:bodyPr/>
          <a:lstStyle/>
          <a:p>
            <a:pPr>
              <a:defRPr sz="900"/>
            </a:pPr>
            <a:endParaRPr lang="cs-CZ"/>
          </a:p>
        </c:txPr>
        <c:crossAx val="160656384"/>
        <c:crosses val="autoZero"/>
        <c:crossBetween val="between"/>
      </c:valAx>
      <c:catAx>
        <c:axId val="160656384"/>
        <c:scaling>
          <c:orientation val="maxMin"/>
        </c:scaling>
        <c:delete val="1"/>
        <c:axPos val="l"/>
        <c:numFmt formatCode="General" sourceLinked="1"/>
        <c:majorTickMark val="none"/>
        <c:minorTickMark val="none"/>
        <c:tickLblPos val="none"/>
        <c:crossAx val="160654848"/>
        <c:crosses val="autoZero"/>
        <c:auto val="1"/>
        <c:lblAlgn val="ctr"/>
        <c:lblOffset val="100"/>
        <c:noMultiLvlLbl val="0"/>
      </c:catAx>
    </c:plotArea>
    <c:legend>
      <c:legendPos val="b"/>
      <c:layout>
        <c:manualLayout>
          <c:xMode val="edge"/>
          <c:yMode val="edge"/>
          <c:x val="6.0696165743177508E-4"/>
          <c:y val="0.90943387736212544"/>
          <c:w val="0.68319405923412779"/>
          <c:h val="6.68111705468961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households (LD_H)</a:t>
            </a:r>
            <a:endParaRPr lang="cs-CZ" sz="1000">
              <a:solidFill>
                <a:schemeClr val="tx2"/>
              </a:solidFill>
              <a:effectLst/>
            </a:endParaRPr>
          </a:p>
        </c:rich>
      </c:tx>
      <c:layout>
        <c:manualLayout>
          <c:xMode val="edge"/>
          <c:yMode val="edge"/>
          <c:x val="2.6132260002356207E-3"/>
          <c:y val="9.8096768213557558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'9.6'!$B$20:$B$29</c:f>
              <c:numCache>
                <c:formatCode>#,##0</c:formatCode>
                <c:ptCount val="10"/>
                <c:pt idx="0">
                  <c:v>719625</c:v>
                </c:pt>
                <c:pt idx="1">
                  <c:v>2803245</c:v>
                </c:pt>
                <c:pt idx="2">
                  <c:v>1035750</c:v>
                </c:pt>
                <c:pt idx="3">
                  <c:v>62760</c:v>
                </c:pt>
                <c:pt idx="4">
                  <c:v>893</c:v>
                </c:pt>
                <c:pt idx="5">
                  <c:v>11260</c:v>
                </c:pt>
                <c:pt idx="6">
                  <c:v>417008</c:v>
                </c:pt>
                <c:pt idx="7">
                  <c:v>56197</c:v>
                </c:pt>
                <c:pt idx="8">
                  <c:v>250232</c:v>
                </c:pt>
                <c:pt idx="9">
                  <c:v>6889</c:v>
                </c:pt>
              </c:numCache>
            </c:numRef>
          </c:val>
          <c:extLst>
            <c:ext xmlns:c16="http://schemas.microsoft.com/office/drawing/2014/chart" uri="{C3380CC4-5D6E-409C-BE32-E72D297353CC}">
              <c16:uniqueId val="{00000000-E2EB-4CD2-BBE6-51FBD27FF72B}"/>
            </c:ext>
          </c:extLst>
        </c:ser>
        <c:dLbls>
          <c:showLegendKey val="0"/>
          <c:showVal val="0"/>
          <c:showCatName val="0"/>
          <c:showSerName val="0"/>
          <c:showPercent val="0"/>
          <c:showBubbleSize val="0"/>
        </c:dLbls>
        <c:gapWidth val="50"/>
        <c:axId val="160572928"/>
        <c:axId val="160574464"/>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'9.6'!$E$20:$E$29</c:f>
              <c:numCache>
                <c:formatCode>#,##0</c:formatCode>
                <c:ptCount val="10"/>
                <c:pt idx="0">
                  <c:v>557279.30800000008</c:v>
                </c:pt>
                <c:pt idx="1">
                  <c:v>5340212.5625000019</c:v>
                </c:pt>
                <c:pt idx="2">
                  <c:v>4530550.5730000008</c:v>
                </c:pt>
                <c:pt idx="3">
                  <c:v>521451.09299999994</c:v>
                </c:pt>
                <c:pt idx="4">
                  <c:v>3952.6869999999999</c:v>
                </c:pt>
                <c:pt idx="5">
                  <c:v>93361.842999999979</c:v>
                </c:pt>
                <c:pt idx="6">
                  <c:v>4363701.254999999</c:v>
                </c:pt>
                <c:pt idx="7">
                  <c:v>845335.12900000019</c:v>
                </c:pt>
                <c:pt idx="8">
                  <c:v>2277419.0619999999</c:v>
                </c:pt>
                <c:pt idx="9">
                  <c:v>9584.6229999999996</c:v>
                </c:pt>
              </c:numCache>
            </c:numRef>
          </c:val>
          <c:extLst>
            <c:ext xmlns:c16="http://schemas.microsoft.com/office/drawing/2014/chart" uri="{C3380CC4-5D6E-409C-BE32-E72D297353CC}">
              <c16:uniqueId val="{00000001-E2EB-4CD2-BBE6-51FBD27FF72B}"/>
            </c:ext>
          </c:extLst>
        </c:ser>
        <c:dLbls>
          <c:showLegendKey val="0"/>
          <c:showVal val="0"/>
          <c:showCatName val="0"/>
          <c:showSerName val="0"/>
          <c:showPercent val="0"/>
          <c:showBubbleSize val="0"/>
        </c:dLbls>
        <c:gapWidth val="50"/>
        <c:axId val="160610560"/>
        <c:axId val="160609024"/>
      </c:barChart>
      <c:catAx>
        <c:axId val="160572928"/>
        <c:scaling>
          <c:orientation val="maxMin"/>
        </c:scaling>
        <c:delete val="0"/>
        <c:axPos val="r"/>
        <c:numFmt formatCode="General" sourceLinked="0"/>
        <c:majorTickMark val="none"/>
        <c:minorTickMark val="none"/>
        <c:tickLblPos val="high"/>
        <c:txPr>
          <a:bodyPr/>
          <a:lstStyle/>
          <a:p>
            <a:pPr>
              <a:defRPr sz="900"/>
            </a:pPr>
            <a:endParaRPr lang="cs-CZ"/>
          </a:p>
        </c:txPr>
        <c:crossAx val="160574464"/>
        <c:crosses val="autoZero"/>
        <c:auto val="1"/>
        <c:lblAlgn val="ctr"/>
        <c:lblOffset val="100"/>
        <c:noMultiLvlLbl val="0"/>
      </c:catAx>
      <c:valAx>
        <c:axId val="160574464"/>
        <c:scaling>
          <c:orientation val="maxMin"/>
          <c:max val="3000000"/>
          <c:min val="-3000000"/>
        </c:scaling>
        <c:delete val="0"/>
        <c:axPos val="b"/>
        <c:majorGridlines/>
        <c:numFmt formatCode="#,##0" sourceLinked="1"/>
        <c:majorTickMark val="out"/>
        <c:minorTickMark val="none"/>
        <c:tickLblPos val="nextTo"/>
        <c:spPr>
          <a:ln>
            <a:noFill/>
          </a:ln>
        </c:spPr>
        <c:txPr>
          <a:bodyPr/>
          <a:lstStyle/>
          <a:p>
            <a:pPr>
              <a:defRPr sz="900"/>
            </a:pPr>
            <a:endParaRPr lang="cs-CZ"/>
          </a:p>
        </c:txPr>
        <c:crossAx val="160572928"/>
        <c:crosses val="max"/>
        <c:crossBetween val="between"/>
      </c:valAx>
      <c:valAx>
        <c:axId val="160609024"/>
        <c:scaling>
          <c:orientation val="minMax"/>
          <c:max val="6000000"/>
          <c:min val="-6000000"/>
        </c:scaling>
        <c:delete val="0"/>
        <c:axPos val="t"/>
        <c:numFmt formatCode="#,##0" sourceLinked="1"/>
        <c:majorTickMark val="out"/>
        <c:minorTickMark val="none"/>
        <c:tickLblPos val="nextTo"/>
        <c:spPr>
          <a:ln>
            <a:noFill/>
          </a:ln>
        </c:spPr>
        <c:txPr>
          <a:bodyPr/>
          <a:lstStyle/>
          <a:p>
            <a:pPr>
              <a:defRPr sz="900"/>
            </a:pPr>
            <a:endParaRPr lang="cs-CZ"/>
          </a:p>
        </c:txPr>
        <c:crossAx val="160610560"/>
        <c:crosses val="autoZero"/>
        <c:crossBetween val="between"/>
      </c:valAx>
      <c:catAx>
        <c:axId val="160610560"/>
        <c:scaling>
          <c:orientation val="maxMin"/>
        </c:scaling>
        <c:delete val="1"/>
        <c:axPos val="l"/>
        <c:numFmt formatCode="General" sourceLinked="1"/>
        <c:majorTickMark val="none"/>
        <c:minorTickMark val="none"/>
        <c:tickLblPos val="none"/>
        <c:crossAx val="160609024"/>
        <c:crosses val="autoZero"/>
        <c:auto val="1"/>
        <c:lblAlgn val="ctr"/>
        <c:lblOffset val="100"/>
        <c:noMultiLvlLbl val="0"/>
      </c:catAx>
    </c:plotArea>
    <c:legend>
      <c:legendPos val="b"/>
      <c:layout>
        <c:manualLayout>
          <c:xMode val="edge"/>
          <c:yMode val="edge"/>
          <c:x val="4.8662084758486368E-4"/>
          <c:y val="0.89403811098065811"/>
          <c:w val="0.69049295950230327"/>
          <c:h val="7.816885996907005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consumption on peak and minimum load days [MWh]</a:t>
            </a:r>
            <a:endParaRPr lang="cs-CZ" sz="1000">
              <a:solidFill>
                <a:schemeClr val="tx2"/>
              </a:solidFill>
              <a:effectLst/>
            </a:endParaRPr>
          </a:p>
        </c:rich>
      </c:tx>
      <c:layout>
        <c:manualLayout>
          <c:xMode val="edge"/>
          <c:yMode val="edge"/>
          <c:x val="3.0256410256410289E-4"/>
          <c:y val="5.8796296296296423E-2"/>
        </c:manualLayout>
      </c:layout>
      <c:overlay val="0"/>
    </c:title>
    <c:autoTitleDeleted val="0"/>
    <c:plotArea>
      <c:layout>
        <c:manualLayout>
          <c:layoutTarget val="inner"/>
          <c:xMode val="edge"/>
          <c:yMode val="edge"/>
          <c:x val="0.10497628205128225"/>
          <c:y val="0.20871064814814821"/>
          <c:w val="0.85545064856102304"/>
          <c:h val="0.52975879629629663"/>
        </c:manualLayout>
      </c:layout>
      <c:lineChart>
        <c:grouping val="standard"/>
        <c:varyColors val="0"/>
        <c:ser>
          <c:idx val="1"/>
          <c:order val="0"/>
          <c:tx>
            <c:v>Minimum load day</c:v>
          </c:tx>
          <c:spPr>
            <a:ln w="19050">
              <a:solidFill>
                <a:schemeClr val="accent1"/>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'8.2'!$AG$54:$AG$149</c:f>
              <c:numCache>
                <c:formatCode>#,##0</c:formatCode>
                <c:ptCount val="96"/>
                <c:pt idx="0">
                  <c:v>5337.3066041236998</c:v>
                </c:pt>
                <c:pt idx="1">
                  <c:v>5272.2683834685204</c:v>
                </c:pt>
                <c:pt idx="2">
                  <c:v>5173.16734212349</c:v>
                </c:pt>
                <c:pt idx="3">
                  <c:v>5123.6716314744699</c:v>
                </c:pt>
                <c:pt idx="4">
                  <c:v>5111.9692360736799</c:v>
                </c:pt>
                <c:pt idx="5">
                  <c:v>5127.9431135221403</c:v>
                </c:pt>
                <c:pt idx="6">
                  <c:v>5082.4342838820303</c:v>
                </c:pt>
                <c:pt idx="7">
                  <c:v>5062.4328873969498</c:v>
                </c:pt>
                <c:pt idx="8">
                  <c:v>5102.9873612209503</c:v>
                </c:pt>
                <c:pt idx="9">
                  <c:v>5080.4725693974697</c:v>
                </c:pt>
                <c:pt idx="10">
                  <c:v>5053.9714827667603</c:v>
                </c:pt>
                <c:pt idx="11">
                  <c:v>5044.4532698073799</c:v>
                </c:pt>
                <c:pt idx="12">
                  <c:v>5038.0329115837803</c:v>
                </c:pt>
                <c:pt idx="13">
                  <c:v>5012.0958860833998</c:v>
                </c:pt>
                <c:pt idx="14">
                  <c:v>5007.5025816112702</c:v>
                </c:pt>
                <c:pt idx="15">
                  <c:v>4988.3099913441201</c:v>
                </c:pt>
                <c:pt idx="16">
                  <c:v>5025.8042372155196</c:v>
                </c:pt>
                <c:pt idx="17">
                  <c:v>5030.0225193292499</c:v>
                </c:pt>
                <c:pt idx="18">
                  <c:v>5030.72070363078</c:v>
                </c:pt>
                <c:pt idx="19">
                  <c:v>5037.4119926477697</c:v>
                </c:pt>
                <c:pt idx="20">
                  <c:v>5058.8890434203004</c:v>
                </c:pt>
                <c:pt idx="21">
                  <c:v>4979.28332426824</c:v>
                </c:pt>
                <c:pt idx="22">
                  <c:v>4923.9773084447197</c:v>
                </c:pt>
                <c:pt idx="23">
                  <c:v>4870.5373983153704</c:v>
                </c:pt>
                <c:pt idx="24">
                  <c:v>4899.5937762052599</c:v>
                </c:pt>
                <c:pt idx="25">
                  <c:v>4962.08711126655</c:v>
                </c:pt>
                <c:pt idx="26">
                  <c:v>5023.0561799467696</c:v>
                </c:pt>
                <c:pt idx="27">
                  <c:v>5098.8310651048696</c:v>
                </c:pt>
                <c:pt idx="28">
                  <c:v>5169.75945661282</c:v>
                </c:pt>
                <c:pt idx="29">
                  <c:v>5265.8416469090098</c:v>
                </c:pt>
                <c:pt idx="30">
                  <c:v>5357.5366046873896</c:v>
                </c:pt>
                <c:pt idx="31">
                  <c:v>5485.8746577934699</c:v>
                </c:pt>
                <c:pt idx="32">
                  <c:v>5633.6375167755295</c:v>
                </c:pt>
                <c:pt idx="33">
                  <c:v>5758.0784362957602</c:v>
                </c:pt>
                <c:pt idx="34">
                  <c:v>5918.2810085800402</c:v>
                </c:pt>
                <c:pt idx="35">
                  <c:v>6024.4039541453903</c:v>
                </c:pt>
                <c:pt idx="36">
                  <c:v>6166.4819918757003</c:v>
                </c:pt>
                <c:pt idx="37">
                  <c:v>6251.5278289304197</c:v>
                </c:pt>
                <c:pt idx="38">
                  <c:v>6345.2179394452896</c:v>
                </c:pt>
                <c:pt idx="39">
                  <c:v>6439.8790098435602</c:v>
                </c:pt>
                <c:pt idx="40">
                  <c:v>6552.2257677969301</c:v>
                </c:pt>
                <c:pt idx="41">
                  <c:v>6662.7218351782803</c:v>
                </c:pt>
                <c:pt idx="42">
                  <c:v>6779.7284599683098</c:v>
                </c:pt>
                <c:pt idx="43">
                  <c:v>6837.8410998249701</c:v>
                </c:pt>
                <c:pt idx="44">
                  <c:v>6870.6551218137902</c:v>
                </c:pt>
                <c:pt idx="45">
                  <c:v>6950.6821525452497</c:v>
                </c:pt>
                <c:pt idx="46">
                  <c:v>6924.8926361815302</c:v>
                </c:pt>
                <c:pt idx="47">
                  <c:v>6855.8647177098001</c:v>
                </c:pt>
                <c:pt idx="48">
                  <c:v>6829.76033320235</c:v>
                </c:pt>
                <c:pt idx="49">
                  <c:v>6784.3638880068602</c:v>
                </c:pt>
                <c:pt idx="50">
                  <c:v>6711.3498180504703</c:v>
                </c:pt>
                <c:pt idx="51">
                  <c:v>6670.7195245687999</c:v>
                </c:pt>
                <c:pt idx="52">
                  <c:v>6688.2073919350696</c:v>
                </c:pt>
                <c:pt idx="53">
                  <c:v>6679.2670584405596</c:v>
                </c:pt>
                <c:pt idx="54">
                  <c:v>6652.5689837645004</c:v>
                </c:pt>
                <c:pt idx="55">
                  <c:v>6607.1515193059604</c:v>
                </c:pt>
                <c:pt idx="56">
                  <c:v>6600.0570657156504</c:v>
                </c:pt>
                <c:pt idx="57">
                  <c:v>6605.1116053298301</c:v>
                </c:pt>
                <c:pt idx="58">
                  <c:v>6562.7494541938004</c:v>
                </c:pt>
                <c:pt idx="59">
                  <c:v>6500.5548708637498</c:v>
                </c:pt>
                <c:pt idx="60">
                  <c:v>6512.0262009001099</c:v>
                </c:pt>
                <c:pt idx="61">
                  <c:v>6540.1976605397904</c:v>
                </c:pt>
                <c:pt idx="62">
                  <c:v>6503.5601273521297</c:v>
                </c:pt>
                <c:pt idx="63">
                  <c:v>6471.7949610989499</c:v>
                </c:pt>
                <c:pt idx="64">
                  <c:v>6477.7748768764905</c:v>
                </c:pt>
                <c:pt idx="65">
                  <c:v>6452.0384418135</c:v>
                </c:pt>
                <c:pt idx="66">
                  <c:v>6459.5444685892799</c:v>
                </c:pt>
                <c:pt idx="67">
                  <c:v>6413.8874849311997</c:v>
                </c:pt>
                <c:pt idx="68">
                  <c:v>6339.1750137286299</c:v>
                </c:pt>
                <c:pt idx="69">
                  <c:v>6298.03363099332</c:v>
                </c:pt>
                <c:pt idx="70">
                  <c:v>6271.3726130822397</c:v>
                </c:pt>
                <c:pt idx="71">
                  <c:v>6325.8568458881</c:v>
                </c:pt>
                <c:pt idx="72">
                  <c:v>6384.7954876123404</c:v>
                </c:pt>
                <c:pt idx="73">
                  <c:v>6386.6892883518003</c:v>
                </c:pt>
                <c:pt idx="74">
                  <c:v>6356.7821478039396</c:v>
                </c:pt>
                <c:pt idx="75">
                  <c:v>6385.9226165597802</c:v>
                </c:pt>
                <c:pt idx="76">
                  <c:v>6383.16371941329</c:v>
                </c:pt>
                <c:pt idx="77">
                  <c:v>6370.3120082455398</c:v>
                </c:pt>
                <c:pt idx="78">
                  <c:v>6355.29434426223</c:v>
                </c:pt>
                <c:pt idx="79">
                  <c:v>6409.6659655813701</c:v>
                </c:pt>
                <c:pt idx="80">
                  <c:v>6436.1129697985098</c:v>
                </c:pt>
                <c:pt idx="81">
                  <c:v>6437.0719576664096</c:v>
                </c:pt>
                <c:pt idx="82">
                  <c:v>6411.9623304632096</c:v>
                </c:pt>
                <c:pt idx="83">
                  <c:v>6455.9973820899804</c:v>
                </c:pt>
                <c:pt idx="84">
                  <c:v>6437.8315929890796</c:v>
                </c:pt>
                <c:pt idx="85">
                  <c:v>6385.9741202731302</c:v>
                </c:pt>
                <c:pt idx="86">
                  <c:v>6290.1461105479902</c:v>
                </c:pt>
                <c:pt idx="87">
                  <c:v>6255.1184304025601</c:v>
                </c:pt>
                <c:pt idx="88">
                  <c:v>6216.6753789284403</c:v>
                </c:pt>
                <c:pt idx="89">
                  <c:v>6141.3168204767398</c:v>
                </c:pt>
                <c:pt idx="90">
                  <c:v>6065.6361695528403</c:v>
                </c:pt>
                <c:pt idx="91">
                  <c:v>6024.7525241781696</c:v>
                </c:pt>
                <c:pt idx="92">
                  <c:v>5956.5356128868398</c:v>
                </c:pt>
                <c:pt idx="93">
                  <c:v>5861.2411502630603</c:v>
                </c:pt>
                <c:pt idx="94">
                  <c:v>5736.1977370256</c:v>
                </c:pt>
                <c:pt idx="95">
                  <c:v>5604.3785836842699</c:v>
                </c:pt>
              </c:numCache>
            </c:numRef>
          </c:val>
          <c:smooth val="0"/>
          <c:extLst>
            <c:ext xmlns:c16="http://schemas.microsoft.com/office/drawing/2014/chart" uri="{C3380CC4-5D6E-409C-BE32-E72D297353CC}">
              <c16:uniqueId val="{00000000-3A9D-4C51-90B7-27C34903EABC}"/>
            </c:ext>
          </c:extLst>
        </c:ser>
        <c:ser>
          <c:idx val="0"/>
          <c:order val="1"/>
          <c:tx>
            <c:v>Peak load day</c:v>
          </c:tx>
          <c:spPr>
            <a:ln w="19050">
              <a:solidFill>
                <a:schemeClr val="accent5"/>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'8.2'!$O$54:$O$149</c:f>
              <c:numCache>
                <c:formatCode>#,##0</c:formatCode>
                <c:ptCount val="96"/>
                <c:pt idx="0">
                  <c:v>9148.2753895450605</c:v>
                </c:pt>
                <c:pt idx="1">
                  <c:v>9136.3215855223898</c:v>
                </c:pt>
                <c:pt idx="2">
                  <c:v>9225.5628144810908</c:v>
                </c:pt>
                <c:pt idx="3">
                  <c:v>9222.2239803954508</c:v>
                </c:pt>
                <c:pt idx="4">
                  <c:v>9280.3663875609309</c:v>
                </c:pt>
                <c:pt idx="5">
                  <c:v>9389.4536104906092</c:v>
                </c:pt>
                <c:pt idx="6">
                  <c:v>9374.5877120508994</c:v>
                </c:pt>
                <c:pt idx="7">
                  <c:v>9344.8315823899902</c:v>
                </c:pt>
                <c:pt idx="8">
                  <c:v>9314.13650263407</c:v>
                </c:pt>
                <c:pt idx="9">
                  <c:v>9323.0588946670996</c:v>
                </c:pt>
                <c:pt idx="10">
                  <c:v>9371.0971738230201</c:v>
                </c:pt>
                <c:pt idx="11">
                  <c:v>9365.9198139468808</c:v>
                </c:pt>
                <c:pt idx="12">
                  <c:v>9416.9752955177701</c:v>
                </c:pt>
                <c:pt idx="13">
                  <c:v>9410.9532925841904</c:v>
                </c:pt>
                <c:pt idx="14">
                  <c:v>9410.0954444804702</c:v>
                </c:pt>
                <c:pt idx="15">
                  <c:v>9412.47469260055</c:v>
                </c:pt>
                <c:pt idx="16">
                  <c:v>9513.0286540191992</c:v>
                </c:pt>
                <c:pt idx="17">
                  <c:v>9541.4009932248391</c:v>
                </c:pt>
                <c:pt idx="18">
                  <c:v>9610.0419189558997</c:v>
                </c:pt>
                <c:pt idx="19">
                  <c:v>9709.6617748654098</c:v>
                </c:pt>
                <c:pt idx="20">
                  <c:v>9915.2277243506796</c:v>
                </c:pt>
                <c:pt idx="21">
                  <c:v>10054.655185900099</c:v>
                </c:pt>
                <c:pt idx="22">
                  <c:v>10154.574668650899</c:v>
                </c:pt>
                <c:pt idx="23">
                  <c:v>10334.5735222614</c:v>
                </c:pt>
                <c:pt idx="24">
                  <c:v>10775.578821438199</c:v>
                </c:pt>
                <c:pt idx="25">
                  <c:v>11030.1801435044</c:v>
                </c:pt>
                <c:pt idx="26">
                  <c:v>11346.6412987978</c:v>
                </c:pt>
                <c:pt idx="27">
                  <c:v>11491.783335992001</c:v>
                </c:pt>
                <c:pt idx="28">
                  <c:v>11621.2144376451</c:v>
                </c:pt>
                <c:pt idx="29">
                  <c:v>11711.809165496299</c:v>
                </c:pt>
                <c:pt idx="30">
                  <c:v>11791.3684431129</c:v>
                </c:pt>
                <c:pt idx="31">
                  <c:v>11811.4886814743</c:v>
                </c:pt>
                <c:pt idx="32">
                  <c:v>11873.0337558189</c:v>
                </c:pt>
                <c:pt idx="33">
                  <c:v>11980.611466509999</c:v>
                </c:pt>
                <c:pt idx="34">
                  <c:v>12008.5997473732</c:v>
                </c:pt>
                <c:pt idx="35">
                  <c:v>12159.0146560912</c:v>
                </c:pt>
                <c:pt idx="36">
                  <c:v>12133.626420946101</c:v>
                </c:pt>
                <c:pt idx="37">
                  <c:v>12124.281738718</c:v>
                </c:pt>
                <c:pt idx="38">
                  <c:v>12088.7776486366</c:v>
                </c:pt>
                <c:pt idx="39">
                  <c:v>12087.1529181106</c:v>
                </c:pt>
                <c:pt idx="40">
                  <c:v>12137.3873717321</c:v>
                </c:pt>
                <c:pt idx="41">
                  <c:v>12048.1572987626</c:v>
                </c:pt>
                <c:pt idx="42">
                  <c:v>11966.2000857533</c:v>
                </c:pt>
                <c:pt idx="43">
                  <c:v>11902.3748499557</c:v>
                </c:pt>
                <c:pt idx="44">
                  <c:v>11810.043123108</c:v>
                </c:pt>
                <c:pt idx="45">
                  <c:v>11751.148518821999</c:v>
                </c:pt>
                <c:pt idx="46">
                  <c:v>11765.051086888399</c:v>
                </c:pt>
                <c:pt idx="47">
                  <c:v>11768.7783588157</c:v>
                </c:pt>
                <c:pt idx="48">
                  <c:v>11722.602074599499</c:v>
                </c:pt>
                <c:pt idx="49">
                  <c:v>11845.508271151801</c:v>
                </c:pt>
                <c:pt idx="50">
                  <c:v>11730.6572583578</c:v>
                </c:pt>
                <c:pt idx="51">
                  <c:v>11720.713791426801</c:v>
                </c:pt>
                <c:pt idx="52">
                  <c:v>11889.931226917101</c:v>
                </c:pt>
                <c:pt idx="53">
                  <c:v>11826.928696769</c:v>
                </c:pt>
                <c:pt idx="54">
                  <c:v>11679.5464345163</c:v>
                </c:pt>
                <c:pt idx="55">
                  <c:v>11521.5825504973</c:v>
                </c:pt>
                <c:pt idx="56">
                  <c:v>11448.0084085464</c:v>
                </c:pt>
                <c:pt idx="57">
                  <c:v>11425.678532214401</c:v>
                </c:pt>
                <c:pt idx="58">
                  <c:v>11339.846190676601</c:v>
                </c:pt>
                <c:pt idx="59">
                  <c:v>11401.713440687399</c:v>
                </c:pt>
                <c:pt idx="60">
                  <c:v>11458.4476912013</c:v>
                </c:pt>
                <c:pt idx="61">
                  <c:v>11468.6500211237</c:v>
                </c:pt>
                <c:pt idx="62">
                  <c:v>11475.7931882054</c:v>
                </c:pt>
                <c:pt idx="63">
                  <c:v>11440.826185541</c:v>
                </c:pt>
                <c:pt idx="64">
                  <c:v>11390.906726965301</c:v>
                </c:pt>
                <c:pt idx="65">
                  <c:v>11410.572516603101</c:v>
                </c:pt>
                <c:pt idx="66">
                  <c:v>11447.332477309599</c:v>
                </c:pt>
                <c:pt idx="67">
                  <c:v>11439.04894941</c:v>
                </c:pt>
                <c:pt idx="68">
                  <c:v>11603.482466444601</c:v>
                </c:pt>
                <c:pt idx="69">
                  <c:v>11683.418852871</c:v>
                </c:pt>
                <c:pt idx="70">
                  <c:v>11604.312280435701</c:v>
                </c:pt>
                <c:pt idx="71">
                  <c:v>11587.5880391338</c:v>
                </c:pt>
                <c:pt idx="72">
                  <c:v>11536.0225525432</c:v>
                </c:pt>
                <c:pt idx="73">
                  <c:v>11454.733751768699</c:v>
                </c:pt>
                <c:pt idx="74">
                  <c:v>11515.8102111972</c:v>
                </c:pt>
                <c:pt idx="75">
                  <c:v>11490.305199835</c:v>
                </c:pt>
                <c:pt idx="76">
                  <c:v>11507.1801002263</c:v>
                </c:pt>
                <c:pt idx="77">
                  <c:v>11485.7595975778</c:v>
                </c:pt>
                <c:pt idx="78">
                  <c:v>11567.39466158</c:v>
                </c:pt>
                <c:pt idx="79">
                  <c:v>11496.691265351201</c:v>
                </c:pt>
                <c:pt idx="80">
                  <c:v>11361.984637362</c:v>
                </c:pt>
                <c:pt idx="81">
                  <c:v>11235.20458422</c:v>
                </c:pt>
                <c:pt idx="82">
                  <c:v>11130.6605806891</c:v>
                </c:pt>
                <c:pt idx="83">
                  <c:v>11042.0792266813</c:v>
                </c:pt>
                <c:pt idx="84">
                  <c:v>10896.2732386919</c:v>
                </c:pt>
                <c:pt idx="85">
                  <c:v>10775.142359540399</c:v>
                </c:pt>
                <c:pt idx="86">
                  <c:v>10476.8289465295</c:v>
                </c:pt>
                <c:pt idx="87">
                  <c:v>10287.2510452757</c:v>
                </c:pt>
                <c:pt idx="88">
                  <c:v>10229.0611473315</c:v>
                </c:pt>
                <c:pt idx="89">
                  <c:v>10168.855188568699</c:v>
                </c:pt>
                <c:pt idx="90">
                  <c:v>10080.0810664419</c:v>
                </c:pt>
                <c:pt idx="91">
                  <c:v>9923.5646657101006</c:v>
                </c:pt>
                <c:pt idx="92">
                  <c:v>9845.1933367744296</c:v>
                </c:pt>
                <c:pt idx="93">
                  <c:v>9726.7949896467399</c:v>
                </c:pt>
                <c:pt idx="94">
                  <c:v>9583.8380875700095</c:v>
                </c:pt>
                <c:pt idx="95">
                  <c:v>9406.49503534631</c:v>
                </c:pt>
              </c:numCache>
            </c:numRef>
          </c:val>
          <c:smooth val="0"/>
          <c:extLst>
            <c:ext xmlns:c16="http://schemas.microsoft.com/office/drawing/2014/chart" uri="{C3380CC4-5D6E-409C-BE32-E72D297353CC}">
              <c16:uniqueId val="{00000001-3A9D-4C51-90B7-27C34903EABC}"/>
            </c:ext>
          </c:extLst>
        </c:ser>
        <c:dLbls>
          <c:showLegendKey val="0"/>
          <c:showVal val="0"/>
          <c:showCatName val="0"/>
          <c:showSerName val="0"/>
          <c:showPercent val="0"/>
          <c:showBubbleSize val="0"/>
        </c:dLbls>
        <c:smooth val="0"/>
        <c:axId val="160892416"/>
        <c:axId val="160893952"/>
      </c:lineChart>
      <c:catAx>
        <c:axId val="160892416"/>
        <c:scaling>
          <c:orientation val="minMax"/>
        </c:scaling>
        <c:delete val="0"/>
        <c:axPos val="b"/>
        <c:numFmt formatCode="h:mm;@" sourceLinked="1"/>
        <c:majorTickMark val="out"/>
        <c:minorTickMark val="none"/>
        <c:tickLblPos val="nextTo"/>
        <c:spPr>
          <a:ln>
            <a:noFill/>
          </a:ln>
        </c:spPr>
        <c:txPr>
          <a:bodyPr rot="-5400000" vert="horz" anchor="t" anchorCtr="0"/>
          <a:lstStyle/>
          <a:p>
            <a:pPr>
              <a:defRPr sz="900"/>
            </a:pPr>
            <a:endParaRPr lang="cs-CZ"/>
          </a:p>
        </c:txPr>
        <c:crossAx val="160893952"/>
        <c:crosses val="autoZero"/>
        <c:auto val="1"/>
        <c:lblAlgn val="ctr"/>
        <c:lblOffset val="100"/>
        <c:tickLblSkip val="4"/>
        <c:noMultiLvlLbl val="1"/>
      </c:catAx>
      <c:valAx>
        <c:axId val="160893952"/>
        <c:scaling>
          <c:orientation val="minMax"/>
          <c:max val="14000"/>
        </c:scaling>
        <c:delete val="0"/>
        <c:axPos val="l"/>
        <c:majorGridlines/>
        <c:numFmt formatCode="#,##0" sourceLinked="0"/>
        <c:majorTickMark val="out"/>
        <c:minorTickMark val="none"/>
        <c:tickLblPos val="nextTo"/>
        <c:spPr>
          <a:ln>
            <a:noFill/>
          </a:ln>
        </c:spPr>
        <c:txPr>
          <a:bodyPr/>
          <a:lstStyle/>
          <a:p>
            <a:pPr>
              <a:defRPr sz="900" b="0"/>
            </a:pPr>
            <a:endParaRPr lang="cs-CZ"/>
          </a:p>
        </c:txPr>
        <c:crossAx val="160892416"/>
        <c:crosses val="autoZero"/>
        <c:crossBetween val="between"/>
        <c:majorUnit val="2000"/>
      </c:valAx>
    </c:plotArea>
    <c:legend>
      <c:legendPos val="r"/>
      <c:layout>
        <c:manualLayout>
          <c:xMode val="edge"/>
          <c:yMode val="edge"/>
          <c:x val="0"/>
          <c:y val="0.93152554278416344"/>
          <c:w val="0.50883931623931677"/>
          <c:h val="6.847445721583653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Structure of meeting the daily peak and minimum loads [MW]</a:t>
            </a:r>
            <a:endParaRPr lang="cs-CZ" sz="1000">
              <a:solidFill>
                <a:schemeClr val="tx2"/>
              </a:solidFill>
              <a:effectLst/>
            </a:endParaRPr>
          </a:p>
        </c:rich>
      </c:tx>
      <c:layout>
        <c:manualLayout>
          <c:xMode val="edge"/>
          <c:yMode val="edge"/>
          <c:x val="2.3240120226953051E-3"/>
          <c:y val="4.8659003831417622E-2"/>
        </c:manualLayout>
      </c:layout>
      <c:overlay val="0"/>
    </c:title>
    <c:autoTitleDeleted val="0"/>
    <c:plotArea>
      <c:layout>
        <c:manualLayout>
          <c:layoutTarget val="inner"/>
          <c:xMode val="edge"/>
          <c:yMode val="edge"/>
          <c:x val="0.11943995726495725"/>
          <c:y val="0.17260408684546638"/>
          <c:w val="0.85603013238465953"/>
          <c:h val="0.47933898254516288"/>
        </c:manualLayout>
      </c:layout>
      <c:barChart>
        <c:barDir val="col"/>
        <c:grouping val="clustered"/>
        <c:varyColors val="0"/>
        <c:ser>
          <c:idx val="1"/>
          <c:order val="0"/>
          <c:tx>
            <c:v>Minimum load day</c:v>
          </c:tx>
          <c:spPr>
            <a:solidFill>
              <a:schemeClr val="accent1"/>
            </a:solidFill>
            <a:effectLst/>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'8.2'!$E$24:$E$33</c:f>
              <c:numCache>
                <c:formatCode>#,##0.0</c:formatCode>
                <c:ptCount val="10"/>
                <c:pt idx="0">
                  <c:v>3024.4905210217298</c:v>
                </c:pt>
                <c:pt idx="1">
                  <c:v>2368.4199018762502</c:v>
                </c:pt>
                <c:pt idx="2">
                  <c:v>237.07353755791499</c:v>
                </c:pt>
                <c:pt idx="3">
                  <c:v>339.50604867600401</c:v>
                </c:pt>
                <c:pt idx="4">
                  <c:v>152.15024087904899</c:v>
                </c:pt>
                <c:pt idx="5">
                  <c:v>0</c:v>
                </c:pt>
                <c:pt idx="6">
                  <c:v>7.7692379624717196</c:v>
                </c:pt>
                <c:pt idx="7">
                  <c:v>115.820083156145</c:v>
                </c:pt>
                <c:pt idx="8">
                  <c:v>-333.62781550743398</c:v>
                </c:pt>
                <c:pt idx="9">
                  <c:v>-1041.06435730676</c:v>
                </c:pt>
              </c:numCache>
            </c:numRef>
          </c:val>
          <c:extLst>
            <c:ext xmlns:c16="http://schemas.microsoft.com/office/drawing/2014/chart" uri="{C3380CC4-5D6E-409C-BE32-E72D297353CC}">
              <c16:uniqueId val="{00000000-70FA-4A85-B3D3-FEDC6E0DE896}"/>
            </c:ext>
          </c:extLst>
        </c:ser>
        <c:ser>
          <c:idx val="0"/>
          <c:order val="1"/>
          <c:tx>
            <c:v>Peak load day</c:v>
          </c:tx>
          <c:spPr>
            <a:solidFill>
              <a:schemeClr val="accent5"/>
            </a:solidFill>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'8.2'!$E$7:$E$16</c:f>
              <c:numCache>
                <c:formatCode>#,##0.0</c:formatCode>
                <c:ptCount val="10"/>
                <c:pt idx="0">
                  <c:v>3678.9414145012702</c:v>
                </c:pt>
                <c:pt idx="1">
                  <c:v>6201.12942270862</c:v>
                </c:pt>
                <c:pt idx="2">
                  <c:v>1205.96115015948</c:v>
                </c:pt>
                <c:pt idx="3">
                  <c:v>554.34306008995497</c:v>
                </c:pt>
                <c:pt idx="4">
                  <c:v>581.07020698718304</c:v>
                </c:pt>
                <c:pt idx="5">
                  <c:v>514.47885104773695</c:v>
                </c:pt>
                <c:pt idx="6">
                  <c:v>330.94648423335599</c:v>
                </c:pt>
                <c:pt idx="7">
                  <c:v>54.718377288131798</c:v>
                </c:pt>
                <c:pt idx="8">
                  <c:v>-962.57431092454306</c:v>
                </c:pt>
                <c:pt idx="9">
                  <c:v>0</c:v>
                </c:pt>
              </c:numCache>
            </c:numRef>
          </c:val>
          <c:extLst>
            <c:ext xmlns:c16="http://schemas.microsoft.com/office/drawing/2014/chart" uri="{C3380CC4-5D6E-409C-BE32-E72D297353CC}">
              <c16:uniqueId val="{00000001-70FA-4A85-B3D3-FEDC6E0DE896}"/>
            </c:ext>
          </c:extLst>
        </c:ser>
        <c:dLbls>
          <c:showLegendKey val="0"/>
          <c:showVal val="0"/>
          <c:showCatName val="0"/>
          <c:showSerName val="0"/>
          <c:showPercent val="0"/>
          <c:showBubbleSize val="0"/>
        </c:dLbls>
        <c:gapWidth val="50"/>
        <c:axId val="160952704"/>
        <c:axId val="160954240"/>
      </c:barChart>
      <c:catAx>
        <c:axId val="160952704"/>
        <c:scaling>
          <c:orientation val="minMax"/>
        </c:scaling>
        <c:delete val="0"/>
        <c:axPos val="b"/>
        <c:numFmt formatCode="General" sourceLinked="1"/>
        <c:majorTickMark val="none"/>
        <c:minorTickMark val="none"/>
        <c:tickLblPos val="low"/>
        <c:txPr>
          <a:bodyPr rot="-5400000" vert="horz" anchor="t" anchorCtr="0"/>
          <a:lstStyle/>
          <a:p>
            <a:pPr>
              <a:defRPr sz="900" b="0"/>
            </a:pPr>
            <a:endParaRPr lang="cs-CZ"/>
          </a:p>
        </c:txPr>
        <c:crossAx val="160954240"/>
        <c:crosses val="autoZero"/>
        <c:auto val="1"/>
        <c:lblAlgn val="ctr"/>
        <c:lblOffset val="100"/>
        <c:noMultiLvlLbl val="0"/>
      </c:catAx>
      <c:valAx>
        <c:axId val="160954240"/>
        <c:scaling>
          <c:orientation val="minMax"/>
          <c:max val="7000"/>
        </c:scaling>
        <c:delete val="0"/>
        <c:axPos val="l"/>
        <c:majorGridlines/>
        <c:numFmt formatCode="#,##0" sourceLinked="0"/>
        <c:majorTickMark val="out"/>
        <c:minorTickMark val="none"/>
        <c:tickLblPos val="nextTo"/>
        <c:spPr>
          <a:ln>
            <a:noFill/>
          </a:ln>
        </c:spPr>
        <c:txPr>
          <a:bodyPr/>
          <a:lstStyle/>
          <a:p>
            <a:pPr>
              <a:defRPr sz="900"/>
            </a:pPr>
            <a:endParaRPr lang="cs-CZ"/>
          </a:p>
        </c:txPr>
        <c:crossAx val="160952704"/>
        <c:crosses val="autoZero"/>
        <c:crossBetween val="between"/>
      </c:valAx>
    </c:plotArea>
    <c:legend>
      <c:legendPos val="b"/>
      <c:layout>
        <c:manualLayout>
          <c:xMode val="edge"/>
          <c:yMode val="edge"/>
          <c:x val="0"/>
          <c:y val="0.81811183547970034"/>
          <c:w val="0.40966102429452911"/>
          <c:h val="6.415421455938702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Fuels used in gross electricity generation [GWh]</a:t>
            </a:r>
            <a:endParaRPr lang="cs-CZ" sz="1000">
              <a:solidFill>
                <a:schemeClr val="tx2"/>
              </a:solidFill>
              <a:effectLst/>
            </a:endParaRPr>
          </a:p>
        </c:rich>
      </c:tx>
      <c:layout>
        <c:manualLayout>
          <c:xMode val="edge"/>
          <c:yMode val="edge"/>
          <c:x val="5.7683923929852483E-3"/>
          <c:y val="0"/>
        </c:manualLayout>
      </c:layout>
      <c:overlay val="0"/>
    </c:title>
    <c:autoTitleDeleted val="0"/>
    <c:plotArea>
      <c:layout>
        <c:manualLayout>
          <c:layoutTarget val="inner"/>
          <c:xMode val="edge"/>
          <c:yMode val="edge"/>
          <c:x val="8.116451612903236E-2"/>
          <c:y val="0.14087592592592588"/>
          <c:w val="0.91883548387096758"/>
          <c:h val="0.57509067688378146"/>
        </c:manualLayout>
      </c:layout>
      <c:barChart>
        <c:barDir val="col"/>
        <c:grouping val="stacked"/>
        <c:varyColors val="0"/>
        <c:ser>
          <c:idx val="0"/>
          <c:order val="0"/>
          <c:tx>
            <c:strRef>
              <c:f>'10'!$P$34</c:f>
              <c:strCache>
                <c:ptCount val="1"/>
                <c:pt idx="0">
                  <c:v>Biomass</c:v>
                </c:pt>
              </c:strCache>
            </c:strRef>
          </c:tx>
          <c:spPr>
            <a:pattFill prst="ltUpDiag">
              <a:fgClr>
                <a:schemeClr val="accent1"/>
              </a:fgClr>
              <a:bgClr>
                <a:schemeClr val="bg1"/>
              </a:bgClr>
            </a:pattFill>
          </c:spPr>
          <c:invertIfNegative val="0"/>
          <c:cat>
            <c:strRef>
              <c:f>'10'!$Q$33:$T$33</c:f>
              <c:strCache>
                <c:ptCount val="4"/>
                <c:pt idx="0">
                  <c:v>NPP</c:v>
                </c:pt>
                <c:pt idx="1">
                  <c:v>TPS</c:v>
                </c:pt>
                <c:pt idx="2">
                  <c:v>CC</c:v>
                </c:pt>
                <c:pt idx="3">
                  <c:v>GFPS</c:v>
                </c:pt>
              </c:strCache>
            </c:strRef>
          </c:cat>
          <c:val>
            <c:numRef>
              <c:f>'10'!$Q$34:$T$34</c:f>
              <c:numCache>
                <c:formatCode>General</c:formatCode>
                <c:ptCount val="4"/>
                <c:pt idx="1">
                  <c:v>2663.0491109999994</c:v>
                </c:pt>
                <c:pt idx="2">
                  <c:v>0</c:v>
                </c:pt>
                <c:pt idx="3">
                  <c:v>1.5052419999999995</c:v>
                </c:pt>
              </c:numCache>
            </c:numRef>
          </c:val>
          <c:extLst>
            <c:ext xmlns:c16="http://schemas.microsoft.com/office/drawing/2014/chart" uri="{C3380CC4-5D6E-409C-BE32-E72D297353CC}">
              <c16:uniqueId val="{00000000-9AC9-4F9E-92E3-D70E8A76EA54}"/>
            </c:ext>
          </c:extLst>
        </c:ser>
        <c:ser>
          <c:idx val="1"/>
          <c:order val="1"/>
          <c:tx>
            <c:strRef>
              <c:f>'10'!$P$35</c:f>
              <c:strCache>
                <c:ptCount val="1"/>
                <c:pt idx="0">
                  <c:v>Biogas</c:v>
                </c:pt>
              </c:strCache>
            </c:strRef>
          </c:tx>
          <c:spPr>
            <a:pattFill prst="ltUpDiag">
              <a:fgClr>
                <a:schemeClr val="accent5"/>
              </a:fgClr>
              <a:bgClr>
                <a:schemeClr val="bg1"/>
              </a:bgClr>
            </a:pattFill>
          </c:spPr>
          <c:invertIfNegative val="0"/>
          <c:cat>
            <c:strRef>
              <c:f>'10'!$Q$33:$T$33</c:f>
              <c:strCache>
                <c:ptCount val="4"/>
                <c:pt idx="0">
                  <c:v>NPP</c:v>
                </c:pt>
                <c:pt idx="1">
                  <c:v>TPS</c:v>
                </c:pt>
                <c:pt idx="2">
                  <c:v>CC</c:v>
                </c:pt>
                <c:pt idx="3">
                  <c:v>GFPS</c:v>
                </c:pt>
              </c:strCache>
            </c:strRef>
          </c:cat>
          <c:val>
            <c:numRef>
              <c:f>'10'!$Q$35:$T$35</c:f>
              <c:numCache>
                <c:formatCode>General</c:formatCode>
                <c:ptCount val="4"/>
                <c:pt idx="1">
                  <c:v>11.059661999999999</c:v>
                </c:pt>
                <c:pt idx="2">
                  <c:v>0</c:v>
                </c:pt>
                <c:pt idx="3">
                  <c:v>2581.0619980000047</c:v>
                </c:pt>
              </c:numCache>
            </c:numRef>
          </c:val>
          <c:extLst>
            <c:ext xmlns:c16="http://schemas.microsoft.com/office/drawing/2014/chart" uri="{C3380CC4-5D6E-409C-BE32-E72D297353CC}">
              <c16:uniqueId val="{00000001-9AC9-4F9E-92E3-D70E8A76EA54}"/>
            </c:ext>
          </c:extLst>
        </c:ser>
        <c:ser>
          <c:idx val="2"/>
          <c:order val="2"/>
          <c:tx>
            <c:strRef>
              <c:f>'10'!$P$36</c:f>
              <c:strCache>
                <c:ptCount val="1"/>
                <c:pt idx="0">
                  <c:v>Hard coal</c:v>
                </c:pt>
              </c:strCache>
            </c:strRef>
          </c:tx>
          <c:spPr>
            <a:solidFill>
              <a:schemeClr val="accent4"/>
            </a:solidFill>
          </c:spPr>
          <c:invertIfNegative val="0"/>
          <c:cat>
            <c:strRef>
              <c:f>'10'!$Q$33:$T$33</c:f>
              <c:strCache>
                <c:ptCount val="4"/>
                <c:pt idx="0">
                  <c:v>NPP</c:v>
                </c:pt>
                <c:pt idx="1">
                  <c:v>TPS</c:v>
                </c:pt>
                <c:pt idx="2">
                  <c:v>CC</c:v>
                </c:pt>
                <c:pt idx="3">
                  <c:v>GFPS</c:v>
                </c:pt>
              </c:strCache>
            </c:strRef>
          </c:cat>
          <c:val>
            <c:numRef>
              <c:f>'10'!$Q$36:$T$36</c:f>
              <c:numCache>
                <c:formatCode>General</c:formatCode>
                <c:ptCount val="4"/>
                <c:pt idx="1">
                  <c:v>2761.6840530000009</c:v>
                </c:pt>
                <c:pt idx="2">
                  <c:v>0</c:v>
                </c:pt>
                <c:pt idx="3">
                  <c:v>0</c:v>
                </c:pt>
              </c:numCache>
            </c:numRef>
          </c:val>
          <c:extLst>
            <c:ext xmlns:c16="http://schemas.microsoft.com/office/drawing/2014/chart" uri="{C3380CC4-5D6E-409C-BE32-E72D297353CC}">
              <c16:uniqueId val="{00000002-9AC9-4F9E-92E3-D70E8A76EA54}"/>
            </c:ext>
          </c:extLst>
        </c:ser>
        <c:ser>
          <c:idx val="3"/>
          <c:order val="3"/>
          <c:tx>
            <c:strRef>
              <c:f>'10'!$P$37</c:f>
              <c:strCache>
                <c:ptCount val="1"/>
                <c:pt idx="0">
                  <c:v>Brown coal</c:v>
                </c:pt>
              </c:strCache>
            </c:strRef>
          </c:tx>
          <c:spPr>
            <a:solidFill>
              <a:schemeClr val="accent1"/>
            </a:solidFill>
          </c:spPr>
          <c:invertIfNegative val="0"/>
          <c:cat>
            <c:strRef>
              <c:f>'10'!$Q$33:$T$33</c:f>
              <c:strCache>
                <c:ptCount val="4"/>
                <c:pt idx="0">
                  <c:v>NPP</c:v>
                </c:pt>
                <c:pt idx="1">
                  <c:v>TPS</c:v>
                </c:pt>
                <c:pt idx="2">
                  <c:v>CC</c:v>
                </c:pt>
                <c:pt idx="3">
                  <c:v>GFPS</c:v>
                </c:pt>
              </c:strCache>
            </c:strRef>
          </c:cat>
          <c:val>
            <c:numRef>
              <c:f>'10'!$Q$37:$T$37</c:f>
              <c:numCache>
                <c:formatCode>General</c:formatCode>
                <c:ptCount val="4"/>
                <c:pt idx="1">
                  <c:v>31405.458371000001</c:v>
                </c:pt>
                <c:pt idx="2">
                  <c:v>0</c:v>
                </c:pt>
                <c:pt idx="3">
                  <c:v>1.6114050000000002</c:v>
                </c:pt>
              </c:numCache>
            </c:numRef>
          </c:val>
          <c:extLst>
            <c:ext xmlns:c16="http://schemas.microsoft.com/office/drawing/2014/chart" uri="{C3380CC4-5D6E-409C-BE32-E72D297353CC}">
              <c16:uniqueId val="{00000003-9AC9-4F9E-92E3-D70E8A76EA54}"/>
            </c:ext>
          </c:extLst>
        </c:ser>
        <c:ser>
          <c:idx val="4"/>
          <c:order val="4"/>
          <c:tx>
            <c:strRef>
              <c:f>'10'!$P$38</c:f>
              <c:strCache>
                <c:ptCount val="1"/>
                <c:pt idx="0">
                  <c:v>Coke</c:v>
                </c:pt>
              </c:strCache>
            </c:strRef>
          </c:tx>
          <c:spPr>
            <a:solidFill>
              <a:srgbClr val="D0D0D0"/>
            </a:solidFill>
          </c:spPr>
          <c:invertIfNegative val="0"/>
          <c:cat>
            <c:strRef>
              <c:f>'10'!$Q$33:$T$33</c:f>
              <c:strCache>
                <c:ptCount val="4"/>
                <c:pt idx="0">
                  <c:v>NPP</c:v>
                </c:pt>
                <c:pt idx="1">
                  <c:v>TPS</c:v>
                </c:pt>
                <c:pt idx="2">
                  <c:v>CC</c:v>
                </c:pt>
                <c:pt idx="3">
                  <c:v>GFPS</c:v>
                </c:pt>
              </c:strCache>
            </c:strRef>
          </c:cat>
          <c:val>
            <c:numRef>
              <c:f>'10'!$Q$38:$T$38</c:f>
              <c:numCache>
                <c:formatCode>General</c:formatCode>
                <c:ptCount val="4"/>
                <c:pt idx="1">
                  <c:v>0</c:v>
                </c:pt>
                <c:pt idx="2">
                  <c:v>0</c:v>
                </c:pt>
                <c:pt idx="3">
                  <c:v>0</c:v>
                </c:pt>
              </c:numCache>
            </c:numRef>
          </c:val>
          <c:extLst>
            <c:ext xmlns:c16="http://schemas.microsoft.com/office/drawing/2014/chart" uri="{C3380CC4-5D6E-409C-BE32-E72D297353CC}">
              <c16:uniqueId val="{00000004-9AC9-4F9E-92E3-D70E8A76EA54}"/>
            </c:ext>
          </c:extLst>
        </c:ser>
        <c:ser>
          <c:idx val="5"/>
          <c:order val="5"/>
          <c:tx>
            <c:strRef>
              <c:f>'10'!$P$39</c:f>
              <c:strCache>
                <c:ptCount val="1"/>
                <c:pt idx="0">
                  <c:v>Waste heat</c:v>
                </c:pt>
              </c:strCache>
            </c:strRef>
          </c:tx>
          <c:spPr>
            <a:solidFill>
              <a:srgbClr val="F7C9C7"/>
            </a:solidFill>
          </c:spPr>
          <c:invertIfNegative val="0"/>
          <c:cat>
            <c:strRef>
              <c:f>'10'!$Q$33:$T$33</c:f>
              <c:strCache>
                <c:ptCount val="4"/>
                <c:pt idx="0">
                  <c:v>NPP</c:v>
                </c:pt>
                <c:pt idx="1">
                  <c:v>TPS</c:v>
                </c:pt>
                <c:pt idx="2">
                  <c:v>CC</c:v>
                </c:pt>
                <c:pt idx="3">
                  <c:v>GFPS</c:v>
                </c:pt>
              </c:strCache>
            </c:strRef>
          </c:cat>
          <c:val>
            <c:numRef>
              <c:f>'10'!$Q$39:$T$39</c:f>
              <c:numCache>
                <c:formatCode>General</c:formatCode>
                <c:ptCount val="4"/>
                <c:pt idx="1">
                  <c:v>70.470853000000005</c:v>
                </c:pt>
                <c:pt idx="2">
                  <c:v>0</c:v>
                </c:pt>
                <c:pt idx="3">
                  <c:v>0</c:v>
                </c:pt>
              </c:numCache>
            </c:numRef>
          </c:val>
          <c:extLst>
            <c:ext xmlns:c16="http://schemas.microsoft.com/office/drawing/2014/chart" uri="{C3380CC4-5D6E-409C-BE32-E72D297353CC}">
              <c16:uniqueId val="{00000005-9AC9-4F9E-92E3-D70E8A76EA54}"/>
            </c:ext>
          </c:extLst>
        </c:ser>
        <c:ser>
          <c:idx val="6"/>
          <c:order val="6"/>
          <c:tx>
            <c:strRef>
              <c:f>'10'!$P$40</c:f>
              <c:strCache>
                <c:ptCount val="1"/>
                <c:pt idx="0">
                  <c:v>Other liquid fuels</c:v>
                </c:pt>
              </c:strCache>
            </c:strRef>
          </c:tx>
          <c:spPr>
            <a:solidFill>
              <a:srgbClr val="646363"/>
            </a:solidFill>
          </c:spPr>
          <c:invertIfNegative val="0"/>
          <c:cat>
            <c:strRef>
              <c:f>'10'!$Q$33:$T$33</c:f>
              <c:strCache>
                <c:ptCount val="4"/>
                <c:pt idx="0">
                  <c:v>NPP</c:v>
                </c:pt>
                <c:pt idx="1">
                  <c:v>TPS</c:v>
                </c:pt>
                <c:pt idx="2">
                  <c:v>CC</c:v>
                </c:pt>
                <c:pt idx="3">
                  <c:v>GFPS</c:v>
                </c:pt>
              </c:strCache>
            </c:strRef>
          </c:cat>
          <c:val>
            <c:numRef>
              <c:f>'10'!$Q$40:$T$40</c:f>
              <c:numCache>
                <c:formatCode>General</c:formatCode>
                <c:ptCount val="4"/>
                <c:pt idx="1">
                  <c:v>12.165940000000001</c:v>
                </c:pt>
                <c:pt idx="2">
                  <c:v>0</c:v>
                </c:pt>
                <c:pt idx="3">
                  <c:v>1.3964000000000001E-2</c:v>
                </c:pt>
              </c:numCache>
            </c:numRef>
          </c:val>
          <c:extLst>
            <c:ext xmlns:c16="http://schemas.microsoft.com/office/drawing/2014/chart" uri="{C3380CC4-5D6E-409C-BE32-E72D297353CC}">
              <c16:uniqueId val="{00000006-9AC9-4F9E-92E3-D70E8A76EA54}"/>
            </c:ext>
          </c:extLst>
        </c:ser>
        <c:ser>
          <c:idx val="7"/>
          <c:order val="7"/>
          <c:tx>
            <c:strRef>
              <c:f>'10'!$P$41</c:f>
              <c:strCache>
                <c:ptCount val="1"/>
                <c:pt idx="0">
                  <c:v>Other solid fuels</c:v>
                </c:pt>
              </c:strCache>
            </c:strRef>
          </c:tx>
          <c:spPr>
            <a:solidFill>
              <a:srgbClr val="F0948F"/>
            </a:solidFill>
          </c:spPr>
          <c:invertIfNegative val="0"/>
          <c:cat>
            <c:strRef>
              <c:f>'10'!$Q$33:$T$33</c:f>
              <c:strCache>
                <c:ptCount val="4"/>
                <c:pt idx="0">
                  <c:v>NPP</c:v>
                </c:pt>
                <c:pt idx="1">
                  <c:v>TPS</c:v>
                </c:pt>
                <c:pt idx="2">
                  <c:v>CC</c:v>
                </c:pt>
                <c:pt idx="3">
                  <c:v>GFPS</c:v>
                </c:pt>
              </c:strCache>
            </c:strRef>
          </c:cat>
          <c:val>
            <c:numRef>
              <c:f>'10'!$Q$41:$T$41</c:f>
              <c:numCache>
                <c:formatCode>General</c:formatCode>
                <c:ptCount val="4"/>
                <c:pt idx="1">
                  <c:v>224.50437899999994</c:v>
                </c:pt>
                <c:pt idx="2">
                  <c:v>0</c:v>
                </c:pt>
                <c:pt idx="3">
                  <c:v>0</c:v>
                </c:pt>
              </c:numCache>
            </c:numRef>
          </c:val>
          <c:extLst>
            <c:ext xmlns:c16="http://schemas.microsoft.com/office/drawing/2014/chart" uri="{C3380CC4-5D6E-409C-BE32-E72D297353CC}">
              <c16:uniqueId val="{00000007-9AC9-4F9E-92E3-D70E8A76EA54}"/>
            </c:ext>
          </c:extLst>
        </c:ser>
        <c:ser>
          <c:idx val="8"/>
          <c:order val="8"/>
          <c:tx>
            <c:strRef>
              <c:f>'10'!$P$42</c:f>
              <c:strCache>
                <c:ptCount val="1"/>
                <c:pt idx="0">
                  <c:v>Other gases</c:v>
                </c:pt>
              </c:strCache>
            </c:strRef>
          </c:tx>
          <c:spPr>
            <a:solidFill>
              <a:schemeClr val="accent6"/>
            </a:solidFill>
          </c:spPr>
          <c:invertIfNegative val="0"/>
          <c:cat>
            <c:strRef>
              <c:f>'10'!$Q$33:$T$33</c:f>
              <c:strCache>
                <c:ptCount val="4"/>
                <c:pt idx="0">
                  <c:v>NPP</c:v>
                </c:pt>
                <c:pt idx="1">
                  <c:v>TPS</c:v>
                </c:pt>
                <c:pt idx="2">
                  <c:v>CC</c:v>
                </c:pt>
                <c:pt idx="3">
                  <c:v>GFPS</c:v>
                </c:pt>
              </c:strCache>
            </c:strRef>
          </c:cat>
          <c:val>
            <c:numRef>
              <c:f>'10'!$Q$42:$T$42</c:f>
              <c:numCache>
                <c:formatCode>General</c:formatCode>
                <c:ptCount val="4"/>
                <c:pt idx="1">
                  <c:v>771.93403799999976</c:v>
                </c:pt>
                <c:pt idx="2">
                  <c:v>0</c:v>
                </c:pt>
                <c:pt idx="3">
                  <c:v>255.07435100000009</c:v>
                </c:pt>
              </c:numCache>
            </c:numRef>
          </c:val>
          <c:extLst>
            <c:ext xmlns:c16="http://schemas.microsoft.com/office/drawing/2014/chart" uri="{C3380CC4-5D6E-409C-BE32-E72D297353CC}">
              <c16:uniqueId val="{00000008-9AC9-4F9E-92E3-D70E8A76EA54}"/>
            </c:ext>
          </c:extLst>
        </c:ser>
        <c:ser>
          <c:idx val="9"/>
          <c:order val="9"/>
          <c:tx>
            <c:strRef>
              <c:f>'10'!$P$43</c:f>
              <c:strCache>
                <c:ptCount val="1"/>
                <c:pt idx="0">
                  <c:v>Other</c:v>
                </c:pt>
              </c:strCache>
            </c:strRef>
          </c:tx>
          <c:spPr>
            <a:solidFill>
              <a:srgbClr val="9D9D9C"/>
            </a:solidFill>
          </c:spPr>
          <c:invertIfNegative val="0"/>
          <c:cat>
            <c:strRef>
              <c:f>'10'!$Q$33:$T$33</c:f>
              <c:strCache>
                <c:ptCount val="4"/>
                <c:pt idx="0">
                  <c:v>NPP</c:v>
                </c:pt>
                <c:pt idx="1">
                  <c:v>TPS</c:v>
                </c:pt>
                <c:pt idx="2">
                  <c:v>CC</c:v>
                </c:pt>
                <c:pt idx="3">
                  <c:v>GFPS</c:v>
                </c:pt>
              </c:strCache>
            </c:strRef>
          </c:cat>
          <c:val>
            <c:numRef>
              <c:f>'10'!$Q$43:$T$43</c:f>
              <c:numCache>
                <c:formatCode>General</c:formatCode>
                <c:ptCount val="4"/>
                <c:pt idx="1">
                  <c:v>0</c:v>
                </c:pt>
                <c:pt idx="2">
                  <c:v>0</c:v>
                </c:pt>
                <c:pt idx="3">
                  <c:v>1.471687</c:v>
                </c:pt>
              </c:numCache>
            </c:numRef>
          </c:val>
          <c:extLst>
            <c:ext xmlns:c16="http://schemas.microsoft.com/office/drawing/2014/chart" uri="{C3380CC4-5D6E-409C-BE32-E72D297353CC}">
              <c16:uniqueId val="{00000009-9AC9-4F9E-92E3-D70E8A76EA54}"/>
            </c:ext>
          </c:extLst>
        </c:ser>
        <c:ser>
          <c:idx val="10"/>
          <c:order val="10"/>
          <c:tx>
            <c:strRef>
              <c:f>'10'!$P$44</c:f>
              <c:strCache>
                <c:ptCount val="1"/>
                <c:pt idx="0">
                  <c:v>Fuel oils</c:v>
                </c:pt>
              </c:strCache>
            </c:strRef>
          </c:tx>
          <c:spPr>
            <a:solidFill>
              <a:schemeClr val="tx1"/>
            </a:solidFill>
          </c:spPr>
          <c:invertIfNegative val="0"/>
          <c:cat>
            <c:strRef>
              <c:f>'10'!$Q$33:$T$33</c:f>
              <c:strCache>
                <c:ptCount val="4"/>
                <c:pt idx="0">
                  <c:v>NPP</c:v>
                </c:pt>
                <c:pt idx="1">
                  <c:v>TPS</c:v>
                </c:pt>
                <c:pt idx="2">
                  <c:v>CC</c:v>
                </c:pt>
                <c:pt idx="3">
                  <c:v>GFPS</c:v>
                </c:pt>
              </c:strCache>
            </c:strRef>
          </c:cat>
          <c:val>
            <c:numRef>
              <c:f>'10'!$Q$44:$T$44</c:f>
              <c:numCache>
                <c:formatCode>General</c:formatCode>
                <c:ptCount val="4"/>
                <c:pt idx="1">
                  <c:v>11.875645999999996</c:v>
                </c:pt>
                <c:pt idx="2">
                  <c:v>0</c:v>
                </c:pt>
                <c:pt idx="3">
                  <c:v>8.7468560000000046</c:v>
                </c:pt>
              </c:numCache>
            </c:numRef>
          </c:val>
          <c:extLst>
            <c:ext xmlns:c16="http://schemas.microsoft.com/office/drawing/2014/chart" uri="{C3380CC4-5D6E-409C-BE32-E72D297353CC}">
              <c16:uniqueId val="{0000000A-9AC9-4F9E-92E3-D70E8A76EA54}"/>
            </c:ext>
          </c:extLst>
        </c:ser>
        <c:ser>
          <c:idx val="11"/>
          <c:order val="11"/>
          <c:tx>
            <c:strRef>
              <c:f>'10'!$P$45</c:f>
              <c:strCache>
                <c:ptCount val="1"/>
                <c:pt idx="0">
                  <c:v>Natural gas</c:v>
                </c:pt>
              </c:strCache>
            </c:strRef>
          </c:tx>
          <c:spPr>
            <a:solidFill>
              <a:schemeClr val="accent3"/>
            </a:solidFill>
          </c:spPr>
          <c:invertIfNegative val="0"/>
          <c:cat>
            <c:strRef>
              <c:f>'10'!$Q$33:$T$33</c:f>
              <c:strCache>
                <c:ptCount val="4"/>
                <c:pt idx="0">
                  <c:v>NPP</c:v>
                </c:pt>
                <c:pt idx="1">
                  <c:v>TPS</c:v>
                </c:pt>
                <c:pt idx="2">
                  <c:v>CC</c:v>
                </c:pt>
                <c:pt idx="3">
                  <c:v>GFPS</c:v>
                </c:pt>
              </c:strCache>
            </c:strRef>
          </c:cat>
          <c:val>
            <c:numRef>
              <c:f>'10'!$Q$45:$T$45</c:f>
              <c:numCache>
                <c:formatCode>General</c:formatCode>
                <c:ptCount val="4"/>
                <c:pt idx="1">
                  <c:v>697.63853799999958</c:v>
                </c:pt>
                <c:pt idx="2">
                  <c:v>5239.8421099999978</c:v>
                </c:pt>
                <c:pt idx="3">
                  <c:v>1082.1909429999976</c:v>
                </c:pt>
              </c:numCache>
            </c:numRef>
          </c:val>
          <c:extLst>
            <c:ext xmlns:c16="http://schemas.microsoft.com/office/drawing/2014/chart" uri="{C3380CC4-5D6E-409C-BE32-E72D297353CC}">
              <c16:uniqueId val="{0000000B-9AC9-4F9E-92E3-D70E8A76EA54}"/>
            </c:ext>
          </c:extLst>
        </c:ser>
        <c:ser>
          <c:idx val="12"/>
          <c:order val="12"/>
          <c:tx>
            <c:strRef>
              <c:f>'10'!$P$46</c:f>
              <c:strCache>
                <c:ptCount val="1"/>
                <c:pt idx="0">
                  <c:v>Nuclear fuel</c:v>
                </c:pt>
              </c:strCache>
            </c:strRef>
          </c:tx>
          <c:spPr>
            <a:solidFill>
              <a:schemeClr val="accent2">
                <a:lumMod val="75000"/>
              </a:schemeClr>
            </a:solidFill>
          </c:spPr>
          <c:invertIfNegative val="0"/>
          <c:cat>
            <c:strRef>
              <c:f>'10'!$Q$33:$T$33</c:f>
              <c:strCache>
                <c:ptCount val="4"/>
                <c:pt idx="0">
                  <c:v>NPP</c:v>
                </c:pt>
                <c:pt idx="1">
                  <c:v>TPS</c:v>
                </c:pt>
                <c:pt idx="2">
                  <c:v>CC</c:v>
                </c:pt>
                <c:pt idx="3">
                  <c:v>GFPS</c:v>
                </c:pt>
              </c:strCache>
            </c:strRef>
          </c:cat>
          <c:val>
            <c:numRef>
              <c:f>'10'!$Q$46:$T$46</c:f>
              <c:numCache>
                <c:formatCode>General</c:formatCode>
                <c:ptCount val="4"/>
                <c:pt idx="0">
                  <c:v>30731.180379999994</c:v>
                </c:pt>
              </c:numCache>
            </c:numRef>
          </c:val>
          <c:extLst>
            <c:ext xmlns:c16="http://schemas.microsoft.com/office/drawing/2014/chart" uri="{C3380CC4-5D6E-409C-BE32-E72D297353CC}">
              <c16:uniqueId val="{0000000C-9AC9-4F9E-92E3-D70E8A76EA54}"/>
            </c:ext>
          </c:extLst>
        </c:ser>
        <c:dLbls>
          <c:showLegendKey val="0"/>
          <c:showVal val="0"/>
          <c:showCatName val="0"/>
          <c:showSerName val="0"/>
          <c:showPercent val="0"/>
          <c:showBubbleSize val="0"/>
        </c:dLbls>
        <c:gapWidth val="50"/>
        <c:overlap val="100"/>
        <c:axId val="145981824"/>
        <c:axId val="145983360"/>
      </c:barChart>
      <c:catAx>
        <c:axId val="145981824"/>
        <c:scaling>
          <c:orientation val="minMax"/>
        </c:scaling>
        <c:delete val="0"/>
        <c:axPos val="b"/>
        <c:numFmt formatCode="General" sourceLinked="1"/>
        <c:majorTickMark val="none"/>
        <c:minorTickMark val="none"/>
        <c:tickLblPos val="nextTo"/>
        <c:txPr>
          <a:bodyPr/>
          <a:lstStyle/>
          <a:p>
            <a:pPr>
              <a:defRPr sz="900"/>
            </a:pPr>
            <a:endParaRPr lang="cs-CZ"/>
          </a:p>
        </c:txPr>
        <c:crossAx val="145983360"/>
        <c:crosses val="autoZero"/>
        <c:auto val="1"/>
        <c:lblAlgn val="ctr"/>
        <c:lblOffset val="100"/>
        <c:noMultiLvlLbl val="0"/>
      </c:catAx>
      <c:valAx>
        <c:axId val="145983360"/>
        <c:scaling>
          <c:orientation val="minMax"/>
          <c:max val="40000"/>
        </c:scaling>
        <c:delete val="0"/>
        <c:axPos val="l"/>
        <c:majorGridlines/>
        <c:numFmt formatCode="#,##0" sourceLinked="0"/>
        <c:majorTickMark val="out"/>
        <c:minorTickMark val="none"/>
        <c:tickLblPos val="nextTo"/>
        <c:spPr>
          <a:ln>
            <a:noFill/>
          </a:ln>
        </c:spPr>
        <c:txPr>
          <a:bodyPr/>
          <a:lstStyle/>
          <a:p>
            <a:pPr>
              <a:defRPr sz="900"/>
            </a:pPr>
            <a:endParaRPr lang="cs-CZ"/>
          </a:p>
        </c:txPr>
        <c:crossAx val="145981824"/>
        <c:crosses val="autoZero"/>
        <c:crossBetween val="between"/>
      </c:valAx>
    </c:plotArea>
    <c:legend>
      <c:legendPos val="b"/>
      <c:layout>
        <c:manualLayout>
          <c:xMode val="edge"/>
          <c:yMode val="edge"/>
          <c:x val="0"/>
          <c:y val="0.81054922305131161"/>
          <c:w val="0.80481880341880419"/>
          <c:h val="0.1894507769486883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factor curve [MW]</a:t>
            </a:r>
            <a:endParaRPr lang="cs-CZ" sz="1000">
              <a:solidFill>
                <a:schemeClr val="tx2"/>
              </a:solidFill>
              <a:effectLst/>
            </a:endParaRPr>
          </a:p>
        </c:rich>
      </c:tx>
      <c:layout>
        <c:manualLayout>
          <c:xMode val="edge"/>
          <c:yMode val="edge"/>
          <c:x val="1.5781694759075825E-2"/>
          <c:y val="2.4329501915708786E-2"/>
        </c:manualLayout>
      </c:layout>
      <c:overlay val="0"/>
    </c:title>
    <c:autoTitleDeleted val="0"/>
    <c:plotArea>
      <c:layout>
        <c:manualLayout>
          <c:layoutTarget val="inner"/>
          <c:xMode val="edge"/>
          <c:yMode val="edge"/>
          <c:x val="0.11868817368702698"/>
          <c:y val="0.17125268432355037"/>
          <c:w val="0.83813141833013693"/>
          <c:h val="0.56909674329501914"/>
        </c:manualLayout>
      </c:layout>
      <c:scatterChart>
        <c:scatterStyle val="smoothMarker"/>
        <c:varyColors val="0"/>
        <c:ser>
          <c:idx val="0"/>
          <c:order val="0"/>
          <c:tx>
            <c:v>Zatížení</c:v>
          </c:tx>
          <c:spPr>
            <a:ln w="31750"/>
          </c:spPr>
          <c:marker>
            <c:symbol val="none"/>
          </c:marker>
          <c:xVal>
            <c:numLit>
              <c:formatCode>General</c:formatCode>
              <c:ptCount val="401"/>
              <c:pt idx="0">
                <c:v>0</c:v>
              </c:pt>
              <c:pt idx="1">
                <c:v>88</c:v>
              </c:pt>
              <c:pt idx="2">
                <c:v>175</c:v>
              </c:pt>
              <c:pt idx="3">
                <c:v>263</c:v>
              </c:pt>
              <c:pt idx="4">
                <c:v>350</c:v>
              </c:pt>
              <c:pt idx="5">
                <c:v>438</c:v>
              </c:pt>
              <c:pt idx="6">
                <c:v>526</c:v>
              </c:pt>
              <c:pt idx="7">
                <c:v>613</c:v>
              </c:pt>
              <c:pt idx="8">
                <c:v>701</c:v>
              </c:pt>
              <c:pt idx="9">
                <c:v>788</c:v>
              </c:pt>
              <c:pt idx="10">
                <c:v>876</c:v>
              </c:pt>
              <c:pt idx="11">
                <c:v>964</c:v>
              </c:pt>
              <c:pt idx="12">
                <c:v>1051</c:v>
              </c:pt>
              <c:pt idx="13">
                <c:v>1139</c:v>
              </c:pt>
              <c:pt idx="14">
                <c:v>1226</c:v>
              </c:pt>
              <c:pt idx="15">
                <c:v>1314</c:v>
              </c:pt>
              <c:pt idx="16">
                <c:v>1402</c:v>
              </c:pt>
              <c:pt idx="17">
                <c:v>1489</c:v>
              </c:pt>
              <c:pt idx="18">
                <c:v>1577</c:v>
              </c:pt>
              <c:pt idx="19">
                <c:v>1664</c:v>
              </c:pt>
              <c:pt idx="20">
                <c:v>1752</c:v>
              </c:pt>
              <c:pt idx="21">
                <c:v>1840</c:v>
              </c:pt>
              <c:pt idx="22">
                <c:v>1927</c:v>
              </c:pt>
              <c:pt idx="23">
                <c:v>2015</c:v>
              </c:pt>
              <c:pt idx="24">
                <c:v>2102</c:v>
              </c:pt>
              <c:pt idx="25">
                <c:v>2190</c:v>
              </c:pt>
              <c:pt idx="26">
                <c:v>2278</c:v>
              </c:pt>
              <c:pt idx="27">
                <c:v>2365</c:v>
              </c:pt>
              <c:pt idx="28">
                <c:v>2453</c:v>
              </c:pt>
              <c:pt idx="29">
                <c:v>2540</c:v>
              </c:pt>
              <c:pt idx="30">
                <c:v>2628</c:v>
              </c:pt>
              <c:pt idx="31">
                <c:v>2716</c:v>
              </c:pt>
              <c:pt idx="32">
                <c:v>2803</c:v>
              </c:pt>
              <c:pt idx="33">
                <c:v>2891</c:v>
              </c:pt>
              <c:pt idx="34">
                <c:v>2978</c:v>
              </c:pt>
              <c:pt idx="35">
                <c:v>3066</c:v>
              </c:pt>
              <c:pt idx="36">
                <c:v>3154</c:v>
              </c:pt>
              <c:pt idx="37">
                <c:v>3241</c:v>
              </c:pt>
              <c:pt idx="38">
                <c:v>3329</c:v>
              </c:pt>
              <c:pt idx="39">
                <c:v>3416</c:v>
              </c:pt>
              <c:pt idx="40">
                <c:v>3504</c:v>
              </c:pt>
              <c:pt idx="41">
                <c:v>3591</c:v>
              </c:pt>
              <c:pt idx="42">
                <c:v>3679</c:v>
              </c:pt>
              <c:pt idx="43">
                <c:v>3767</c:v>
              </c:pt>
              <c:pt idx="44">
                <c:v>3854</c:v>
              </c:pt>
              <c:pt idx="45">
                <c:v>3942</c:v>
              </c:pt>
              <c:pt idx="46">
                <c:v>4029</c:v>
              </c:pt>
              <c:pt idx="47">
                <c:v>4117</c:v>
              </c:pt>
              <c:pt idx="48">
                <c:v>4205</c:v>
              </c:pt>
              <c:pt idx="49">
                <c:v>4292</c:v>
              </c:pt>
              <c:pt idx="50">
                <c:v>4380</c:v>
              </c:pt>
              <c:pt idx="51">
                <c:v>4467</c:v>
              </c:pt>
              <c:pt idx="52">
                <c:v>4555</c:v>
              </c:pt>
              <c:pt idx="53">
                <c:v>4643</c:v>
              </c:pt>
              <c:pt idx="54">
                <c:v>4730</c:v>
              </c:pt>
              <c:pt idx="55">
                <c:v>4818</c:v>
              </c:pt>
              <c:pt idx="56">
                <c:v>4905</c:v>
              </c:pt>
              <c:pt idx="57">
                <c:v>4993</c:v>
              </c:pt>
              <c:pt idx="58">
                <c:v>5081</c:v>
              </c:pt>
              <c:pt idx="59">
                <c:v>5168</c:v>
              </c:pt>
              <c:pt idx="60">
                <c:v>5256</c:v>
              </c:pt>
              <c:pt idx="61">
                <c:v>5343</c:v>
              </c:pt>
              <c:pt idx="62">
                <c:v>5431</c:v>
              </c:pt>
              <c:pt idx="63">
                <c:v>5519</c:v>
              </c:pt>
              <c:pt idx="64">
                <c:v>5606</c:v>
              </c:pt>
              <c:pt idx="65">
                <c:v>5694</c:v>
              </c:pt>
              <c:pt idx="66">
                <c:v>5781</c:v>
              </c:pt>
              <c:pt idx="67">
                <c:v>5869</c:v>
              </c:pt>
              <c:pt idx="68">
                <c:v>5957</c:v>
              </c:pt>
              <c:pt idx="69">
                <c:v>6044</c:v>
              </c:pt>
              <c:pt idx="70">
                <c:v>6132</c:v>
              </c:pt>
              <c:pt idx="71">
                <c:v>6219</c:v>
              </c:pt>
              <c:pt idx="72">
                <c:v>6307</c:v>
              </c:pt>
              <c:pt idx="73">
                <c:v>6395</c:v>
              </c:pt>
              <c:pt idx="74">
                <c:v>6482</c:v>
              </c:pt>
              <c:pt idx="75">
                <c:v>6570</c:v>
              </c:pt>
              <c:pt idx="76">
                <c:v>6657</c:v>
              </c:pt>
              <c:pt idx="77">
                <c:v>6745</c:v>
              </c:pt>
              <c:pt idx="78">
                <c:v>6833</c:v>
              </c:pt>
              <c:pt idx="79">
                <c:v>6920</c:v>
              </c:pt>
              <c:pt idx="80">
                <c:v>7008</c:v>
              </c:pt>
              <c:pt idx="81">
                <c:v>7095</c:v>
              </c:pt>
              <c:pt idx="82">
                <c:v>7183</c:v>
              </c:pt>
              <c:pt idx="83">
                <c:v>7271</c:v>
              </c:pt>
              <c:pt idx="84">
                <c:v>7358</c:v>
              </c:pt>
              <c:pt idx="85">
                <c:v>7446</c:v>
              </c:pt>
              <c:pt idx="86">
                <c:v>7533</c:v>
              </c:pt>
              <c:pt idx="87">
                <c:v>7621</c:v>
              </c:pt>
              <c:pt idx="88">
                <c:v>7709</c:v>
              </c:pt>
              <c:pt idx="89">
                <c:v>7796</c:v>
              </c:pt>
              <c:pt idx="90">
                <c:v>7884</c:v>
              </c:pt>
              <c:pt idx="91">
                <c:v>7971</c:v>
              </c:pt>
              <c:pt idx="92">
                <c:v>8059</c:v>
              </c:pt>
              <c:pt idx="93">
                <c:v>8147</c:v>
              </c:pt>
              <c:pt idx="94">
                <c:v>8234</c:v>
              </c:pt>
              <c:pt idx="95">
                <c:v>8322</c:v>
              </c:pt>
              <c:pt idx="96">
                <c:v>8409</c:v>
              </c:pt>
              <c:pt idx="97">
                <c:v>8497</c:v>
              </c:pt>
              <c:pt idx="98">
                <c:v>8585</c:v>
              </c:pt>
              <c:pt idx="99">
                <c:v>8672</c:v>
              </c:pt>
              <c:pt idx="100">
                <c:v>8760</c:v>
              </c:pt>
              <c:pt idx="101">
                <c:v>8847</c:v>
              </c:pt>
              <c:pt idx="102">
                <c:v>8935</c:v>
              </c:pt>
              <c:pt idx="103">
                <c:v>9023</c:v>
              </c:pt>
              <c:pt idx="104">
                <c:v>9110</c:v>
              </c:pt>
              <c:pt idx="105">
                <c:v>9198</c:v>
              </c:pt>
              <c:pt idx="106">
                <c:v>9285</c:v>
              </c:pt>
              <c:pt idx="107">
                <c:v>9373</c:v>
              </c:pt>
              <c:pt idx="108">
                <c:v>9461</c:v>
              </c:pt>
              <c:pt idx="109">
                <c:v>9548</c:v>
              </c:pt>
              <c:pt idx="110">
                <c:v>9636</c:v>
              </c:pt>
              <c:pt idx="111">
                <c:v>9723</c:v>
              </c:pt>
              <c:pt idx="112">
                <c:v>9811</c:v>
              </c:pt>
              <c:pt idx="113">
                <c:v>9899</c:v>
              </c:pt>
              <c:pt idx="114">
                <c:v>9986</c:v>
              </c:pt>
              <c:pt idx="115">
                <c:v>10074</c:v>
              </c:pt>
              <c:pt idx="116">
                <c:v>10161</c:v>
              </c:pt>
              <c:pt idx="117">
                <c:v>10249</c:v>
              </c:pt>
              <c:pt idx="118">
                <c:v>10337</c:v>
              </c:pt>
              <c:pt idx="119">
                <c:v>10424</c:v>
              </c:pt>
              <c:pt idx="120">
                <c:v>10512</c:v>
              </c:pt>
              <c:pt idx="121">
                <c:v>10599</c:v>
              </c:pt>
              <c:pt idx="122">
                <c:v>10687</c:v>
              </c:pt>
              <c:pt idx="123">
                <c:v>10774</c:v>
              </c:pt>
              <c:pt idx="124">
                <c:v>10862</c:v>
              </c:pt>
              <c:pt idx="125">
                <c:v>10950</c:v>
              </c:pt>
              <c:pt idx="126">
                <c:v>11037</c:v>
              </c:pt>
              <c:pt idx="127">
                <c:v>11125</c:v>
              </c:pt>
              <c:pt idx="128">
                <c:v>11212</c:v>
              </c:pt>
              <c:pt idx="129">
                <c:v>11300</c:v>
              </c:pt>
              <c:pt idx="130">
                <c:v>11388</c:v>
              </c:pt>
              <c:pt idx="131">
                <c:v>11475</c:v>
              </c:pt>
              <c:pt idx="132">
                <c:v>11563</c:v>
              </c:pt>
              <c:pt idx="133">
                <c:v>11650</c:v>
              </c:pt>
              <c:pt idx="134">
                <c:v>11738</c:v>
              </c:pt>
              <c:pt idx="135">
                <c:v>11826</c:v>
              </c:pt>
              <c:pt idx="136">
                <c:v>11913</c:v>
              </c:pt>
              <c:pt idx="137">
                <c:v>12001</c:v>
              </c:pt>
              <c:pt idx="138">
                <c:v>12088</c:v>
              </c:pt>
              <c:pt idx="139">
                <c:v>12176</c:v>
              </c:pt>
              <c:pt idx="140">
                <c:v>12264</c:v>
              </c:pt>
              <c:pt idx="141">
                <c:v>12351</c:v>
              </c:pt>
              <c:pt idx="142">
                <c:v>12439</c:v>
              </c:pt>
              <c:pt idx="143">
                <c:v>12526</c:v>
              </c:pt>
              <c:pt idx="144">
                <c:v>12614</c:v>
              </c:pt>
              <c:pt idx="145">
                <c:v>12702</c:v>
              </c:pt>
              <c:pt idx="146">
                <c:v>12789</c:v>
              </c:pt>
              <c:pt idx="147">
                <c:v>12877</c:v>
              </c:pt>
              <c:pt idx="148">
                <c:v>12964</c:v>
              </c:pt>
              <c:pt idx="149">
                <c:v>13052</c:v>
              </c:pt>
              <c:pt idx="150">
                <c:v>13140</c:v>
              </c:pt>
              <c:pt idx="151">
                <c:v>13227</c:v>
              </c:pt>
              <c:pt idx="152">
                <c:v>13315</c:v>
              </c:pt>
              <c:pt idx="153">
                <c:v>13402</c:v>
              </c:pt>
              <c:pt idx="154">
                <c:v>13490</c:v>
              </c:pt>
              <c:pt idx="155">
                <c:v>13578</c:v>
              </c:pt>
              <c:pt idx="156">
                <c:v>13665</c:v>
              </c:pt>
              <c:pt idx="157">
                <c:v>13753</c:v>
              </c:pt>
              <c:pt idx="158">
                <c:v>13840</c:v>
              </c:pt>
              <c:pt idx="159">
                <c:v>13928</c:v>
              </c:pt>
              <c:pt idx="160">
                <c:v>14016</c:v>
              </c:pt>
              <c:pt idx="161">
                <c:v>14103</c:v>
              </c:pt>
              <c:pt idx="162">
                <c:v>14191</c:v>
              </c:pt>
              <c:pt idx="163">
                <c:v>14278</c:v>
              </c:pt>
              <c:pt idx="164">
                <c:v>14366</c:v>
              </c:pt>
              <c:pt idx="165">
                <c:v>14454</c:v>
              </c:pt>
              <c:pt idx="166">
                <c:v>14541</c:v>
              </c:pt>
              <c:pt idx="167">
                <c:v>14629</c:v>
              </c:pt>
              <c:pt idx="168">
                <c:v>14716</c:v>
              </c:pt>
              <c:pt idx="169">
                <c:v>14804</c:v>
              </c:pt>
              <c:pt idx="170">
                <c:v>14892</c:v>
              </c:pt>
              <c:pt idx="171">
                <c:v>14979</c:v>
              </c:pt>
              <c:pt idx="172">
                <c:v>15067</c:v>
              </c:pt>
              <c:pt idx="173">
                <c:v>15154</c:v>
              </c:pt>
              <c:pt idx="174">
                <c:v>15242</c:v>
              </c:pt>
              <c:pt idx="175">
                <c:v>15330</c:v>
              </c:pt>
              <c:pt idx="176">
                <c:v>15417</c:v>
              </c:pt>
              <c:pt idx="177">
                <c:v>15505</c:v>
              </c:pt>
              <c:pt idx="178">
                <c:v>15592</c:v>
              </c:pt>
              <c:pt idx="179">
                <c:v>15680</c:v>
              </c:pt>
              <c:pt idx="180">
                <c:v>15768</c:v>
              </c:pt>
              <c:pt idx="181">
                <c:v>15855</c:v>
              </c:pt>
              <c:pt idx="182">
                <c:v>15943</c:v>
              </c:pt>
              <c:pt idx="183">
                <c:v>16030</c:v>
              </c:pt>
              <c:pt idx="184">
                <c:v>16118</c:v>
              </c:pt>
              <c:pt idx="185">
                <c:v>16206</c:v>
              </c:pt>
              <c:pt idx="186">
                <c:v>16293</c:v>
              </c:pt>
              <c:pt idx="187">
                <c:v>16381</c:v>
              </c:pt>
              <c:pt idx="188">
                <c:v>16468</c:v>
              </c:pt>
              <c:pt idx="189">
                <c:v>16556</c:v>
              </c:pt>
              <c:pt idx="190">
                <c:v>16644</c:v>
              </c:pt>
              <c:pt idx="191">
                <c:v>16731</c:v>
              </c:pt>
              <c:pt idx="192">
                <c:v>16819</c:v>
              </c:pt>
              <c:pt idx="193">
                <c:v>16906</c:v>
              </c:pt>
              <c:pt idx="194">
                <c:v>16994</c:v>
              </c:pt>
              <c:pt idx="195">
                <c:v>17082</c:v>
              </c:pt>
              <c:pt idx="196">
                <c:v>17169</c:v>
              </c:pt>
              <c:pt idx="197">
                <c:v>17257</c:v>
              </c:pt>
              <c:pt idx="198">
                <c:v>17344</c:v>
              </c:pt>
              <c:pt idx="199">
                <c:v>17432</c:v>
              </c:pt>
              <c:pt idx="200">
                <c:v>17520</c:v>
              </c:pt>
              <c:pt idx="201">
                <c:v>17607</c:v>
              </c:pt>
              <c:pt idx="202">
                <c:v>17695</c:v>
              </c:pt>
              <c:pt idx="203">
                <c:v>17782</c:v>
              </c:pt>
              <c:pt idx="204">
                <c:v>17870</c:v>
              </c:pt>
              <c:pt idx="205">
                <c:v>17957</c:v>
              </c:pt>
              <c:pt idx="206">
                <c:v>18045</c:v>
              </c:pt>
              <c:pt idx="207">
                <c:v>18133</c:v>
              </c:pt>
              <c:pt idx="208">
                <c:v>18220</c:v>
              </c:pt>
              <c:pt idx="209">
                <c:v>18308</c:v>
              </c:pt>
              <c:pt idx="210">
                <c:v>18395</c:v>
              </c:pt>
              <c:pt idx="211">
                <c:v>18483</c:v>
              </c:pt>
              <c:pt idx="212">
                <c:v>18571</c:v>
              </c:pt>
              <c:pt idx="213">
                <c:v>18658</c:v>
              </c:pt>
              <c:pt idx="214">
                <c:v>18746</c:v>
              </c:pt>
              <c:pt idx="215">
                <c:v>18833</c:v>
              </c:pt>
              <c:pt idx="216">
                <c:v>18921</c:v>
              </c:pt>
              <c:pt idx="217">
                <c:v>19009</c:v>
              </c:pt>
              <c:pt idx="218">
                <c:v>19096</c:v>
              </c:pt>
              <c:pt idx="219">
                <c:v>19184</c:v>
              </c:pt>
              <c:pt idx="220">
                <c:v>19271</c:v>
              </c:pt>
              <c:pt idx="221">
                <c:v>19359</c:v>
              </c:pt>
              <c:pt idx="222">
                <c:v>19447</c:v>
              </c:pt>
              <c:pt idx="223">
                <c:v>19534</c:v>
              </c:pt>
              <c:pt idx="224">
                <c:v>19622</c:v>
              </c:pt>
              <c:pt idx="225">
                <c:v>19709</c:v>
              </c:pt>
              <c:pt idx="226">
                <c:v>19797</c:v>
              </c:pt>
              <c:pt idx="227">
                <c:v>19885</c:v>
              </c:pt>
              <c:pt idx="228">
                <c:v>19972</c:v>
              </c:pt>
              <c:pt idx="229">
                <c:v>20060</c:v>
              </c:pt>
              <c:pt idx="230">
                <c:v>20147</c:v>
              </c:pt>
              <c:pt idx="231">
                <c:v>20235</c:v>
              </c:pt>
              <c:pt idx="232">
                <c:v>20323</c:v>
              </c:pt>
              <c:pt idx="233">
                <c:v>20410</c:v>
              </c:pt>
              <c:pt idx="234">
                <c:v>20498</c:v>
              </c:pt>
              <c:pt idx="235">
                <c:v>20585</c:v>
              </c:pt>
              <c:pt idx="236">
                <c:v>20673</c:v>
              </c:pt>
              <c:pt idx="237">
                <c:v>20761</c:v>
              </c:pt>
              <c:pt idx="238">
                <c:v>20848</c:v>
              </c:pt>
              <c:pt idx="239">
                <c:v>20936</c:v>
              </c:pt>
              <c:pt idx="240">
                <c:v>21023</c:v>
              </c:pt>
              <c:pt idx="241">
                <c:v>21111</c:v>
              </c:pt>
              <c:pt idx="242">
                <c:v>21199</c:v>
              </c:pt>
              <c:pt idx="243">
                <c:v>21286</c:v>
              </c:pt>
              <c:pt idx="244">
                <c:v>21374</c:v>
              </c:pt>
              <c:pt idx="245">
                <c:v>21461</c:v>
              </c:pt>
              <c:pt idx="246">
                <c:v>21549</c:v>
              </c:pt>
              <c:pt idx="247">
                <c:v>21637</c:v>
              </c:pt>
              <c:pt idx="248">
                <c:v>21724</c:v>
              </c:pt>
              <c:pt idx="249">
                <c:v>21812</c:v>
              </c:pt>
              <c:pt idx="250">
                <c:v>21899</c:v>
              </c:pt>
              <c:pt idx="251">
                <c:v>21987</c:v>
              </c:pt>
              <c:pt idx="252">
                <c:v>22075</c:v>
              </c:pt>
              <c:pt idx="253">
                <c:v>22162</c:v>
              </c:pt>
              <c:pt idx="254">
                <c:v>22250</c:v>
              </c:pt>
              <c:pt idx="255">
                <c:v>22337</c:v>
              </c:pt>
              <c:pt idx="256">
                <c:v>22425</c:v>
              </c:pt>
              <c:pt idx="257">
                <c:v>22513</c:v>
              </c:pt>
              <c:pt idx="258">
                <c:v>22600</c:v>
              </c:pt>
              <c:pt idx="259">
                <c:v>22688</c:v>
              </c:pt>
              <c:pt idx="260">
                <c:v>22775</c:v>
              </c:pt>
              <c:pt idx="261">
                <c:v>22863</c:v>
              </c:pt>
              <c:pt idx="262">
                <c:v>22951</c:v>
              </c:pt>
              <c:pt idx="263">
                <c:v>23038</c:v>
              </c:pt>
              <c:pt idx="264">
                <c:v>23126</c:v>
              </c:pt>
              <c:pt idx="265">
                <c:v>23213</c:v>
              </c:pt>
              <c:pt idx="266">
                <c:v>23301</c:v>
              </c:pt>
              <c:pt idx="267">
                <c:v>23389</c:v>
              </c:pt>
              <c:pt idx="268">
                <c:v>23476</c:v>
              </c:pt>
              <c:pt idx="269">
                <c:v>23564</c:v>
              </c:pt>
              <c:pt idx="270">
                <c:v>23651</c:v>
              </c:pt>
              <c:pt idx="271">
                <c:v>23739</c:v>
              </c:pt>
              <c:pt idx="272">
                <c:v>23827</c:v>
              </c:pt>
              <c:pt idx="273">
                <c:v>23914</c:v>
              </c:pt>
              <c:pt idx="274">
                <c:v>24002</c:v>
              </c:pt>
              <c:pt idx="275">
                <c:v>24089</c:v>
              </c:pt>
              <c:pt idx="276">
                <c:v>24177</c:v>
              </c:pt>
              <c:pt idx="277">
                <c:v>24265</c:v>
              </c:pt>
              <c:pt idx="278">
                <c:v>24352</c:v>
              </c:pt>
              <c:pt idx="279">
                <c:v>24440</c:v>
              </c:pt>
              <c:pt idx="280">
                <c:v>24527</c:v>
              </c:pt>
              <c:pt idx="281">
                <c:v>24615</c:v>
              </c:pt>
              <c:pt idx="282">
                <c:v>24702</c:v>
              </c:pt>
              <c:pt idx="283">
                <c:v>24790</c:v>
              </c:pt>
              <c:pt idx="284">
                <c:v>24878</c:v>
              </c:pt>
              <c:pt idx="285">
                <c:v>24965</c:v>
              </c:pt>
              <c:pt idx="286">
                <c:v>25053</c:v>
              </c:pt>
              <c:pt idx="287">
                <c:v>25140</c:v>
              </c:pt>
              <c:pt idx="288">
                <c:v>25228</c:v>
              </c:pt>
              <c:pt idx="289">
                <c:v>25316</c:v>
              </c:pt>
              <c:pt idx="290">
                <c:v>25403</c:v>
              </c:pt>
              <c:pt idx="291">
                <c:v>25491</c:v>
              </c:pt>
              <c:pt idx="292">
                <c:v>25578</c:v>
              </c:pt>
              <c:pt idx="293">
                <c:v>25666</c:v>
              </c:pt>
              <c:pt idx="294">
                <c:v>25754</c:v>
              </c:pt>
              <c:pt idx="295">
                <c:v>25841</c:v>
              </c:pt>
              <c:pt idx="296">
                <c:v>25929</c:v>
              </c:pt>
              <c:pt idx="297">
                <c:v>26016</c:v>
              </c:pt>
              <c:pt idx="298">
                <c:v>26104</c:v>
              </c:pt>
              <c:pt idx="299">
                <c:v>26192</c:v>
              </c:pt>
              <c:pt idx="300">
                <c:v>26279</c:v>
              </c:pt>
              <c:pt idx="301">
                <c:v>26367</c:v>
              </c:pt>
              <c:pt idx="302">
                <c:v>26454</c:v>
              </c:pt>
              <c:pt idx="303">
                <c:v>26542</c:v>
              </c:pt>
              <c:pt idx="304">
                <c:v>26630</c:v>
              </c:pt>
              <c:pt idx="305">
                <c:v>26717</c:v>
              </c:pt>
              <c:pt idx="306">
                <c:v>26805</c:v>
              </c:pt>
              <c:pt idx="307">
                <c:v>26892</c:v>
              </c:pt>
              <c:pt idx="308">
                <c:v>26980</c:v>
              </c:pt>
              <c:pt idx="309">
                <c:v>27068</c:v>
              </c:pt>
              <c:pt idx="310">
                <c:v>27155</c:v>
              </c:pt>
              <c:pt idx="311">
                <c:v>27243</c:v>
              </c:pt>
              <c:pt idx="312">
                <c:v>27330</c:v>
              </c:pt>
              <c:pt idx="313">
                <c:v>27418</c:v>
              </c:pt>
              <c:pt idx="314">
                <c:v>27506</c:v>
              </c:pt>
              <c:pt idx="315">
                <c:v>27593</c:v>
              </c:pt>
              <c:pt idx="316">
                <c:v>27681</c:v>
              </c:pt>
              <c:pt idx="317">
                <c:v>27768</c:v>
              </c:pt>
              <c:pt idx="318">
                <c:v>27856</c:v>
              </c:pt>
              <c:pt idx="319">
                <c:v>27944</c:v>
              </c:pt>
              <c:pt idx="320">
                <c:v>28031</c:v>
              </c:pt>
              <c:pt idx="321">
                <c:v>28119</c:v>
              </c:pt>
              <c:pt idx="322">
                <c:v>28206</c:v>
              </c:pt>
              <c:pt idx="323">
                <c:v>28294</c:v>
              </c:pt>
              <c:pt idx="324">
                <c:v>28382</c:v>
              </c:pt>
              <c:pt idx="325">
                <c:v>28469</c:v>
              </c:pt>
              <c:pt idx="326">
                <c:v>28557</c:v>
              </c:pt>
              <c:pt idx="327">
                <c:v>28644</c:v>
              </c:pt>
              <c:pt idx="328">
                <c:v>28732</c:v>
              </c:pt>
              <c:pt idx="329">
                <c:v>28820</c:v>
              </c:pt>
              <c:pt idx="330">
                <c:v>28907</c:v>
              </c:pt>
              <c:pt idx="331">
                <c:v>28995</c:v>
              </c:pt>
              <c:pt idx="332">
                <c:v>29082</c:v>
              </c:pt>
              <c:pt idx="333">
                <c:v>29170</c:v>
              </c:pt>
              <c:pt idx="334">
                <c:v>29258</c:v>
              </c:pt>
              <c:pt idx="335">
                <c:v>29345</c:v>
              </c:pt>
              <c:pt idx="336">
                <c:v>29433</c:v>
              </c:pt>
              <c:pt idx="337">
                <c:v>29520</c:v>
              </c:pt>
              <c:pt idx="338">
                <c:v>29608</c:v>
              </c:pt>
              <c:pt idx="339">
                <c:v>29696</c:v>
              </c:pt>
              <c:pt idx="340">
                <c:v>29783</c:v>
              </c:pt>
              <c:pt idx="341">
                <c:v>29871</c:v>
              </c:pt>
              <c:pt idx="342">
                <c:v>29958</c:v>
              </c:pt>
              <c:pt idx="343">
                <c:v>30046</c:v>
              </c:pt>
              <c:pt idx="344">
                <c:v>30134</c:v>
              </c:pt>
              <c:pt idx="345">
                <c:v>30221</c:v>
              </c:pt>
              <c:pt idx="346">
                <c:v>30309</c:v>
              </c:pt>
              <c:pt idx="347">
                <c:v>30396</c:v>
              </c:pt>
              <c:pt idx="348">
                <c:v>30484</c:v>
              </c:pt>
              <c:pt idx="349">
                <c:v>30572</c:v>
              </c:pt>
              <c:pt idx="350">
                <c:v>30659</c:v>
              </c:pt>
              <c:pt idx="351">
                <c:v>30747</c:v>
              </c:pt>
              <c:pt idx="352">
                <c:v>30834</c:v>
              </c:pt>
              <c:pt idx="353">
                <c:v>30922</c:v>
              </c:pt>
              <c:pt idx="354">
                <c:v>31010</c:v>
              </c:pt>
              <c:pt idx="355">
                <c:v>31097</c:v>
              </c:pt>
              <c:pt idx="356">
                <c:v>31185</c:v>
              </c:pt>
              <c:pt idx="357">
                <c:v>31272</c:v>
              </c:pt>
              <c:pt idx="358">
                <c:v>31360</c:v>
              </c:pt>
              <c:pt idx="359">
                <c:v>31448</c:v>
              </c:pt>
              <c:pt idx="360">
                <c:v>31535</c:v>
              </c:pt>
              <c:pt idx="361">
                <c:v>31623</c:v>
              </c:pt>
              <c:pt idx="362">
                <c:v>31710</c:v>
              </c:pt>
              <c:pt idx="363">
                <c:v>31798</c:v>
              </c:pt>
              <c:pt idx="364">
                <c:v>31885</c:v>
              </c:pt>
              <c:pt idx="365">
                <c:v>31973</c:v>
              </c:pt>
              <c:pt idx="366">
                <c:v>32061</c:v>
              </c:pt>
              <c:pt idx="367">
                <c:v>32148</c:v>
              </c:pt>
              <c:pt idx="368">
                <c:v>32236</c:v>
              </c:pt>
              <c:pt idx="369">
                <c:v>32323</c:v>
              </c:pt>
              <c:pt idx="370">
                <c:v>32411</c:v>
              </c:pt>
              <c:pt idx="371">
                <c:v>32499</c:v>
              </c:pt>
              <c:pt idx="372">
                <c:v>32586</c:v>
              </c:pt>
              <c:pt idx="373">
                <c:v>32674</c:v>
              </c:pt>
              <c:pt idx="374">
                <c:v>32761</c:v>
              </c:pt>
              <c:pt idx="375">
                <c:v>32849</c:v>
              </c:pt>
              <c:pt idx="376">
                <c:v>32937</c:v>
              </c:pt>
              <c:pt idx="377">
                <c:v>33024</c:v>
              </c:pt>
              <c:pt idx="378">
                <c:v>33112</c:v>
              </c:pt>
              <c:pt idx="379">
                <c:v>33199</c:v>
              </c:pt>
              <c:pt idx="380">
                <c:v>33287</c:v>
              </c:pt>
              <c:pt idx="381">
                <c:v>33375</c:v>
              </c:pt>
              <c:pt idx="382">
                <c:v>33462</c:v>
              </c:pt>
              <c:pt idx="383">
                <c:v>33550</c:v>
              </c:pt>
              <c:pt idx="384">
                <c:v>33637</c:v>
              </c:pt>
              <c:pt idx="385">
                <c:v>33725</c:v>
              </c:pt>
              <c:pt idx="386">
                <c:v>33813</c:v>
              </c:pt>
              <c:pt idx="387">
                <c:v>33900</c:v>
              </c:pt>
              <c:pt idx="388">
                <c:v>33988</c:v>
              </c:pt>
              <c:pt idx="389">
                <c:v>34075</c:v>
              </c:pt>
              <c:pt idx="390">
                <c:v>34163</c:v>
              </c:pt>
              <c:pt idx="391">
                <c:v>34251</c:v>
              </c:pt>
              <c:pt idx="392">
                <c:v>34338</c:v>
              </c:pt>
              <c:pt idx="393">
                <c:v>34426</c:v>
              </c:pt>
              <c:pt idx="394">
                <c:v>34513</c:v>
              </c:pt>
              <c:pt idx="395">
                <c:v>34601</c:v>
              </c:pt>
              <c:pt idx="396">
                <c:v>34689</c:v>
              </c:pt>
              <c:pt idx="397">
                <c:v>34776</c:v>
              </c:pt>
              <c:pt idx="398">
                <c:v>34864</c:v>
              </c:pt>
              <c:pt idx="399">
                <c:v>34951</c:v>
              </c:pt>
              <c:pt idx="400">
                <c:v>35039</c:v>
              </c:pt>
            </c:numLit>
          </c:xVal>
          <c:yVal>
            <c:numLit>
              <c:formatCode>General</c:formatCode>
              <c:ptCount val="401"/>
              <c:pt idx="0">
                <c:v>12159.014656091209</c:v>
              </c:pt>
              <c:pt idx="1">
                <c:v>11656.073460551412</c:v>
              </c:pt>
              <c:pt idx="2">
                <c:v>11465.887056399502</c:v>
              </c:pt>
              <c:pt idx="3">
                <c:v>11366.0608767137</c:v>
              </c:pt>
              <c:pt idx="4">
                <c:v>11271.211267332421</c:v>
              </c:pt>
              <c:pt idx="5">
                <c:v>11214.1208884836</c:v>
              </c:pt>
              <c:pt idx="6">
                <c:v>11164.691579885704</c:v>
              </c:pt>
              <c:pt idx="7">
                <c:v>11125.230344313411</c:v>
              </c:pt>
              <c:pt idx="8">
                <c:v>11094.136923869401</c:v>
              </c:pt>
              <c:pt idx="9">
                <c:v>11055.498422803799</c:v>
              </c:pt>
              <c:pt idx="10">
                <c:v>11007.439871235909</c:v>
              </c:pt>
              <c:pt idx="11">
                <c:v>10964.713137372712</c:v>
              </c:pt>
              <c:pt idx="12">
                <c:v>10917.288046152518</c:v>
              </c:pt>
              <c:pt idx="13">
                <c:v>10876.39163301649</c:v>
              </c:pt>
              <c:pt idx="14">
                <c:v>10848.823648889109</c:v>
              </c:pt>
              <c:pt idx="15">
                <c:v>10819.612796103409</c:v>
              </c:pt>
              <c:pt idx="16">
                <c:v>10792.355307164189</c:v>
              </c:pt>
              <c:pt idx="17">
                <c:v>10767.356389183582</c:v>
              </c:pt>
              <c:pt idx="18">
                <c:v>10739.094556790409</c:v>
              </c:pt>
              <c:pt idx="19">
                <c:v>10714.5673789541</c:v>
              </c:pt>
              <c:pt idx="20">
                <c:v>10689.9656381069</c:v>
              </c:pt>
              <c:pt idx="21">
                <c:v>10663.2038812873</c:v>
              </c:pt>
              <c:pt idx="22">
                <c:v>10634.9596083007</c:v>
              </c:pt>
              <c:pt idx="23">
                <c:v>10606.3715012957</c:v>
              </c:pt>
              <c:pt idx="24">
                <c:v>10585.617486458899</c:v>
              </c:pt>
              <c:pt idx="25">
                <c:v>10560.239428790712</c:v>
              </c:pt>
              <c:pt idx="26">
                <c:v>10539.20390153981</c:v>
              </c:pt>
              <c:pt idx="27">
                <c:v>10517.628057551612</c:v>
              </c:pt>
              <c:pt idx="28">
                <c:v>10501.470899564285</c:v>
              </c:pt>
              <c:pt idx="29">
                <c:v>10484.177614566201</c:v>
              </c:pt>
              <c:pt idx="30">
                <c:v>10465.082714759699</c:v>
              </c:pt>
              <c:pt idx="31">
                <c:v>10443.798961742499</c:v>
              </c:pt>
              <c:pt idx="32">
                <c:v>10419.945524074201</c:v>
              </c:pt>
              <c:pt idx="33">
                <c:v>10394.082951480001</c:v>
              </c:pt>
              <c:pt idx="34">
                <c:v>10368.476828671901</c:v>
              </c:pt>
              <c:pt idx="35">
                <c:v>10348.5219700296</c:v>
              </c:pt>
              <c:pt idx="36">
                <c:v>10329.338023604485</c:v>
              </c:pt>
              <c:pt idx="37">
                <c:v>10306.15789939179</c:v>
              </c:pt>
              <c:pt idx="38">
                <c:v>10284.674730983101</c:v>
              </c:pt>
              <c:pt idx="39">
                <c:v>10257.86538396548</c:v>
              </c:pt>
              <c:pt idx="40">
                <c:v>10233.6943057888</c:v>
              </c:pt>
              <c:pt idx="41">
                <c:v>10211.452241127299</c:v>
              </c:pt>
              <c:pt idx="42">
                <c:v>10191.123353562409</c:v>
              </c:pt>
              <c:pt idx="43">
                <c:v>10170.5771365768</c:v>
              </c:pt>
              <c:pt idx="44">
                <c:v>10155.142212164212</c:v>
              </c:pt>
              <c:pt idx="45">
                <c:v>10136.558629651885</c:v>
              </c:pt>
              <c:pt idx="46">
                <c:v>10112.693841986709</c:v>
              </c:pt>
              <c:pt idx="47">
                <c:v>10097.084159673001</c:v>
              </c:pt>
              <c:pt idx="48">
                <c:v>10077.19937454769</c:v>
              </c:pt>
              <c:pt idx="49">
                <c:v>10059.884213782991</c:v>
              </c:pt>
              <c:pt idx="50">
                <c:v>10046.258036142102</c:v>
              </c:pt>
              <c:pt idx="51">
                <c:v>10029.087805310604</c:v>
              </c:pt>
              <c:pt idx="52">
                <c:v>10012.993353110809</c:v>
              </c:pt>
              <c:pt idx="53">
                <c:v>9996.7901723508548</c:v>
              </c:pt>
              <c:pt idx="54">
                <c:v>9981.8155000043498</c:v>
              </c:pt>
              <c:pt idx="55">
                <c:v>9962.0219521306499</c:v>
              </c:pt>
              <c:pt idx="56">
                <c:v>9944.4888518998705</c:v>
              </c:pt>
              <c:pt idx="57">
                <c:v>9926.0084696898903</c:v>
              </c:pt>
              <c:pt idx="58">
                <c:v>9907.6746549611471</c:v>
              </c:pt>
              <c:pt idx="59">
                <c:v>9891.3391816616204</c:v>
              </c:pt>
              <c:pt idx="60">
                <c:v>9872.4109626846603</c:v>
              </c:pt>
              <c:pt idx="61">
                <c:v>9850.7032248730793</c:v>
              </c:pt>
              <c:pt idx="62">
                <c:v>9833.4088567094404</c:v>
              </c:pt>
              <c:pt idx="63">
                <c:v>9813.7127256540007</c:v>
              </c:pt>
              <c:pt idx="64">
                <c:v>9795.8898792608234</c:v>
              </c:pt>
              <c:pt idx="65">
                <c:v>9776.6636806922306</c:v>
              </c:pt>
              <c:pt idx="66">
                <c:v>9759.8796907805718</c:v>
              </c:pt>
              <c:pt idx="67">
                <c:v>9740.7079448745899</c:v>
              </c:pt>
              <c:pt idx="68">
                <c:v>9721.1253582892896</c:v>
              </c:pt>
              <c:pt idx="69">
                <c:v>9703.9229731271207</c:v>
              </c:pt>
              <c:pt idx="70">
                <c:v>9684.0780543809051</c:v>
              </c:pt>
              <c:pt idx="71">
                <c:v>9660.3804038713406</c:v>
              </c:pt>
              <c:pt idx="72">
                <c:v>9640.551341811919</c:v>
              </c:pt>
              <c:pt idx="73">
                <c:v>9617.053558801179</c:v>
              </c:pt>
              <c:pt idx="74">
                <c:v>9600.5734406807005</c:v>
              </c:pt>
              <c:pt idx="75">
                <c:v>9583.198144444601</c:v>
              </c:pt>
              <c:pt idx="76">
                <c:v>9567.7007711462793</c:v>
              </c:pt>
              <c:pt idx="77">
                <c:v>9544.8755585635408</c:v>
              </c:pt>
              <c:pt idx="78">
                <c:v>9529.4343963894698</c:v>
              </c:pt>
              <c:pt idx="79">
                <c:v>9512.8857048457303</c:v>
              </c:pt>
              <c:pt idx="80">
                <c:v>9493.1483461831504</c:v>
              </c:pt>
              <c:pt idx="81">
                <c:v>9473.3937599534402</c:v>
              </c:pt>
              <c:pt idx="82">
                <c:v>9456.7021385268199</c:v>
              </c:pt>
              <c:pt idx="83">
                <c:v>9438.2545472631191</c:v>
              </c:pt>
              <c:pt idx="84">
                <c:v>9422.6162203892291</c:v>
              </c:pt>
              <c:pt idx="85">
                <c:v>9406.9726318967696</c:v>
              </c:pt>
              <c:pt idx="86">
                <c:v>9390.8291047462408</c:v>
              </c:pt>
              <c:pt idx="87">
                <c:v>9376.8709566173802</c:v>
              </c:pt>
              <c:pt idx="88">
                <c:v>9363.1021510218197</c:v>
              </c:pt>
              <c:pt idx="89">
                <c:v>9345.4543342788402</c:v>
              </c:pt>
              <c:pt idx="90">
                <c:v>9333.539306485005</c:v>
              </c:pt>
              <c:pt idx="91">
                <c:v>9319.0739264841432</c:v>
              </c:pt>
              <c:pt idx="92">
                <c:v>9304.7009185905299</c:v>
              </c:pt>
              <c:pt idx="93">
                <c:v>9286.2284203625768</c:v>
              </c:pt>
              <c:pt idx="94">
                <c:v>9268.4371698948871</c:v>
              </c:pt>
              <c:pt idx="95">
                <c:v>9252.8152455528707</c:v>
              </c:pt>
              <c:pt idx="96">
                <c:v>9236.0347138684192</c:v>
              </c:pt>
              <c:pt idx="97">
                <c:v>9219.6003365418892</c:v>
              </c:pt>
              <c:pt idx="98">
                <c:v>9203.9868378112405</c:v>
              </c:pt>
              <c:pt idx="99">
                <c:v>9188.4249477126923</c:v>
              </c:pt>
              <c:pt idx="100">
                <c:v>9174.3725465505704</c:v>
              </c:pt>
              <c:pt idx="101">
                <c:v>9158.007991735687</c:v>
              </c:pt>
              <c:pt idx="102">
                <c:v>9142.2946397558298</c:v>
              </c:pt>
              <c:pt idx="103">
                <c:v>9125.46868191875</c:v>
              </c:pt>
              <c:pt idx="104">
                <c:v>9108.5068977970695</c:v>
              </c:pt>
              <c:pt idx="105">
                <c:v>9095.6766763466094</c:v>
              </c:pt>
              <c:pt idx="106">
                <c:v>9082.2322220664082</c:v>
              </c:pt>
              <c:pt idx="107">
                <c:v>9069.5906389306892</c:v>
              </c:pt>
              <c:pt idx="108">
                <c:v>9052.4084245263202</c:v>
              </c:pt>
              <c:pt idx="109">
                <c:v>9038.1984207176702</c:v>
              </c:pt>
              <c:pt idx="110">
                <c:v>9026.005688651363</c:v>
              </c:pt>
              <c:pt idx="111">
                <c:v>9016.2618111589909</c:v>
              </c:pt>
              <c:pt idx="112">
                <c:v>9007.7915615878301</c:v>
              </c:pt>
              <c:pt idx="113">
                <c:v>8997.7734134386392</c:v>
              </c:pt>
              <c:pt idx="114">
                <c:v>8986.4808843964802</c:v>
              </c:pt>
              <c:pt idx="115">
                <c:v>8977.9065494208098</c:v>
              </c:pt>
              <c:pt idx="116">
                <c:v>8969.5384410835795</c:v>
              </c:pt>
              <c:pt idx="117">
                <c:v>8959.8280361539601</c:v>
              </c:pt>
              <c:pt idx="118">
                <c:v>8949.5781491392008</c:v>
              </c:pt>
              <c:pt idx="119">
                <c:v>8940.1146004958991</c:v>
              </c:pt>
              <c:pt idx="120">
                <c:v>8931.88114250121</c:v>
              </c:pt>
              <c:pt idx="121">
                <c:v>8921.1917315065293</c:v>
              </c:pt>
              <c:pt idx="122">
                <c:v>8911.9741825151104</c:v>
              </c:pt>
              <c:pt idx="123">
                <c:v>8900.0223006094602</c:v>
              </c:pt>
              <c:pt idx="124">
                <c:v>8890.0587576829003</c:v>
              </c:pt>
              <c:pt idx="125">
                <c:v>8880.107367309969</c:v>
              </c:pt>
              <c:pt idx="126">
                <c:v>8871.4922886964105</c:v>
              </c:pt>
              <c:pt idx="127">
                <c:v>8860.5751740683718</c:v>
              </c:pt>
              <c:pt idx="128">
                <c:v>8852.1220565308504</c:v>
              </c:pt>
              <c:pt idx="129">
                <c:v>8842.395864477312</c:v>
              </c:pt>
              <c:pt idx="130">
                <c:v>8834.3389891181905</c:v>
              </c:pt>
              <c:pt idx="131">
                <c:v>8825.6288541463091</c:v>
              </c:pt>
              <c:pt idx="132">
                <c:v>8816.0885712083891</c:v>
              </c:pt>
              <c:pt idx="133">
                <c:v>8807.06139214223</c:v>
              </c:pt>
              <c:pt idx="134">
                <c:v>8799.3992727775894</c:v>
              </c:pt>
              <c:pt idx="135">
                <c:v>8790.5212492265928</c:v>
              </c:pt>
              <c:pt idx="136">
                <c:v>8782.5079179578097</c:v>
              </c:pt>
              <c:pt idx="137">
                <c:v>8773.5671318990808</c:v>
              </c:pt>
              <c:pt idx="138">
                <c:v>8765.4458239978158</c:v>
              </c:pt>
              <c:pt idx="139">
                <c:v>8757.2430359259397</c:v>
              </c:pt>
              <c:pt idx="140">
                <c:v>8748.9931900041302</c:v>
              </c:pt>
              <c:pt idx="141">
                <c:v>8740.5001883520908</c:v>
              </c:pt>
              <c:pt idx="142">
                <c:v>8731.8556775665074</c:v>
              </c:pt>
              <c:pt idx="143">
                <c:v>8721.93494124065</c:v>
              </c:pt>
              <c:pt idx="144">
                <c:v>8713.7572590617201</c:v>
              </c:pt>
              <c:pt idx="145">
                <c:v>8703.0990290826303</c:v>
              </c:pt>
              <c:pt idx="146">
                <c:v>8693.8720120287071</c:v>
              </c:pt>
              <c:pt idx="147">
                <c:v>8684.2714070335096</c:v>
              </c:pt>
              <c:pt idx="148">
                <c:v>8677.0446207250898</c:v>
              </c:pt>
              <c:pt idx="149">
                <c:v>8668.0438522477307</c:v>
              </c:pt>
              <c:pt idx="150">
                <c:v>8659.9668791539098</c:v>
              </c:pt>
              <c:pt idx="151">
                <c:v>8650.5016725259793</c:v>
              </c:pt>
              <c:pt idx="152">
                <c:v>8641.1103881198324</c:v>
              </c:pt>
              <c:pt idx="153">
                <c:v>8633.2951366320831</c:v>
              </c:pt>
              <c:pt idx="154">
                <c:v>8623.2281615471402</c:v>
              </c:pt>
              <c:pt idx="155">
                <c:v>8614.5840985254708</c:v>
              </c:pt>
              <c:pt idx="156">
                <c:v>8606.2043385064899</c:v>
              </c:pt>
              <c:pt idx="157">
                <c:v>8596.6680461006799</c:v>
              </c:pt>
              <c:pt idx="158">
                <c:v>8589.1303282028148</c:v>
              </c:pt>
              <c:pt idx="159">
                <c:v>8580.9768349839269</c:v>
              </c:pt>
              <c:pt idx="160">
                <c:v>8572.61366940894</c:v>
              </c:pt>
              <c:pt idx="161">
                <c:v>8564.5515888250393</c:v>
              </c:pt>
              <c:pt idx="162">
                <c:v>8556.308498583905</c:v>
              </c:pt>
              <c:pt idx="163">
                <c:v>8549.17633838252</c:v>
              </c:pt>
              <c:pt idx="164">
                <c:v>8542.07733990614</c:v>
              </c:pt>
              <c:pt idx="165">
                <c:v>8535.1269861139608</c:v>
              </c:pt>
              <c:pt idx="166">
                <c:v>8529.161614983841</c:v>
              </c:pt>
              <c:pt idx="167">
                <c:v>8520.1314525796188</c:v>
              </c:pt>
              <c:pt idx="168">
                <c:v>8511.6088268077692</c:v>
              </c:pt>
              <c:pt idx="169">
                <c:v>8504.4143728462695</c:v>
              </c:pt>
              <c:pt idx="170">
                <c:v>8495.7794056429193</c:v>
              </c:pt>
              <c:pt idx="171">
                <c:v>8487.3235450421398</c:v>
              </c:pt>
              <c:pt idx="172">
                <c:v>8480.4490763558297</c:v>
              </c:pt>
              <c:pt idx="173">
                <c:v>8473.0714601744494</c:v>
              </c:pt>
              <c:pt idx="174">
                <c:v>8463.9132932318207</c:v>
              </c:pt>
              <c:pt idx="175">
                <c:v>8455.9925457309891</c:v>
              </c:pt>
              <c:pt idx="176">
                <c:v>8448.7523636580609</c:v>
              </c:pt>
              <c:pt idx="177">
                <c:v>8440.2467074643992</c:v>
              </c:pt>
              <c:pt idx="178">
                <c:v>8434.5248281776094</c:v>
              </c:pt>
              <c:pt idx="179">
                <c:v>8428.443636626409</c:v>
              </c:pt>
              <c:pt idx="180">
                <c:v>8419.0085813242295</c:v>
              </c:pt>
              <c:pt idx="181">
                <c:v>8408.2297535566104</c:v>
              </c:pt>
              <c:pt idx="182">
                <c:v>8397.5686546830402</c:v>
              </c:pt>
              <c:pt idx="183">
                <c:v>8388.9166971960403</c:v>
              </c:pt>
              <c:pt idx="184">
                <c:v>8380.2273636293503</c:v>
              </c:pt>
              <c:pt idx="185">
                <c:v>8372.4381947678357</c:v>
              </c:pt>
              <c:pt idx="186">
                <c:v>8364.0418913030808</c:v>
              </c:pt>
              <c:pt idx="187">
                <c:v>8354.5643885551908</c:v>
              </c:pt>
              <c:pt idx="188">
                <c:v>8345.0238163497197</c:v>
              </c:pt>
              <c:pt idx="189">
                <c:v>8335.1427677696192</c:v>
              </c:pt>
              <c:pt idx="190">
                <c:v>8326.0136175477801</c:v>
              </c:pt>
              <c:pt idx="191">
                <c:v>8316.4132972563293</c:v>
              </c:pt>
              <c:pt idx="192">
                <c:v>8304.6342776809706</c:v>
              </c:pt>
              <c:pt idx="193">
                <c:v>8296.2318553330024</c:v>
              </c:pt>
              <c:pt idx="194">
                <c:v>8287.7572724945803</c:v>
              </c:pt>
              <c:pt idx="195">
                <c:v>8277.3291080526396</c:v>
              </c:pt>
              <c:pt idx="196">
                <c:v>8268.5276235299898</c:v>
              </c:pt>
              <c:pt idx="197">
                <c:v>8258.5661436029404</c:v>
              </c:pt>
              <c:pt idx="198">
                <c:v>8248.9585545168393</c:v>
              </c:pt>
              <c:pt idx="199">
                <c:v>8239.3386382480476</c:v>
              </c:pt>
              <c:pt idx="200">
                <c:v>8231.3121248974876</c:v>
              </c:pt>
              <c:pt idx="201">
                <c:v>8223.4022738051099</c:v>
              </c:pt>
              <c:pt idx="202">
                <c:v>8212.5252350200117</c:v>
              </c:pt>
              <c:pt idx="203">
                <c:v>8201.8722720665592</c:v>
              </c:pt>
              <c:pt idx="204">
                <c:v>8192.5511979758303</c:v>
              </c:pt>
              <c:pt idx="205">
                <c:v>8182.7653750650434</c:v>
              </c:pt>
              <c:pt idx="206">
                <c:v>8173.28746460411</c:v>
              </c:pt>
              <c:pt idx="207">
                <c:v>8165.8706090222704</c:v>
              </c:pt>
              <c:pt idx="208">
                <c:v>8155.6230903319447</c:v>
              </c:pt>
              <c:pt idx="209">
                <c:v>8146.6314578430665</c:v>
              </c:pt>
              <c:pt idx="210">
                <c:v>8137.4925968690204</c:v>
              </c:pt>
              <c:pt idx="211">
                <c:v>8127.3662170706148</c:v>
              </c:pt>
              <c:pt idx="212">
                <c:v>8115.9072440158134</c:v>
              </c:pt>
              <c:pt idx="213">
                <c:v>8105.9895483109085</c:v>
              </c:pt>
              <c:pt idx="214">
                <c:v>8095.0536818378014</c:v>
              </c:pt>
              <c:pt idx="215">
                <c:v>8085.9031625453299</c:v>
              </c:pt>
              <c:pt idx="216">
                <c:v>8075.2983990982702</c:v>
              </c:pt>
              <c:pt idx="217">
                <c:v>8065.9238244148146</c:v>
              </c:pt>
              <c:pt idx="218">
                <c:v>8056.6441373125599</c:v>
              </c:pt>
              <c:pt idx="219">
                <c:v>8048.3166296054114</c:v>
              </c:pt>
              <c:pt idx="220">
                <c:v>8039.2624852474</c:v>
              </c:pt>
              <c:pt idx="221">
                <c:v>8029.4506001120799</c:v>
              </c:pt>
              <c:pt idx="222">
                <c:v>8019.2809281480195</c:v>
              </c:pt>
              <c:pt idx="223">
                <c:v>8009.7118283530244</c:v>
              </c:pt>
              <c:pt idx="224">
                <c:v>8001.3897772314695</c:v>
              </c:pt>
              <c:pt idx="225">
                <c:v>7992.2787933568052</c:v>
              </c:pt>
              <c:pt idx="226">
                <c:v>7981.6736354504246</c:v>
              </c:pt>
              <c:pt idx="227">
                <c:v>7972.9884628562395</c:v>
              </c:pt>
              <c:pt idx="228">
                <c:v>7965.0177235789024</c:v>
              </c:pt>
              <c:pt idx="229">
                <c:v>7954.3457764223404</c:v>
              </c:pt>
              <c:pt idx="230">
                <c:v>7945.1445953067096</c:v>
              </c:pt>
              <c:pt idx="231">
                <c:v>7935.6493851180185</c:v>
              </c:pt>
              <c:pt idx="232">
                <c:v>7926.242029089738</c:v>
              </c:pt>
              <c:pt idx="233">
                <c:v>7917.4665389671445</c:v>
              </c:pt>
              <c:pt idx="234">
                <c:v>7909.1506034346949</c:v>
              </c:pt>
              <c:pt idx="235">
                <c:v>7896.6286624548702</c:v>
              </c:pt>
              <c:pt idx="236">
                <c:v>7886.4282403098814</c:v>
              </c:pt>
              <c:pt idx="237">
                <c:v>7874.4061534797647</c:v>
              </c:pt>
              <c:pt idx="238">
                <c:v>7863.6206296437604</c:v>
              </c:pt>
              <c:pt idx="239">
                <c:v>7853.4601028032303</c:v>
              </c:pt>
              <c:pt idx="240">
                <c:v>7844.2892381802803</c:v>
              </c:pt>
              <c:pt idx="241">
                <c:v>7833.4390757973897</c:v>
              </c:pt>
              <c:pt idx="242">
                <c:v>7823.4946734948644</c:v>
              </c:pt>
              <c:pt idx="243">
                <c:v>7811.146966078576</c:v>
              </c:pt>
              <c:pt idx="244">
                <c:v>7801.2359918579614</c:v>
              </c:pt>
              <c:pt idx="245">
                <c:v>7791.6912661337292</c:v>
              </c:pt>
              <c:pt idx="246">
                <c:v>7780.8496618312047</c:v>
              </c:pt>
              <c:pt idx="247">
                <c:v>7770.4454846348199</c:v>
              </c:pt>
              <c:pt idx="248">
                <c:v>7759.5185077831602</c:v>
              </c:pt>
              <c:pt idx="249">
                <c:v>7748.7729805088502</c:v>
              </c:pt>
              <c:pt idx="250">
                <c:v>7738.9008888969365</c:v>
              </c:pt>
              <c:pt idx="251">
                <c:v>7726.1943769105001</c:v>
              </c:pt>
              <c:pt idx="252">
                <c:v>7713.9514659862998</c:v>
              </c:pt>
              <c:pt idx="253">
                <c:v>7702.7093611958944</c:v>
              </c:pt>
              <c:pt idx="254">
                <c:v>7688.2020513883699</c:v>
              </c:pt>
              <c:pt idx="255">
                <c:v>7676.6002453819447</c:v>
              </c:pt>
              <c:pt idx="256">
                <c:v>7663.8387278278096</c:v>
              </c:pt>
              <c:pt idx="257">
                <c:v>7651.9588404278602</c:v>
              </c:pt>
              <c:pt idx="258">
                <c:v>7640.4719455055802</c:v>
              </c:pt>
              <c:pt idx="259">
                <c:v>7629.0399932140253</c:v>
              </c:pt>
              <c:pt idx="260">
                <c:v>7619.0049890581804</c:v>
              </c:pt>
              <c:pt idx="261">
                <c:v>7606.42720122624</c:v>
              </c:pt>
              <c:pt idx="262">
                <c:v>7595.823975569956</c:v>
              </c:pt>
              <c:pt idx="263">
                <c:v>7584.5483793953099</c:v>
              </c:pt>
              <c:pt idx="264">
                <c:v>7573.9241927619214</c:v>
              </c:pt>
              <c:pt idx="265">
                <c:v>7563.2013636859147</c:v>
              </c:pt>
              <c:pt idx="266">
                <c:v>7551.4379265924199</c:v>
              </c:pt>
              <c:pt idx="267">
                <c:v>7537.8710248839861</c:v>
              </c:pt>
              <c:pt idx="268">
                <c:v>7529.3621477713259</c:v>
              </c:pt>
              <c:pt idx="269">
                <c:v>7516.52631673429</c:v>
              </c:pt>
              <c:pt idx="270">
                <c:v>7504.9951616344724</c:v>
              </c:pt>
              <c:pt idx="271">
                <c:v>7494.7651446538202</c:v>
              </c:pt>
              <c:pt idx="272">
                <c:v>7482.7990770483275</c:v>
              </c:pt>
              <c:pt idx="273">
                <c:v>7470.7890503349154</c:v>
              </c:pt>
              <c:pt idx="274">
                <c:v>7460.1633969324885</c:v>
              </c:pt>
              <c:pt idx="275">
                <c:v>7448.7237979350575</c:v>
              </c:pt>
              <c:pt idx="276">
                <c:v>7438.7023420099404</c:v>
              </c:pt>
              <c:pt idx="277">
                <c:v>7425.5073794195814</c:v>
              </c:pt>
              <c:pt idx="278">
                <c:v>7414.7835373967655</c:v>
              </c:pt>
              <c:pt idx="279">
                <c:v>7403.5856838691134</c:v>
              </c:pt>
              <c:pt idx="280">
                <c:v>7393.506208752895</c:v>
              </c:pt>
              <c:pt idx="281">
                <c:v>7382.3901433648834</c:v>
              </c:pt>
              <c:pt idx="282">
                <c:v>7371.7091242910446</c:v>
              </c:pt>
              <c:pt idx="283">
                <c:v>7358.4093722722755</c:v>
              </c:pt>
              <c:pt idx="284">
                <c:v>7346.217129403768</c:v>
              </c:pt>
              <c:pt idx="285">
                <c:v>7333.7913055422096</c:v>
              </c:pt>
              <c:pt idx="286">
                <c:v>7323.6113467066034</c:v>
              </c:pt>
              <c:pt idx="287">
                <c:v>7310.9744927954553</c:v>
              </c:pt>
              <c:pt idx="288">
                <c:v>7300.4632679892302</c:v>
              </c:pt>
              <c:pt idx="289">
                <c:v>7288.6124422157445</c:v>
              </c:pt>
              <c:pt idx="290">
                <c:v>7277.2031725267598</c:v>
              </c:pt>
              <c:pt idx="291">
                <c:v>7265.6125671313748</c:v>
              </c:pt>
              <c:pt idx="292">
                <c:v>7255.2385141325485</c:v>
              </c:pt>
              <c:pt idx="293">
                <c:v>7244.4290863444585</c:v>
              </c:pt>
              <c:pt idx="294">
                <c:v>7233.6342706270434</c:v>
              </c:pt>
              <c:pt idx="295">
                <c:v>7223.32004731496</c:v>
              </c:pt>
              <c:pt idx="296">
                <c:v>7211.8117147957146</c:v>
              </c:pt>
              <c:pt idx="297">
                <c:v>7202.1121942328791</c:v>
              </c:pt>
              <c:pt idx="298">
                <c:v>7189.2942096373745</c:v>
              </c:pt>
              <c:pt idx="299">
                <c:v>7178.7651482262299</c:v>
              </c:pt>
              <c:pt idx="300">
                <c:v>7169.1900881654847</c:v>
              </c:pt>
              <c:pt idx="301">
                <c:v>7158.19349387494</c:v>
              </c:pt>
              <c:pt idx="302">
                <c:v>7145.3557047393124</c:v>
              </c:pt>
              <c:pt idx="303">
                <c:v>7135.1123469629147</c:v>
              </c:pt>
              <c:pt idx="304">
                <c:v>7123.9643148278801</c:v>
              </c:pt>
              <c:pt idx="305">
                <c:v>7111.2725797498024</c:v>
              </c:pt>
              <c:pt idx="306">
                <c:v>7100.9449947713047</c:v>
              </c:pt>
              <c:pt idx="307">
                <c:v>7090.2176391711846</c:v>
              </c:pt>
              <c:pt idx="308">
                <c:v>7079.6636244393303</c:v>
              </c:pt>
              <c:pt idx="309">
                <c:v>7068.8272460167545</c:v>
              </c:pt>
              <c:pt idx="310">
                <c:v>7058.2451624490504</c:v>
              </c:pt>
              <c:pt idx="311">
                <c:v>7046.1381641559092</c:v>
              </c:pt>
              <c:pt idx="312">
                <c:v>7034.5562058408614</c:v>
              </c:pt>
              <c:pt idx="313">
                <c:v>7019.7773812355454</c:v>
              </c:pt>
              <c:pt idx="314">
                <c:v>7007.7417489773097</c:v>
              </c:pt>
              <c:pt idx="315">
                <c:v>6996.6243045401734</c:v>
              </c:pt>
              <c:pt idx="316">
                <c:v>6983.6262706728603</c:v>
              </c:pt>
              <c:pt idx="317">
                <c:v>6971.5768299768724</c:v>
              </c:pt>
              <c:pt idx="318">
                <c:v>6960.6545379948602</c:v>
              </c:pt>
              <c:pt idx="319">
                <c:v>6948.6777608170596</c:v>
              </c:pt>
              <c:pt idx="320">
                <c:v>6934.7847570993154</c:v>
              </c:pt>
              <c:pt idx="321">
                <c:v>6924.82589504303</c:v>
              </c:pt>
              <c:pt idx="322">
                <c:v>6911.5932688418734</c:v>
              </c:pt>
              <c:pt idx="323">
                <c:v>6900.4995651260297</c:v>
              </c:pt>
              <c:pt idx="324">
                <c:v>6887.7466033909704</c:v>
              </c:pt>
              <c:pt idx="325">
                <c:v>6874.7631895657751</c:v>
              </c:pt>
              <c:pt idx="326">
                <c:v>6861.824559751245</c:v>
              </c:pt>
              <c:pt idx="327">
                <c:v>6851.8130410510948</c:v>
              </c:pt>
              <c:pt idx="328">
                <c:v>6839.7638764608446</c:v>
              </c:pt>
              <c:pt idx="329">
                <c:v>6828.7156684764659</c:v>
              </c:pt>
              <c:pt idx="330">
                <c:v>6818.5506231102445</c:v>
              </c:pt>
              <c:pt idx="331">
                <c:v>6807.3064487816846</c:v>
              </c:pt>
              <c:pt idx="332">
                <c:v>6795.1686389639081</c:v>
              </c:pt>
              <c:pt idx="333">
                <c:v>6781.8848713092202</c:v>
              </c:pt>
              <c:pt idx="334">
                <c:v>6770.5239931155702</c:v>
              </c:pt>
              <c:pt idx="335">
                <c:v>6759.4806293698448</c:v>
              </c:pt>
              <c:pt idx="336">
                <c:v>6745.0617291267645</c:v>
              </c:pt>
              <c:pt idx="337">
                <c:v>6733.8830902072796</c:v>
              </c:pt>
              <c:pt idx="338">
                <c:v>6719.3267766207646</c:v>
              </c:pt>
              <c:pt idx="339">
                <c:v>6704.9656719675149</c:v>
              </c:pt>
              <c:pt idx="340">
                <c:v>6691.4701197827999</c:v>
              </c:pt>
              <c:pt idx="341">
                <c:v>6679.2670584405596</c:v>
              </c:pt>
              <c:pt idx="342">
                <c:v>6665.2199521722896</c:v>
              </c:pt>
              <c:pt idx="343">
                <c:v>6652.83407030737</c:v>
              </c:pt>
              <c:pt idx="344">
                <c:v>6640.5842803409696</c:v>
              </c:pt>
              <c:pt idx="345">
                <c:v>6629.5981797882414</c:v>
              </c:pt>
              <c:pt idx="346">
                <c:v>6618.6587543915903</c:v>
              </c:pt>
              <c:pt idx="347">
                <c:v>6606.8417681817846</c:v>
              </c:pt>
              <c:pt idx="348">
                <c:v>6593.1136418931746</c:v>
              </c:pt>
              <c:pt idx="349">
                <c:v>6577.5477224137703</c:v>
              </c:pt>
              <c:pt idx="350">
                <c:v>6565.14170785037</c:v>
              </c:pt>
              <c:pt idx="351">
                <c:v>6550.1067687223704</c:v>
              </c:pt>
              <c:pt idx="352">
                <c:v>6536.4726831036314</c:v>
              </c:pt>
              <c:pt idx="353">
                <c:v>6522.6742908834849</c:v>
              </c:pt>
              <c:pt idx="354">
                <c:v>6504.4588201910101</c:v>
              </c:pt>
              <c:pt idx="355">
                <c:v>6491.8430042538448</c:v>
              </c:pt>
              <c:pt idx="356">
                <c:v>6473.2144196142399</c:v>
              </c:pt>
              <c:pt idx="357">
                <c:v>6454.6989589491495</c:v>
              </c:pt>
              <c:pt idx="358">
                <c:v>6438.9461799748024</c:v>
              </c:pt>
              <c:pt idx="359">
                <c:v>6422.6096945589225</c:v>
              </c:pt>
              <c:pt idx="360">
                <c:v>6407.63639479627</c:v>
              </c:pt>
              <c:pt idx="361">
                <c:v>6394.6531986776281</c:v>
              </c:pt>
              <c:pt idx="362">
                <c:v>6381.4313461263655</c:v>
              </c:pt>
              <c:pt idx="363">
                <c:v>6365.6519603887946</c:v>
              </c:pt>
              <c:pt idx="364">
                <c:v>6353.2034244881834</c:v>
              </c:pt>
              <c:pt idx="365">
                <c:v>6333.7184953315355</c:v>
              </c:pt>
              <c:pt idx="366">
                <c:v>6320.9997798348595</c:v>
              </c:pt>
              <c:pt idx="367">
                <c:v>6304.6625156425634</c:v>
              </c:pt>
              <c:pt idx="368">
                <c:v>6288.8758658758434</c:v>
              </c:pt>
              <c:pt idx="369">
                <c:v>6271.1310530037945</c:v>
              </c:pt>
              <c:pt idx="370">
                <c:v>6253.5518870735004</c:v>
              </c:pt>
              <c:pt idx="371">
                <c:v>6235.9112812992134</c:v>
              </c:pt>
              <c:pt idx="372">
                <c:v>6217.0687981136598</c:v>
              </c:pt>
              <c:pt idx="373">
                <c:v>6199.1687662419745</c:v>
              </c:pt>
              <c:pt idx="374">
                <c:v>6177.1437178236865</c:v>
              </c:pt>
              <c:pt idx="375">
                <c:v>6158.6514930063204</c:v>
              </c:pt>
              <c:pt idx="376">
                <c:v>6138.1443588359498</c:v>
              </c:pt>
              <c:pt idx="377">
                <c:v>6113.8965037321004</c:v>
              </c:pt>
              <c:pt idx="378">
                <c:v>6099.2653970803103</c:v>
              </c:pt>
              <c:pt idx="379">
                <c:v>6072.8996702256845</c:v>
              </c:pt>
              <c:pt idx="380">
                <c:v>6047.6255089165224</c:v>
              </c:pt>
              <c:pt idx="381">
                <c:v>6019.50230727698</c:v>
              </c:pt>
              <c:pt idx="382">
                <c:v>5987.0914610410346</c:v>
              </c:pt>
              <c:pt idx="383">
                <c:v>5951.7232129529102</c:v>
              </c:pt>
              <c:pt idx="384">
                <c:v>5918.4260320414614</c:v>
              </c:pt>
              <c:pt idx="385">
                <c:v>5880.5607358724801</c:v>
              </c:pt>
              <c:pt idx="386">
                <c:v>5853.2869416063204</c:v>
              </c:pt>
              <c:pt idx="387">
                <c:v>5818.0846813357502</c:v>
              </c:pt>
              <c:pt idx="388">
                <c:v>5788.6313583082665</c:v>
              </c:pt>
              <c:pt idx="389">
                <c:v>5754.3373452169453</c:v>
              </c:pt>
              <c:pt idx="390">
                <c:v>5699.4057565354196</c:v>
              </c:pt>
              <c:pt idx="391">
                <c:v>5651.6850950297949</c:v>
              </c:pt>
              <c:pt idx="392">
                <c:v>5613.5576942164698</c:v>
              </c:pt>
              <c:pt idx="393">
                <c:v>5575.2188071196297</c:v>
              </c:pt>
              <c:pt idx="394">
                <c:v>5528.0894870621996</c:v>
              </c:pt>
              <c:pt idx="395">
                <c:v>5465.6113696791181</c:v>
              </c:pt>
              <c:pt idx="396">
                <c:v>5415.7081373767896</c:v>
              </c:pt>
              <c:pt idx="397">
                <c:v>5357.5366046873951</c:v>
              </c:pt>
              <c:pt idx="398">
                <c:v>5283.6755118562414</c:v>
              </c:pt>
              <c:pt idx="399">
                <c:v>5169.75945661282</c:v>
              </c:pt>
              <c:pt idx="400">
                <c:v>4870.5373983153695</c:v>
              </c:pt>
            </c:numLit>
          </c:yVal>
          <c:smooth val="1"/>
          <c:extLst>
            <c:ext xmlns:c16="http://schemas.microsoft.com/office/drawing/2014/chart" uri="{C3380CC4-5D6E-409C-BE32-E72D297353CC}">
              <c16:uniqueId val="{00000000-51AE-49CE-BF3F-E0A090EEAEAB}"/>
            </c:ext>
          </c:extLst>
        </c:ser>
        <c:dLbls>
          <c:showLegendKey val="0"/>
          <c:showVal val="0"/>
          <c:showCatName val="0"/>
          <c:showSerName val="0"/>
          <c:showPercent val="0"/>
          <c:showBubbleSize val="0"/>
        </c:dLbls>
        <c:axId val="160852224"/>
        <c:axId val="158400896"/>
      </c:scatterChart>
      <c:valAx>
        <c:axId val="160852224"/>
        <c:scaling>
          <c:orientation val="minMax"/>
          <c:max val="35100"/>
          <c:min val="0"/>
        </c:scaling>
        <c:delete val="0"/>
        <c:axPos val="b"/>
        <c:title>
          <c:tx>
            <c:rich>
              <a:bodyPr/>
              <a:lstStyle/>
              <a:p>
                <a:pPr>
                  <a:defRPr sz="900" b="0"/>
                </a:pPr>
                <a:r>
                  <a:rPr lang="en-US" sz="900" b="0"/>
                  <a:t>Quarter hours in the year's total amount of available time</a:t>
                </a:r>
              </a:p>
            </c:rich>
          </c:tx>
          <c:layout>
            <c:manualLayout>
              <c:xMode val="edge"/>
              <c:yMode val="edge"/>
              <c:x val="9.5814715427504221E-2"/>
              <c:y val="0.82508601957231043"/>
            </c:manualLayout>
          </c:layout>
          <c:overlay val="0"/>
        </c:title>
        <c:numFmt formatCode="#,##0" sourceLinked="0"/>
        <c:majorTickMark val="none"/>
        <c:minorTickMark val="none"/>
        <c:tickLblPos val="nextTo"/>
        <c:txPr>
          <a:bodyPr/>
          <a:lstStyle/>
          <a:p>
            <a:pPr>
              <a:defRPr sz="900"/>
            </a:pPr>
            <a:endParaRPr lang="cs-CZ"/>
          </a:p>
        </c:txPr>
        <c:crossAx val="158400896"/>
        <c:crosses val="autoZero"/>
        <c:crossBetween val="midCat"/>
        <c:majorUnit val="5000"/>
      </c:valAx>
      <c:valAx>
        <c:axId val="1584008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852224"/>
        <c:crosses val="autoZero"/>
        <c:crossBetween val="midCat"/>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Physical flows in the transmission system [TWh]</a:t>
            </a:r>
            <a:endParaRPr lang="cs-CZ" sz="1000">
              <a:solidFill>
                <a:schemeClr val="tx2"/>
              </a:solidFill>
              <a:effectLst/>
            </a:endParaRPr>
          </a:p>
        </c:rich>
      </c:tx>
      <c:layout>
        <c:manualLayout>
          <c:xMode val="edge"/>
          <c:yMode val="edge"/>
          <c:x val="2.2746077812425491E-4"/>
          <c:y val="1.3400214334169607E-2"/>
        </c:manualLayout>
      </c:layout>
      <c:overlay val="0"/>
    </c:title>
    <c:autoTitleDeleted val="0"/>
    <c:plotArea>
      <c:layout>
        <c:manualLayout>
          <c:layoutTarget val="inner"/>
          <c:xMode val="edge"/>
          <c:yMode val="edge"/>
          <c:x val="2.9346803347694746E-2"/>
          <c:y val="0.12623580246913579"/>
          <c:w val="0.70300766028874051"/>
          <c:h val="0.79851172839506157"/>
        </c:manualLayout>
      </c:layout>
      <c:barChart>
        <c:barDir val="col"/>
        <c:grouping val="stacked"/>
        <c:varyColors val="0"/>
        <c:ser>
          <c:idx val="0"/>
          <c:order val="0"/>
          <c:tx>
            <c:strRef>
              <c:f>'9.1'!$A$6</c:f>
              <c:strCache>
                <c:ptCount val="1"/>
                <c:pt idx="0">
                  <c:v>Electricity supply from generators</c:v>
                </c:pt>
              </c:strCache>
            </c:strRef>
          </c:tx>
          <c:spPr>
            <a:solidFill>
              <a:schemeClr val="accent1"/>
            </a:solidFill>
          </c:spPr>
          <c:invertIfNegative val="0"/>
          <c:val>
            <c:numRef>
              <c:f>'9.1'!$B$6:$M$6</c:f>
              <c:numCache>
                <c:formatCode>#,##0.0</c:formatCode>
                <c:ptCount val="12"/>
                <c:pt idx="0">
                  <c:v>5387.0680000000002</c:v>
                </c:pt>
                <c:pt idx="1">
                  <c:v>4630.6210000000001</c:v>
                </c:pt>
                <c:pt idx="2">
                  <c:v>4800.442</c:v>
                </c:pt>
                <c:pt idx="3">
                  <c:v>4007.98</c:v>
                </c:pt>
                <c:pt idx="4">
                  <c:v>3576.366</c:v>
                </c:pt>
                <c:pt idx="5">
                  <c:v>3831.627</c:v>
                </c:pt>
                <c:pt idx="6">
                  <c:v>3848.7750000000001</c:v>
                </c:pt>
                <c:pt idx="7">
                  <c:v>4077.777</c:v>
                </c:pt>
                <c:pt idx="8">
                  <c:v>4483.4080000000004</c:v>
                </c:pt>
                <c:pt idx="9">
                  <c:v>5248.1180000000004</c:v>
                </c:pt>
                <c:pt idx="10">
                  <c:v>5288.5379999999996</c:v>
                </c:pt>
                <c:pt idx="11">
                  <c:v>5280.4759999999997</c:v>
                </c:pt>
              </c:numCache>
            </c:numRef>
          </c:val>
          <c:extLst>
            <c:ext xmlns:c16="http://schemas.microsoft.com/office/drawing/2014/chart" uri="{C3380CC4-5D6E-409C-BE32-E72D297353CC}">
              <c16:uniqueId val="{00000000-5FA4-4FBA-A868-43932E3803D9}"/>
            </c:ext>
          </c:extLst>
        </c:ser>
        <c:ser>
          <c:idx val="1"/>
          <c:order val="1"/>
          <c:tx>
            <c:strRef>
              <c:f>'9.1'!$A$7</c:f>
              <c:strCache>
                <c:ptCount val="1"/>
                <c:pt idx="0">
                  <c:v>Electricity supply from RDS networks</c:v>
                </c:pt>
              </c:strCache>
            </c:strRef>
          </c:tx>
          <c:spPr>
            <a:solidFill>
              <a:schemeClr val="accent2"/>
            </a:solidFill>
          </c:spPr>
          <c:invertIfNegative val="0"/>
          <c:val>
            <c:numRef>
              <c:f>'9.1'!$B$7:$M$7</c:f>
              <c:numCache>
                <c:formatCode>#,##0.0</c:formatCode>
                <c:ptCount val="12"/>
                <c:pt idx="0">
                  <c:v>32.185000000000002</c:v>
                </c:pt>
                <c:pt idx="1">
                  <c:v>24.317</c:v>
                </c:pt>
                <c:pt idx="2">
                  <c:v>8.3089999999999993</c:v>
                </c:pt>
                <c:pt idx="3">
                  <c:v>15.989000000000001</c:v>
                </c:pt>
                <c:pt idx="4">
                  <c:v>6.665</c:v>
                </c:pt>
                <c:pt idx="5">
                  <c:v>26.613</c:v>
                </c:pt>
                <c:pt idx="6">
                  <c:v>69.274000000000001</c:v>
                </c:pt>
                <c:pt idx="7">
                  <c:v>26.238</c:v>
                </c:pt>
                <c:pt idx="8">
                  <c:v>79.27</c:v>
                </c:pt>
                <c:pt idx="9">
                  <c:v>55.2</c:v>
                </c:pt>
                <c:pt idx="10">
                  <c:v>86.221999999999994</c:v>
                </c:pt>
                <c:pt idx="11">
                  <c:v>52.32</c:v>
                </c:pt>
              </c:numCache>
            </c:numRef>
          </c:val>
          <c:extLst>
            <c:ext xmlns:c16="http://schemas.microsoft.com/office/drawing/2014/chart" uri="{C3380CC4-5D6E-409C-BE32-E72D297353CC}">
              <c16:uniqueId val="{00000001-5FA4-4FBA-A868-43932E3803D9}"/>
            </c:ext>
          </c:extLst>
        </c:ser>
        <c:ser>
          <c:idx val="2"/>
          <c:order val="2"/>
          <c:tx>
            <c:strRef>
              <c:f>'9.1'!$A$8</c:f>
              <c:strCache>
                <c:ptCount val="1"/>
                <c:pt idx="0">
                  <c:v>Electricity imports (supply from abroad)</c:v>
                </c:pt>
              </c:strCache>
            </c:strRef>
          </c:tx>
          <c:spPr>
            <a:solidFill>
              <a:schemeClr val="accent3"/>
            </a:solidFill>
          </c:spPr>
          <c:invertIfNegative val="0"/>
          <c:val>
            <c:numRef>
              <c:f>'9.1'!$B$8:$M$8</c:f>
              <c:numCache>
                <c:formatCode>#,##0.0</c:formatCode>
                <c:ptCount val="12"/>
                <c:pt idx="0">
                  <c:v>1159.0930000000001</c:v>
                </c:pt>
                <c:pt idx="1">
                  <c:v>860.995</c:v>
                </c:pt>
                <c:pt idx="2">
                  <c:v>1160.2090000000001</c:v>
                </c:pt>
                <c:pt idx="3">
                  <c:v>1450.2349999999999</c:v>
                </c:pt>
                <c:pt idx="4">
                  <c:v>1150.4590000000001</c:v>
                </c:pt>
                <c:pt idx="5">
                  <c:v>849.03099999999995</c:v>
                </c:pt>
                <c:pt idx="6">
                  <c:v>1082.644</c:v>
                </c:pt>
                <c:pt idx="7">
                  <c:v>1181.039</c:v>
                </c:pt>
                <c:pt idx="8">
                  <c:v>1411.0229999999999</c:v>
                </c:pt>
                <c:pt idx="9">
                  <c:v>1636.482</c:v>
                </c:pt>
                <c:pt idx="10">
                  <c:v>1470.4590000000001</c:v>
                </c:pt>
                <c:pt idx="11">
                  <c:v>1408.6590000000001</c:v>
                </c:pt>
              </c:numCache>
            </c:numRef>
          </c:val>
          <c:extLst>
            <c:ext xmlns:c16="http://schemas.microsoft.com/office/drawing/2014/chart" uri="{C3380CC4-5D6E-409C-BE32-E72D297353CC}">
              <c16:uniqueId val="{00000002-5FA4-4FBA-A868-43932E3803D9}"/>
            </c:ext>
          </c:extLst>
        </c:ser>
        <c:ser>
          <c:idx val="3"/>
          <c:order val="3"/>
          <c:tx>
            <c:strRef>
              <c:f>'9.1'!$A$10</c:f>
              <c:strCache>
                <c:ptCount val="1"/>
                <c:pt idx="0">
                  <c:v>Electricity supply to RDS networks</c:v>
                </c:pt>
              </c:strCache>
            </c:strRef>
          </c:tx>
          <c:spPr>
            <a:solidFill>
              <a:schemeClr val="accent4"/>
            </a:solidFill>
          </c:spPr>
          <c:invertIfNegative val="0"/>
          <c:val>
            <c:numRef>
              <c:f>'9.1'!$B$10:$M$10</c:f>
              <c:numCache>
                <c:formatCode>#,##0.0</c:formatCode>
                <c:ptCount val="12"/>
                <c:pt idx="0">
                  <c:v>-4006.444</c:v>
                </c:pt>
                <c:pt idx="1">
                  <c:v>-3763.962</c:v>
                </c:pt>
                <c:pt idx="2">
                  <c:v>-3893.444</c:v>
                </c:pt>
                <c:pt idx="3">
                  <c:v>-3436.701</c:v>
                </c:pt>
                <c:pt idx="4">
                  <c:v>-3370.0590000000002</c:v>
                </c:pt>
                <c:pt idx="5">
                  <c:v>-3208.7710000000002</c:v>
                </c:pt>
                <c:pt idx="6">
                  <c:v>-2909.0830000000001</c:v>
                </c:pt>
                <c:pt idx="7">
                  <c:v>-3114.489</c:v>
                </c:pt>
                <c:pt idx="8">
                  <c:v>-3054.0189999999998</c:v>
                </c:pt>
                <c:pt idx="9">
                  <c:v>-3149.741</c:v>
                </c:pt>
                <c:pt idx="10">
                  <c:v>-3390.7979999999998</c:v>
                </c:pt>
                <c:pt idx="11">
                  <c:v>-3593.4630000000002</c:v>
                </c:pt>
              </c:numCache>
            </c:numRef>
          </c:val>
          <c:extLst>
            <c:ext xmlns:c16="http://schemas.microsoft.com/office/drawing/2014/chart" uri="{C3380CC4-5D6E-409C-BE32-E72D297353CC}">
              <c16:uniqueId val="{00000003-5FA4-4FBA-A868-43932E3803D9}"/>
            </c:ext>
          </c:extLst>
        </c:ser>
        <c:ser>
          <c:idx val="4"/>
          <c:order val="4"/>
          <c:tx>
            <c:strRef>
              <c:f>'9.1'!$A$11</c:f>
              <c:strCache>
                <c:ptCount val="1"/>
                <c:pt idx="0">
                  <c:v>Electricity export (supply abroad)</c:v>
                </c:pt>
              </c:strCache>
            </c:strRef>
          </c:tx>
          <c:spPr>
            <a:solidFill>
              <a:schemeClr val="accent5"/>
            </a:solidFill>
          </c:spPr>
          <c:invertIfNegative val="0"/>
          <c:val>
            <c:numRef>
              <c:f>'9.1'!$B$11:$M$11</c:f>
              <c:numCache>
                <c:formatCode>#,##0.0</c:formatCode>
                <c:ptCount val="12"/>
                <c:pt idx="0">
                  <c:v>-2306.873</c:v>
                </c:pt>
                <c:pt idx="1">
                  <c:v>-1510.6579999999999</c:v>
                </c:pt>
                <c:pt idx="2">
                  <c:v>-1839.117</c:v>
                </c:pt>
                <c:pt idx="3">
                  <c:v>-1812.2159999999999</c:v>
                </c:pt>
                <c:pt idx="4">
                  <c:v>-1182.8889999999999</c:v>
                </c:pt>
                <c:pt idx="5">
                  <c:v>-1353.3889999999999</c:v>
                </c:pt>
                <c:pt idx="6">
                  <c:v>-1914.6210000000001</c:v>
                </c:pt>
                <c:pt idx="7">
                  <c:v>-1952.4739999999999</c:v>
                </c:pt>
                <c:pt idx="8">
                  <c:v>-2666.1060000000002</c:v>
                </c:pt>
                <c:pt idx="9">
                  <c:v>-3508.0079999999998</c:v>
                </c:pt>
                <c:pt idx="10">
                  <c:v>-3196.99</c:v>
                </c:pt>
                <c:pt idx="11">
                  <c:v>-2864.1170000000002</c:v>
                </c:pt>
              </c:numCache>
            </c:numRef>
          </c:val>
          <c:extLst>
            <c:ext xmlns:c16="http://schemas.microsoft.com/office/drawing/2014/chart" uri="{C3380CC4-5D6E-409C-BE32-E72D297353CC}">
              <c16:uniqueId val="{00000004-5FA4-4FBA-A868-43932E3803D9}"/>
            </c:ext>
          </c:extLst>
        </c:ser>
        <c:ser>
          <c:idx val="5"/>
          <c:order val="5"/>
          <c:tx>
            <c:strRef>
              <c:f>'9.1'!$A$12</c:f>
              <c:strCache>
                <c:ptCount val="1"/>
                <c:pt idx="0">
                  <c:v>Electricity supply to customers connected to TS</c:v>
                </c:pt>
              </c:strCache>
            </c:strRef>
          </c:tx>
          <c:spPr>
            <a:solidFill>
              <a:schemeClr val="accent6"/>
            </a:solidFill>
          </c:spPr>
          <c:invertIfNegative val="0"/>
          <c:val>
            <c:numRef>
              <c:f>'9.1'!$B$12:$M$12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FA4-4FBA-A868-43932E3803D9}"/>
            </c:ext>
          </c:extLst>
        </c:ser>
        <c:ser>
          <c:idx val="6"/>
          <c:order val="6"/>
          <c:tx>
            <c:strRef>
              <c:f>'9.1'!$A$13</c:f>
              <c:strCache>
                <c:ptCount val="1"/>
                <c:pt idx="0">
                  <c:v>Electricity consumption of PSHE during pumping </c:v>
                </c:pt>
              </c:strCache>
            </c:strRef>
          </c:tx>
          <c:spPr>
            <a:solidFill>
              <a:srgbClr val="F0948F"/>
            </a:solidFill>
          </c:spPr>
          <c:invertIfNegative val="0"/>
          <c:val>
            <c:numRef>
              <c:f>'9.1'!$B$13:$M$13</c:f>
              <c:numCache>
                <c:formatCode>#,##0.0</c:formatCode>
                <c:ptCount val="12"/>
                <c:pt idx="0">
                  <c:v>-156.285</c:v>
                </c:pt>
                <c:pt idx="1">
                  <c:v>-139.65199999999999</c:v>
                </c:pt>
                <c:pt idx="2">
                  <c:v>-120.392</c:v>
                </c:pt>
                <c:pt idx="3">
                  <c:v>-131.36199999999999</c:v>
                </c:pt>
                <c:pt idx="4">
                  <c:v>-99.031999999999996</c:v>
                </c:pt>
                <c:pt idx="5">
                  <c:v>-67.260999999999996</c:v>
                </c:pt>
                <c:pt idx="6">
                  <c:v>-91.665000000000006</c:v>
                </c:pt>
                <c:pt idx="7">
                  <c:v>-134.76300000000001</c:v>
                </c:pt>
                <c:pt idx="8">
                  <c:v>-147.499</c:v>
                </c:pt>
                <c:pt idx="9">
                  <c:v>-157.755</c:v>
                </c:pt>
                <c:pt idx="10">
                  <c:v>-146.69</c:v>
                </c:pt>
                <c:pt idx="11">
                  <c:v>-166.00200000000001</c:v>
                </c:pt>
              </c:numCache>
            </c:numRef>
          </c:val>
          <c:extLst>
            <c:ext xmlns:c16="http://schemas.microsoft.com/office/drawing/2014/chart" uri="{C3380CC4-5D6E-409C-BE32-E72D297353CC}">
              <c16:uniqueId val="{00000006-5FA4-4FBA-A868-43932E3803D9}"/>
            </c:ext>
          </c:extLst>
        </c:ser>
        <c:ser>
          <c:idx val="7"/>
          <c:order val="7"/>
          <c:tx>
            <c:strRef>
              <c:f>'9.1'!$A$14</c:f>
              <c:strCache>
                <c:ptCount val="1"/>
                <c:pt idx="0">
                  <c:v>Other supply</c:v>
                </c:pt>
              </c:strCache>
            </c:strRef>
          </c:tx>
          <c:spPr>
            <a:solidFill>
              <a:srgbClr val="F7C9C7"/>
            </a:solidFill>
          </c:spPr>
          <c:invertIfNegative val="0"/>
          <c:val>
            <c:numRef>
              <c:f>'9.1'!$B$14:$M$14</c:f>
              <c:numCache>
                <c:formatCode>#,##0.0</c:formatCode>
                <c:ptCount val="12"/>
                <c:pt idx="0">
                  <c:v>-11.951000000000001</c:v>
                </c:pt>
                <c:pt idx="1">
                  <c:v>-11.911</c:v>
                </c:pt>
                <c:pt idx="2">
                  <c:v>-20.109000000000002</c:v>
                </c:pt>
                <c:pt idx="3">
                  <c:v>-16.335000000000001</c:v>
                </c:pt>
                <c:pt idx="4">
                  <c:v>-22.411999999999999</c:v>
                </c:pt>
                <c:pt idx="5">
                  <c:v>-11.087</c:v>
                </c:pt>
                <c:pt idx="6">
                  <c:v>-12.177</c:v>
                </c:pt>
                <c:pt idx="7">
                  <c:v>-15.215999999999999</c:v>
                </c:pt>
                <c:pt idx="8">
                  <c:v>-20.88</c:v>
                </c:pt>
                <c:pt idx="9">
                  <c:v>-11.175000000000001</c:v>
                </c:pt>
                <c:pt idx="10">
                  <c:v>-6.2969999999999997</c:v>
                </c:pt>
                <c:pt idx="11">
                  <c:v>-6.5819999999999999</c:v>
                </c:pt>
              </c:numCache>
            </c:numRef>
          </c:val>
          <c:extLst>
            <c:ext xmlns:c16="http://schemas.microsoft.com/office/drawing/2014/chart" uri="{C3380CC4-5D6E-409C-BE32-E72D297353CC}">
              <c16:uniqueId val="{00000007-5FA4-4FBA-A868-43932E3803D9}"/>
            </c:ext>
          </c:extLst>
        </c:ser>
        <c:ser>
          <c:idx val="8"/>
          <c:order val="8"/>
          <c:tx>
            <c:strRef>
              <c:f>'9.1'!$A$15</c:f>
              <c:strCache>
                <c:ptCount val="1"/>
                <c:pt idx="0">
                  <c:v>Total losses in networks</c:v>
                </c:pt>
              </c:strCache>
            </c:strRef>
          </c:tx>
          <c:spPr>
            <a:solidFill>
              <a:schemeClr val="tx1"/>
            </a:solidFill>
          </c:spPr>
          <c:invertIfNegative val="0"/>
          <c:val>
            <c:numRef>
              <c:f>'9.1'!$B$15:$M$15</c:f>
              <c:numCache>
                <c:formatCode>#,##0.0</c:formatCode>
                <c:ptCount val="12"/>
                <c:pt idx="0">
                  <c:v>-96.793999999999997</c:v>
                </c:pt>
                <c:pt idx="1">
                  <c:v>-89.75</c:v>
                </c:pt>
                <c:pt idx="2">
                  <c:v>-95.899000000000001</c:v>
                </c:pt>
                <c:pt idx="3">
                  <c:v>-77.59</c:v>
                </c:pt>
                <c:pt idx="4">
                  <c:v>-59.098999999999997</c:v>
                </c:pt>
                <c:pt idx="5">
                  <c:v>-66.763000000000005</c:v>
                </c:pt>
                <c:pt idx="6">
                  <c:v>-73.147999999999996</c:v>
                </c:pt>
                <c:pt idx="7">
                  <c:v>-68.111000000000004</c:v>
                </c:pt>
                <c:pt idx="8">
                  <c:v>-85.197000000000003</c:v>
                </c:pt>
                <c:pt idx="9">
                  <c:v>-113.121</c:v>
                </c:pt>
                <c:pt idx="10">
                  <c:v>-104.444</c:v>
                </c:pt>
                <c:pt idx="11">
                  <c:v>-111.292</c:v>
                </c:pt>
              </c:numCache>
            </c:numRef>
          </c:val>
          <c:extLst>
            <c:ext xmlns:c16="http://schemas.microsoft.com/office/drawing/2014/chart" uri="{C3380CC4-5D6E-409C-BE32-E72D297353CC}">
              <c16:uniqueId val="{00000008-5FA4-4FBA-A868-43932E3803D9}"/>
            </c:ext>
          </c:extLst>
        </c:ser>
        <c:dLbls>
          <c:showLegendKey val="0"/>
          <c:showVal val="0"/>
          <c:showCatName val="0"/>
          <c:showSerName val="0"/>
          <c:showPercent val="0"/>
          <c:showBubbleSize val="0"/>
        </c:dLbls>
        <c:gapWidth val="50"/>
        <c:overlap val="100"/>
        <c:axId val="158533120"/>
        <c:axId val="158534656"/>
      </c:barChart>
      <c:catAx>
        <c:axId val="158533120"/>
        <c:scaling>
          <c:orientation val="minMax"/>
        </c:scaling>
        <c:delete val="0"/>
        <c:axPos val="b"/>
        <c:majorTickMark val="none"/>
        <c:minorTickMark val="none"/>
        <c:tickLblPos val="low"/>
        <c:txPr>
          <a:bodyPr/>
          <a:lstStyle/>
          <a:p>
            <a:pPr>
              <a:defRPr sz="900"/>
            </a:pPr>
            <a:endParaRPr lang="cs-CZ"/>
          </a:p>
        </c:txPr>
        <c:crossAx val="158534656"/>
        <c:crosses val="autoZero"/>
        <c:auto val="1"/>
        <c:lblAlgn val="ctr"/>
        <c:lblOffset val="100"/>
        <c:noMultiLvlLbl val="0"/>
      </c:catAx>
      <c:valAx>
        <c:axId val="1585346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533120"/>
        <c:crosses val="autoZero"/>
        <c:crossBetween val="between"/>
        <c:dispUnits>
          <c:builtInUnit val="thousands"/>
        </c:dispUnits>
      </c:valAx>
    </c:plotArea>
    <c:legend>
      <c:legendPos val="r"/>
      <c:layout>
        <c:manualLayout>
          <c:xMode val="edge"/>
          <c:yMode val="edge"/>
          <c:x val="0.75131674445265995"/>
          <c:y val="7.9224859719363147E-2"/>
          <c:w val="0.24201860901800951"/>
          <c:h val="0.88194726153551561"/>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paperSize="9" orientation="landscape" verticalDpi="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Physical flows in the </a:t>
            </a:r>
            <a:r>
              <a:rPr lang="cs-CZ" sz="1000" b="1" i="0" baseline="0">
                <a:solidFill>
                  <a:schemeClr val="tx2"/>
                </a:solidFill>
                <a:effectLst/>
              </a:rPr>
              <a:t>regional distribution systems</a:t>
            </a:r>
            <a:r>
              <a:rPr lang="en-GB" sz="1000" b="1" i="0" baseline="0">
                <a:solidFill>
                  <a:schemeClr val="tx2"/>
                </a:solidFill>
                <a:effectLst/>
              </a:rPr>
              <a:t> [TWh]</a:t>
            </a:r>
            <a:endParaRPr lang="cs-CZ" sz="1000">
              <a:solidFill>
                <a:schemeClr val="tx2"/>
              </a:solidFill>
              <a:effectLst/>
            </a:endParaRPr>
          </a:p>
        </c:rich>
      </c:tx>
      <c:layout>
        <c:manualLayout>
          <c:xMode val="edge"/>
          <c:yMode val="edge"/>
          <c:x val="8.6704906565151314E-4"/>
          <c:y val="2.0145914079521595E-2"/>
        </c:manualLayout>
      </c:layout>
      <c:overlay val="0"/>
    </c:title>
    <c:autoTitleDeleted val="0"/>
    <c:plotArea>
      <c:layout>
        <c:manualLayout>
          <c:layoutTarget val="inner"/>
          <c:xMode val="edge"/>
          <c:yMode val="edge"/>
          <c:x val="2.7572556409594804E-2"/>
          <c:y val="0.1452074074074077"/>
          <c:w val="0.70265787779506705"/>
          <c:h val="0.77045432098765376"/>
        </c:manualLayout>
      </c:layout>
      <c:barChart>
        <c:barDir val="col"/>
        <c:grouping val="stacked"/>
        <c:varyColors val="0"/>
        <c:ser>
          <c:idx val="0"/>
          <c:order val="0"/>
          <c:tx>
            <c:strRef>
              <c:f>'9.1'!$A$20</c:f>
              <c:strCache>
                <c:ptCount val="1"/>
                <c:pt idx="0">
                  <c:v>Electricity supply from the TSO’s network</c:v>
                </c:pt>
              </c:strCache>
            </c:strRef>
          </c:tx>
          <c:invertIfNegative val="0"/>
          <c:val>
            <c:numRef>
              <c:f>'9.1'!$B$20:$M$20</c:f>
              <c:numCache>
                <c:formatCode>#,##0.0</c:formatCode>
                <c:ptCount val="12"/>
                <c:pt idx="0">
                  <c:v>4006.4437410000019</c:v>
                </c:pt>
                <c:pt idx="1">
                  <c:v>3763.9622659999995</c:v>
                </c:pt>
                <c:pt idx="2">
                  <c:v>3893.44353</c:v>
                </c:pt>
                <c:pt idx="3">
                  <c:v>3436.7006549999996</c:v>
                </c:pt>
                <c:pt idx="4">
                  <c:v>3370.0593439999998</c:v>
                </c:pt>
                <c:pt idx="5">
                  <c:v>3208.77117</c:v>
                </c:pt>
                <c:pt idx="6">
                  <c:v>2909.0829800000001</c:v>
                </c:pt>
                <c:pt idx="7">
                  <c:v>3114.4893960000004</c:v>
                </c:pt>
                <c:pt idx="8">
                  <c:v>3054.0188120000003</c:v>
                </c:pt>
                <c:pt idx="9">
                  <c:v>3149.7408860000005</c:v>
                </c:pt>
                <c:pt idx="10">
                  <c:v>3390.7978950000015</c:v>
                </c:pt>
                <c:pt idx="11">
                  <c:v>3593.462708</c:v>
                </c:pt>
              </c:numCache>
            </c:numRef>
          </c:val>
          <c:extLst>
            <c:ext xmlns:c16="http://schemas.microsoft.com/office/drawing/2014/chart" uri="{C3380CC4-5D6E-409C-BE32-E72D297353CC}">
              <c16:uniqueId val="{00000000-DAE8-4B5E-B557-BEE9A0307BBE}"/>
            </c:ext>
          </c:extLst>
        </c:ser>
        <c:ser>
          <c:idx val="1"/>
          <c:order val="1"/>
          <c:tx>
            <c:strRef>
              <c:f>'9.1'!$A$21</c:f>
              <c:strCache>
                <c:ptCount val="1"/>
                <c:pt idx="0">
                  <c:v>Electricity supply from adjacent regional DSOs</c:v>
                </c:pt>
              </c:strCache>
            </c:strRef>
          </c:tx>
          <c:spPr>
            <a:solidFill>
              <a:schemeClr val="tx1"/>
            </a:solidFill>
          </c:spPr>
          <c:invertIfNegative val="0"/>
          <c:val>
            <c:numRef>
              <c:f>'9.1'!$B$21:$M$21</c:f>
              <c:numCache>
                <c:formatCode>#,##0.0</c:formatCode>
                <c:ptCount val="12"/>
                <c:pt idx="0">
                  <c:v>670.76064100000008</c:v>
                </c:pt>
                <c:pt idx="1">
                  <c:v>594.50759899999991</c:v>
                </c:pt>
                <c:pt idx="2">
                  <c:v>634.04727400000002</c:v>
                </c:pt>
                <c:pt idx="3">
                  <c:v>556.63531699999999</c:v>
                </c:pt>
                <c:pt idx="4">
                  <c:v>487.46155900000002</c:v>
                </c:pt>
                <c:pt idx="5">
                  <c:v>488.83321100000001</c:v>
                </c:pt>
                <c:pt idx="6">
                  <c:v>474.12227800000005</c:v>
                </c:pt>
                <c:pt idx="7">
                  <c:v>497.23278700000003</c:v>
                </c:pt>
                <c:pt idx="8">
                  <c:v>511.56168400000001</c:v>
                </c:pt>
                <c:pt idx="9">
                  <c:v>531.79019999999991</c:v>
                </c:pt>
                <c:pt idx="10">
                  <c:v>616.61541399999999</c:v>
                </c:pt>
                <c:pt idx="11">
                  <c:v>678.00274000000002</c:v>
                </c:pt>
              </c:numCache>
            </c:numRef>
          </c:val>
          <c:extLst>
            <c:ext xmlns:c16="http://schemas.microsoft.com/office/drawing/2014/chart" uri="{C3380CC4-5D6E-409C-BE32-E72D297353CC}">
              <c16:uniqueId val="{00000001-DAE8-4B5E-B557-BEE9A0307BBE}"/>
            </c:ext>
          </c:extLst>
        </c:ser>
        <c:ser>
          <c:idx val="2"/>
          <c:order val="2"/>
          <c:tx>
            <c:strRef>
              <c:f>'9.1'!$A$22</c:f>
              <c:strCache>
                <c:ptCount val="1"/>
                <c:pt idx="0">
                  <c:v>Electricity supply from generators</c:v>
                </c:pt>
              </c:strCache>
            </c:strRef>
          </c:tx>
          <c:spPr>
            <a:solidFill>
              <a:srgbClr val="646363"/>
            </a:solidFill>
            <a:effectLst/>
          </c:spPr>
          <c:invertIfNegative val="0"/>
          <c:val>
            <c:numRef>
              <c:f>'9.1'!$B$22:$M$22</c:f>
              <c:numCache>
                <c:formatCode>#,##0.0</c:formatCode>
                <c:ptCount val="12"/>
                <c:pt idx="0">
                  <c:v>1478.265013</c:v>
                </c:pt>
                <c:pt idx="1">
                  <c:v>1385.5535789999999</c:v>
                </c:pt>
                <c:pt idx="2">
                  <c:v>1435.4541610000001</c:v>
                </c:pt>
                <c:pt idx="3">
                  <c:v>1295.082928</c:v>
                </c:pt>
                <c:pt idx="4">
                  <c:v>1208.5737720000002</c:v>
                </c:pt>
                <c:pt idx="5">
                  <c:v>1123.7343989999999</c:v>
                </c:pt>
                <c:pt idx="6">
                  <c:v>1317.444131</c:v>
                </c:pt>
                <c:pt idx="7">
                  <c:v>1102.2663139999997</c:v>
                </c:pt>
                <c:pt idx="8">
                  <c:v>1258.5579169999999</c:v>
                </c:pt>
                <c:pt idx="9">
                  <c:v>1495.2583970000001</c:v>
                </c:pt>
                <c:pt idx="10">
                  <c:v>1619.4483329999998</c:v>
                </c:pt>
                <c:pt idx="11">
                  <c:v>1623.0830790000002</c:v>
                </c:pt>
              </c:numCache>
            </c:numRef>
          </c:val>
          <c:extLst>
            <c:ext xmlns:c16="http://schemas.microsoft.com/office/drawing/2014/chart" uri="{C3380CC4-5D6E-409C-BE32-E72D297353CC}">
              <c16:uniqueId val="{00000002-DAE8-4B5E-B557-BEE9A0307BBE}"/>
            </c:ext>
          </c:extLst>
        </c:ser>
        <c:ser>
          <c:idx val="3"/>
          <c:order val="3"/>
          <c:tx>
            <c:strRef>
              <c:f>'9.1'!$A$23</c:f>
              <c:strCache>
                <c:ptCount val="1"/>
                <c:pt idx="0">
                  <c:v>Electricity supply from LDS</c:v>
                </c:pt>
              </c:strCache>
            </c:strRef>
          </c:tx>
          <c:spPr>
            <a:solidFill>
              <a:srgbClr val="9D9D9C"/>
            </a:solidFill>
          </c:spPr>
          <c:invertIfNegative val="0"/>
          <c:val>
            <c:numRef>
              <c:f>'9.1'!$B$23:$M$23</c:f>
              <c:numCache>
                <c:formatCode>#,##0.0</c:formatCode>
                <c:ptCount val="12"/>
                <c:pt idx="0">
                  <c:v>212.11114999999998</c:v>
                </c:pt>
                <c:pt idx="1">
                  <c:v>166.652919</c:v>
                </c:pt>
                <c:pt idx="2">
                  <c:v>175.11175299999999</c:v>
                </c:pt>
                <c:pt idx="3">
                  <c:v>173.22083299999997</c:v>
                </c:pt>
                <c:pt idx="4">
                  <c:v>146.18577200000001</c:v>
                </c:pt>
                <c:pt idx="5">
                  <c:v>118.04699100000001</c:v>
                </c:pt>
                <c:pt idx="6">
                  <c:v>108.14233900000001</c:v>
                </c:pt>
                <c:pt idx="7">
                  <c:v>77.327224000000001</c:v>
                </c:pt>
                <c:pt idx="8">
                  <c:v>108.127202</c:v>
                </c:pt>
                <c:pt idx="9">
                  <c:v>218.56753099999997</c:v>
                </c:pt>
                <c:pt idx="10">
                  <c:v>231.32154599999998</c:v>
                </c:pt>
                <c:pt idx="11">
                  <c:v>224.174015</c:v>
                </c:pt>
              </c:numCache>
            </c:numRef>
          </c:val>
          <c:extLst>
            <c:ext xmlns:c16="http://schemas.microsoft.com/office/drawing/2014/chart" uri="{C3380CC4-5D6E-409C-BE32-E72D297353CC}">
              <c16:uniqueId val="{00000003-DAE8-4B5E-B557-BEE9A0307BBE}"/>
            </c:ext>
          </c:extLst>
        </c:ser>
        <c:ser>
          <c:idx val="4"/>
          <c:order val="4"/>
          <c:tx>
            <c:strRef>
              <c:f>'9.1'!$A$24</c:f>
              <c:strCache>
                <c:ptCount val="1"/>
                <c:pt idx="0">
                  <c:v>Electricity imports (supply from abroad)</c:v>
                </c:pt>
              </c:strCache>
            </c:strRef>
          </c:tx>
          <c:spPr>
            <a:solidFill>
              <a:schemeClr val="accent5"/>
            </a:solidFill>
          </c:spPr>
          <c:invertIfNegative val="0"/>
          <c:val>
            <c:numRef>
              <c:f>'9.1'!$B$24:$M$24</c:f>
              <c:numCache>
                <c:formatCode>#,##0.0</c:formatCode>
                <c:ptCount val="12"/>
                <c:pt idx="0">
                  <c:v>17.155982999999999</c:v>
                </c:pt>
                <c:pt idx="1">
                  <c:v>4.8389110000000004</c:v>
                </c:pt>
                <c:pt idx="2">
                  <c:v>0.173813</c:v>
                </c:pt>
                <c:pt idx="3">
                  <c:v>9.2565000000000008E-2</c:v>
                </c:pt>
                <c:pt idx="4">
                  <c:v>0.20384099999999997</c:v>
                </c:pt>
                <c:pt idx="5">
                  <c:v>0.11799000000000001</c:v>
                </c:pt>
                <c:pt idx="6">
                  <c:v>11.735567999999999</c:v>
                </c:pt>
                <c:pt idx="7">
                  <c:v>28.467047999999998</c:v>
                </c:pt>
                <c:pt idx="8">
                  <c:v>35.792431000000008</c:v>
                </c:pt>
                <c:pt idx="9">
                  <c:v>46.152392999999996</c:v>
                </c:pt>
                <c:pt idx="10">
                  <c:v>47.469878000000001</c:v>
                </c:pt>
                <c:pt idx="11">
                  <c:v>56.080295999999997</c:v>
                </c:pt>
              </c:numCache>
            </c:numRef>
          </c:val>
          <c:extLst>
            <c:ext xmlns:c16="http://schemas.microsoft.com/office/drawing/2014/chart" uri="{C3380CC4-5D6E-409C-BE32-E72D297353CC}">
              <c16:uniqueId val="{00000004-DAE8-4B5E-B557-BEE9A0307BBE}"/>
            </c:ext>
          </c:extLst>
        </c:ser>
        <c:ser>
          <c:idx val="5"/>
          <c:order val="5"/>
          <c:tx>
            <c:strRef>
              <c:f>'9.1'!$A$26</c:f>
              <c:strCache>
                <c:ptCount val="1"/>
                <c:pt idx="0">
                  <c:v>Electricity supply to the TSO’s network</c:v>
                </c:pt>
              </c:strCache>
            </c:strRef>
          </c:tx>
          <c:spPr>
            <a:solidFill>
              <a:schemeClr val="accent6"/>
            </a:solidFill>
          </c:spPr>
          <c:invertIfNegative val="0"/>
          <c:val>
            <c:numRef>
              <c:f>'9.1'!$B$26:$M$26</c:f>
              <c:numCache>
                <c:formatCode>#,##0.0</c:formatCode>
                <c:ptCount val="12"/>
                <c:pt idx="0">
                  <c:v>-32.184576</c:v>
                </c:pt>
                <c:pt idx="1">
                  <c:v>-24.317489999999999</c:v>
                </c:pt>
                <c:pt idx="2">
                  <c:v>-8.3093559999999993</c:v>
                </c:pt>
                <c:pt idx="3">
                  <c:v>-15.988509000000002</c:v>
                </c:pt>
                <c:pt idx="4">
                  <c:v>-6.664803</c:v>
                </c:pt>
                <c:pt idx="5">
                  <c:v>-26.612755000000003</c:v>
                </c:pt>
                <c:pt idx="6">
                  <c:v>-69.274481999999992</c:v>
                </c:pt>
                <c:pt idx="7">
                  <c:v>-26.238082999999989</c:v>
                </c:pt>
                <c:pt idx="8">
                  <c:v>-79.269787000000008</c:v>
                </c:pt>
                <c:pt idx="9">
                  <c:v>-55.199512999999996</c:v>
                </c:pt>
                <c:pt idx="10">
                  <c:v>-86.222460999999996</c:v>
                </c:pt>
                <c:pt idx="11">
                  <c:v>-52.320008000000001</c:v>
                </c:pt>
              </c:numCache>
            </c:numRef>
          </c:val>
          <c:extLst>
            <c:ext xmlns:c16="http://schemas.microsoft.com/office/drawing/2014/chart" uri="{C3380CC4-5D6E-409C-BE32-E72D297353CC}">
              <c16:uniqueId val="{00000005-DAE8-4B5E-B557-BEE9A0307BBE}"/>
            </c:ext>
          </c:extLst>
        </c:ser>
        <c:ser>
          <c:idx val="6"/>
          <c:order val="6"/>
          <c:tx>
            <c:strRef>
              <c:f>'9.1'!$A$27</c:f>
              <c:strCache>
                <c:ptCount val="1"/>
                <c:pt idx="0">
                  <c:v>Electricity supply to adjacent regional DSOs</c:v>
                </c:pt>
              </c:strCache>
            </c:strRef>
          </c:tx>
          <c:invertIfNegative val="0"/>
          <c:val>
            <c:numRef>
              <c:f>'9.1'!$B$27:$M$27</c:f>
              <c:numCache>
                <c:formatCode>#,##0.0</c:formatCode>
                <c:ptCount val="12"/>
                <c:pt idx="0">
                  <c:v>-670.76064099999996</c:v>
                </c:pt>
                <c:pt idx="1">
                  <c:v>-594.50759899999991</c:v>
                </c:pt>
                <c:pt idx="2">
                  <c:v>-634.04727400000002</c:v>
                </c:pt>
                <c:pt idx="3">
                  <c:v>-556.63531699999987</c:v>
                </c:pt>
                <c:pt idx="4">
                  <c:v>-487.46155900000002</c:v>
                </c:pt>
                <c:pt idx="5">
                  <c:v>-488.83321100000001</c:v>
                </c:pt>
                <c:pt idx="6">
                  <c:v>-474.12227800000005</c:v>
                </c:pt>
                <c:pt idx="7">
                  <c:v>-497.23278700000003</c:v>
                </c:pt>
                <c:pt idx="8">
                  <c:v>-511.56168400000001</c:v>
                </c:pt>
                <c:pt idx="9">
                  <c:v>-531.79020000000003</c:v>
                </c:pt>
                <c:pt idx="10">
                  <c:v>-616.6154140000001</c:v>
                </c:pt>
                <c:pt idx="11">
                  <c:v>-678.00274000000002</c:v>
                </c:pt>
              </c:numCache>
            </c:numRef>
          </c:val>
          <c:extLst>
            <c:ext xmlns:c16="http://schemas.microsoft.com/office/drawing/2014/chart" uri="{C3380CC4-5D6E-409C-BE32-E72D297353CC}">
              <c16:uniqueId val="{00000006-DAE8-4B5E-B557-BEE9A0307BBE}"/>
            </c:ext>
          </c:extLst>
        </c:ser>
        <c:ser>
          <c:idx val="7"/>
          <c:order val="7"/>
          <c:tx>
            <c:strRef>
              <c:f>'9.1'!$A$28</c:f>
              <c:strCache>
                <c:ptCount val="1"/>
                <c:pt idx="0">
                  <c:v>Electricity export (supply abroad)</c:v>
                </c:pt>
              </c:strCache>
            </c:strRef>
          </c:tx>
          <c:invertIfNegative val="0"/>
          <c:val>
            <c:numRef>
              <c:f>'9.1'!$B$28:$M$28</c:f>
              <c:numCache>
                <c:formatCode>#,##0.0</c:formatCode>
                <c:ptCount val="12"/>
                <c:pt idx="0">
                  <c:v>-1.4309430000000001</c:v>
                </c:pt>
                <c:pt idx="1">
                  <c:v>-12.296884</c:v>
                </c:pt>
                <c:pt idx="2">
                  <c:v>-40.107627000000001</c:v>
                </c:pt>
                <c:pt idx="3">
                  <c:v>-19.266116999999998</c:v>
                </c:pt>
                <c:pt idx="4">
                  <c:v>-25.186181000000001</c:v>
                </c:pt>
                <c:pt idx="5">
                  <c:v>-18.626767000000001</c:v>
                </c:pt>
                <c:pt idx="6">
                  <c:v>-3.279957</c:v>
                </c:pt>
                <c:pt idx="7">
                  <c:v>-0.13963200000000001</c:v>
                </c:pt>
                <c:pt idx="8">
                  <c:v>-3.5718999999999994E-2</c:v>
                </c:pt>
                <c:pt idx="9">
                  <c:v>-0.34966200000000003</c:v>
                </c:pt>
                <c:pt idx="10">
                  <c:v>-4.9913000000000006E-2</c:v>
                </c:pt>
                <c:pt idx="11">
                  <c:v>-0.29682300000000006</c:v>
                </c:pt>
              </c:numCache>
            </c:numRef>
          </c:val>
          <c:extLst>
            <c:ext xmlns:c16="http://schemas.microsoft.com/office/drawing/2014/chart" uri="{C3380CC4-5D6E-409C-BE32-E72D297353CC}">
              <c16:uniqueId val="{00000007-DAE8-4B5E-B557-BEE9A0307BBE}"/>
            </c:ext>
          </c:extLst>
        </c:ser>
        <c:ser>
          <c:idx val="8"/>
          <c:order val="8"/>
          <c:tx>
            <c:strRef>
              <c:f>'9.1'!$A$29</c:f>
              <c:strCache>
                <c:ptCount val="1"/>
                <c:pt idx="0">
                  <c:v>Electricity supply to LDS</c:v>
                </c:pt>
              </c:strCache>
            </c:strRef>
          </c:tx>
          <c:invertIfNegative val="0"/>
          <c:val>
            <c:numRef>
              <c:f>'9.1'!$B$29:$M$29</c:f>
              <c:numCache>
                <c:formatCode>#,##0.0</c:formatCode>
                <c:ptCount val="12"/>
                <c:pt idx="0">
                  <c:v>-621.79466200000002</c:v>
                </c:pt>
                <c:pt idx="1">
                  <c:v>-595.66658499999994</c:v>
                </c:pt>
                <c:pt idx="2">
                  <c:v>-660.00356700000009</c:v>
                </c:pt>
                <c:pt idx="3">
                  <c:v>-614.76839500000006</c:v>
                </c:pt>
                <c:pt idx="4">
                  <c:v>-648.85798199999999</c:v>
                </c:pt>
                <c:pt idx="5">
                  <c:v>-626.15864299999998</c:v>
                </c:pt>
                <c:pt idx="6">
                  <c:v>-617.57801000000006</c:v>
                </c:pt>
                <c:pt idx="7">
                  <c:v>-592.337581</c:v>
                </c:pt>
                <c:pt idx="8">
                  <c:v>-599.73485399999993</c:v>
                </c:pt>
                <c:pt idx="9">
                  <c:v>-637.06783200000007</c:v>
                </c:pt>
                <c:pt idx="10">
                  <c:v>-637.72354900000005</c:v>
                </c:pt>
                <c:pt idx="11">
                  <c:v>-609.33216800000002</c:v>
                </c:pt>
              </c:numCache>
            </c:numRef>
          </c:val>
          <c:extLst>
            <c:ext xmlns:c16="http://schemas.microsoft.com/office/drawing/2014/chart" uri="{C3380CC4-5D6E-409C-BE32-E72D297353CC}">
              <c16:uniqueId val="{00000008-DAE8-4B5E-B557-BEE9A0307BBE}"/>
            </c:ext>
          </c:extLst>
        </c:ser>
        <c:ser>
          <c:idx val="9"/>
          <c:order val="9"/>
          <c:tx>
            <c:strRef>
              <c:f>'9.1'!$A$30</c:f>
              <c:strCache>
                <c:ptCount val="1"/>
                <c:pt idx="0">
                  <c:v>Electricity supply to generators (except for PSHE)</c:v>
                </c:pt>
              </c:strCache>
            </c:strRef>
          </c:tx>
          <c:invertIfNegative val="0"/>
          <c:val>
            <c:numRef>
              <c:f>'9.1'!$B$30:$M$30</c:f>
              <c:numCache>
                <c:formatCode>#,##0.0</c:formatCode>
                <c:ptCount val="12"/>
                <c:pt idx="0">
                  <c:v>-245.61113799999998</c:v>
                </c:pt>
                <c:pt idx="1">
                  <c:v>-232.156576</c:v>
                </c:pt>
                <c:pt idx="2">
                  <c:v>-254.11991100000003</c:v>
                </c:pt>
                <c:pt idx="3">
                  <c:v>-227.970372</c:v>
                </c:pt>
                <c:pt idx="4">
                  <c:v>-230.12869499999999</c:v>
                </c:pt>
                <c:pt idx="5">
                  <c:v>-236.72457200000002</c:v>
                </c:pt>
                <c:pt idx="6">
                  <c:v>-225.744348</c:v>
                </c:pt>
                <c:pt idx="7">
                  <c:v>-249.48199199999999</c:v>
                </c:pt>
                <c:pt idx="8">
                  <c:v>-253.3465380000012</c:v>
                </c:pt>
                <c:pt idx="9">
                  <c:v>-256.30665199999891</c:v>
                </c:pt>
                <c:pt idx="10">
                  <c:v>-252.76380800000001</c:v>
                </c:pt>
                <c:pt idx="11">
                  <c:v>-238.03842700000001</c:v>
                </c:pt>
              </c:numCache>
            </c:numRef>
          </c:val>
          <c:extLst>
            <c:ext xmlns:c16="http://schemas.microsoft.com/office/drawing/2014/chart" uri="{C3380CC4-5D6E-409C-BE32-E72D297353CC}">
              <c16:uniqueId val="{00000009-DAE8-4B5E-B557-BEE9A0307BBE}"/>
            </c:ext>
          </c:extLst>
        </c:ser>
        <c:ser>
          <c:idx val="10"/>
          <c:order val="10"/>
          <c:tx>
            <c:strRef>
              <c:f>'9.1'!$A$31</c:f>
              <c:strCache>
                <c:ptCount val="1"/>
                <c:pt idx="0">
                  <c:v>Electricity consumption of PSHE during pumping </c:v>
                </c:pt>
              </c:strCache>
            </c:strRef>
          </c:tx>
          <c:spPr>
            <a:solidFill>
              <a:srgbClr val="F0948F"/>
            </a:solidFill>
          </c:spPr>
          <c:invertIfNegative val="0"/>
          <c:val>
            <c:numRef>
              <c:f>'9.1'!$B$31:$M$31</c:f>
              <c:numCache>
                <c:formatCode>#,##0.0</c:formatCode>
                <c:ptCount val="12"/>
                <c:pt idx="0">
                  <c:v>-0.28167799999999998</c:v>
                </c:pt>
                <c:pt idx="1">
                  <c:v>-0.25556299999999998</c:v>
                </c:pt>
                <c:pt idx="2">
                  <c:v>-0.26330999999999999</c:v>
                </c:pt>
                <c:pt idx="3">
                  <c:v>-0.19988499999999998</c:v>
                </c:pt>
                <c:pt idx="4">
                  <c:v>-0.166073</c:v>
                </c:pt>
                <c:pt idx="5">
                  <c:v>-0.31995999999999997</c:v>
                </c:pt>
                <c:pt idx="6">
                  <c:v>-0.19711799999999999</c:v>
                </c:pt>
                <c:pt idx="7">
                  <c:v>-0.22391800000000001</c:v>
                </c:pt>
                <c:pt idx="8">
                  <c:v>-0.21690799999999999</c:v>
                </c:pt>
                <c:pt idx="9">
                  <c:v>-0.52601500000000001</c:v>
                </c:pt>
                <c:pt idx="10">
                  <c:v>-5.4039709999999994</c:v>
                </c:pt>
                <c:pt idx="11">
                  <c:v>-7.3251629999999999</c:v>
                </c:pt>
              </c:numCache>
            </c:numRef>
          </c:val>
          <c:extLst>
            <c:ext xmlns:c16="http://schemas.microsoft.com/office/drawing/2014/chart" uri="{C3380CC4-5D6E-409C-BE32-E72D297353CC}">
              <c16:uniqueId val="{0000000A-DAE8-4B5E-B557-BEE9A0307BBE}"/>
            </c:ext>
          </c:extLst>
        </c:ser>
        <c:ser>
          <c:idx val="11"/>
          <c:order val="11"/>
          <c:tx>
            <c:strRef>
              <c:f>'9.1'!$A$32</c:f>
              <c:strCache>
                <c:ptCount val="1"/>
                <c:pt idx="0">
                  <c:v>Electricity supply to HD_C at the EHV level</c:v>
                </c:pt>
              </c:strCache>
            </c:strRef>
          </c:tx>
          <c:spPr>
            <a:solidFill>
              <a:srgbClr val="F7C9C7"/>
            </a:solidFill>
          </c:spPr>
          <c:invertIfNegative val="0"/>
          <c:val>
            <c:numRef>
              <c:f>'9.1'!$B$32:$M$32</c:f>
              <c:numCache>
                <c:formatCode>#,##0.0</c:formatCode>
                <c:ptCount val="12"/>
                <c:pt idx="0">
                  <c:v>-134.98630900000001</c:v>
                </c:pt>
                <c:pt idx="1">
                  <c:v>-121.702535</c:v>
                </c:pt>
                <c:pt idx="2">
                  <c:v>-139.590091</c:v>
                </c:pt>
                <c:pt idx="3">
                  <c:v>-133.73480799999999</c:v>
                </c:pt>
                <c:pt idx="4">
                  <c:v>-150.29325900000001</c:v>
                </c:pt>
                <c:pt idx="5">
                  <c:v>-153.74668699999998</c:v>
                </c:pt>
                <c:pt idx="6">
                  <c:v>-135.40198800000002</c:v>
                </c:pt>
                <c:pt idx="7">
                  <c:v>-137.36339999999998</c:v>
                </c:pt>
                <c:pt idx="8">
                  <c:v>-153.17208299999999</c:v>
                </c:pt>
                <c:pt idx="9">
                  <c:v>-139.28161000000003</c:v>
                </c:pt>
                <c:pt idx="10">
                  <c:v>-146.03500599999998</c:v>
                </c:pt>
                <c:pt idx="11">
                  <c:v>-136.043578</c:v>
                </c:pt>
              </c:numCache>
            </c:numRef>
          </c:val>
          <c:extLst>
            <c:ext xmlns:c16="http://schemas.microsoft.com/office/drawing/2014/chart" uri="{C3380CC4-5D6E-409C-BE32-E72D297353CC}">
              <c16:uniqueId val="{0000000B-DAE8-4B5E-B557-BEE9A0307BBE}"/>
            </c:ext>
          </c:extLst>
        </c:ser>
        <c:ser>
          <c:idx val="12"/>
          <c:order val="12"/>
          <c:tx>
            <c:strRef>
              <c:f>'9.1'!$A$33</c:f>
              <c:strCache>
                <c:ptCount val="1"/>
                <c:pt idx="0">
                  <c:v>Electricity supply to HD_C at the HV level</c:v>
                </c:pt>
              </c:strCache>
            </c:strRef>
          </c:tx>
          <c:invertIfNegative val="0"/>
          <c:val>
            <c:numRef>
              <c:f>'9.1'!$B$33:$M$33</c:f>
              <c:numCache>
                <c:formatCode>#,##0.0</c:formatCode>
                <c:ptCount val="12"/>
                <c:pt idx="0">
                  <c:v>-1649.2133989999998</c:v>
                </c:pt>
                <c:pt idx="1">
                  <c:v>-1569.484786</c:v>
                </c:pt>
                <c:pt idx="2">
                  <c:v>-1709.8263730000001</c:v>
                </c:pt>
                <c:pt idx="3">
                  <c:v>-1565.863572</c:v>
                </c:pt>
                <c:pt idx="4">
                  <c:v>-1602.2632990000002</c:v>
                </c:pt>
                <c:pt idx="5">
                  <c:v>-1654.4131790000001</c:v>
                </c:pt>
                <c:pt idx="6">
                  <c:v>-1556.2239550000002</c:v>
                </c:pt>
                <c:pt idx="7">
                  <c:v>-1542.6924369999999</c:v>
                </c:pt>
                <c:pt idx="8">
                  <c:v>-1569.5757389999992</c:v>
                </c:pt>
                <c:pt idx="9">
                  <c:v>-1616.1381180000021</c:v>
                </c:pt>
                <c:pt idx="10">
                  <c:v>-1676.2671769999999</c:v>
                </c:pt>
                <c:pt idx="11">
                  <c:v>-1520.6374070000002</c:v>
                </c:pt>
              </c:numCache>
            </c:numRef>
          </c:val>
          <c:extLst>
            <c:ext xmlns:c16="http://schemas.microsoft.com/office/drawing/2014/chart" uri="{C3380CC4-5D6E-409C-BE32-E72D297353CC}">
              <c16:uniqueId val="{0000000C-DAE8-4B5E-B557-BEE9A0307BBE}"/>
            </c:ext>
          </c:extLst>
        </c:ser>
        <c:ser>
          <c:idx val="13"/>
          <c:order val="13"/>
          <c:tx>
            <c:strRef>
              <c:f>'9.1'!$A$34</c:f>
              <c:strCache>
                <c:ptCount val="1"/>
                <c:pt idx="0">
                  <c:v>Electricity supply to LD_B</c:v>
                </c:pt>
              </c:strCache>
            </c:strRef>
          </c:tx>
          <c:invertIfNegative val="0"/>
          <c:val>
            <c:numRef>
              <c:f>'9.1'!$B$34:$M$34</c:f>
              <c:numCache>
                <c:formatCode>#,##0.0</c:formatCode>
                <c:ptCount val="12"/>
                <c:pt idx="0">
                  <c:v>-804.77766125434107</c:v>
                </c:pt>
                <c:pt idx="1">
                  <c:v>-746.57763940725602</c:v>
                </c:pt>
                <c:pt idx="2">
                  <c:v>-719.65108968553204</c:v>
                </c:pt>
                <c:pt idx="3">
                  <c:v>-620.22655353803304</c:v>
                </c:pt>
                <c:pt idx="4">
                  <c:v>-581.51584238647604</c:v>
                </c:pt>
                <c:pt idx="5">
                  <c:v>-513.37608376113701</c:v>
                </c:pt>
                <c:pt idx="6">
                  <c:v>-520.61155655175105</c:v>
                </c:pt>
                <c:pt idx="7">
                  <c:v>-537.30044102829606</c:v>
                </c:pt>
                <c:pt idx="8">
                  <c:v>-538.50041768927906</c:v>
                </c:pt>
                <c:pt idx="9">
                  <c:v>-624.65840192177905</c:v>
                </c:pt>
                <c:pt idx="10">
                  <c:v>-692.78395322890901</c:v>
                </c:pt>
                <c:pt idx="11">
                  <c:v>-761.40624734936205</c:v>
                </c:pt>
              </c:numCache>
            </c:numRef>
          </c:val>
          <c:extLst>
            <c:ext xmlns:c16="http://schemas.microsoft.com/office/drawing/2014/chart" uri="{C3380CC4-5D6E-409C-BE32-E72D297353CC}">
              <c16:uniqueId val="{0000000D-DAE8-4B5E-B557-BEE9A0307BBE}"/>
            </c:ext>
          </c:extLst>
        </c:ser>
        <c:ser>
          <c:idx val="14"/>
          <c:order val="14"/>
          <c:tx>
            <c:strRef>
              <c:f>'9.1'!$A$35</c:f>
              <c:strCache>
                <c:ptCount val="1"/>
                <c:pt idx="0">
                  <c:v>Electricity supply to LD_H</c:v>
                </c:pt>
              </c:strCache>
            </c:strRef>
          </c:tx>
          <c:invertIfNegative val="0"/>
          <c:val>
            <c:numRef>
              <c:f>'9.1'!$B$35:$M$35</c:f>
              <c:numCache>
                <c:formatCode>#,##0.0</c:formatCode>
                <c:ptCount val="12"/>
                <c:pt idx="0">
                  <c:v>-1953.4305257456592</c:v>
                </c:pt>
                <c:pt idx="1">
                  <c:v>-1773.4715355927431</c:v>
                </c:pt>
                <c:pt idx="2">
                  <c:v>-1723.2208113144677</c:v>
                </c:pt>
                <c:pt idx="3">
                  <c:v>-1486.5384984619679</c:v>
                </c:pt>
                <c:pt idx="4">
                  <c:v>-1270.8310906135239</c:v>
                </c:pt>
                <c:pt idx="5">
                  <c:v>-1023.911614238864</c:v>
                </c:pt>
                <c:pt idx="6">
                  <c:v>-1025.5937624482499</c:v>
                </c:pt>
                <c:pt idx="7">
                  <c:v>-1043.9261779717021</c:v>
                </c:pt>
                <c:pt idx="8">
                  <c:v>-1064.5224573107221</c:v>
                </c:pt>
                <c:pt idx="9">
                  <c:v>-1362.0878290782221</c:v>
                </c:pt>
                <c:pt idx="10">
                  <c:v>-1552.0706017710872</c:v>
                </c:pt>
                <c:pt idx="11">
                  <c:v>-1913.3363836506401</c:v>
                </c:pt>
              </c:numCache>
            </c:numRef>
          </c:val>
          <c:extLst>
            <c:ext xmlns:c16="http://schemas.microsoft.com/office/drawing/2014/chart" uri="{C3380CC4-5D6E-409C-BE32-E72D297353CC}">
              <c16:uniqueId val="{0000000E-DAE8-4B5E-B557-BEE9A0307BBE}"/>
            </c:ext>
          </c:extLst>
        </c:ser>
        <c:ser>
          <c:idx val="15"/>
          <c:order val="15"/>
          <c:tx>
            <c:strRef>
              <c:f>'9.1'!$A$36</c:f>
              <c:strCache>
                <c:ptCount val="1"/>
                <c:pt idx="0">
                  <c:v>DSOs’ other electricity consumption</c:v>
                </c:pt>
              </c:strCache>
            </c:strRef>
          </c:tx>
          <c:invertIfNegative val="0"/>
          <c:val>
            <c:numRef>
              <c:f>'9.1'!$B$36:$M$36</c:f>
              <c:numCache>
                <c:formatCode>#,##0.0</c:formatCode>
                <c:ptCount val="12"/>
                <c:pt idx="0">
                  <c:v>-10.783699</c:v>
                </c:pt>
                <c:pt idx="1">
                  <c:v>-9.8834070000000018</c:v>
                </c:pt>
                <c:pt idx="2">
                  <c:v>-9.0619519999999998</c:v>
                </c:pt>
                <c:pt idx="3">
                  <c:v>-7.139937999999999</c:v>
                </c:pt>
                <c:pt idx="4">
                  <c:v>-5.0674359999999998</c:v>
                </c:pt>
                <c:pt idx="5">
                  <c:v>-3.5386690000000001</c:v>
                </c:pt>
                <c:pt idx="6">
                  <c:v>-3.429033</c:v>
                </c:pt>
                <c:pt idx="7">
                  <c:v>-3.5102539999999998</c:v>
                </c:pt>
                <c:pt idx="8">
                  <c:v>-3.7626929999999996</c:v>
                </c:pt>
                <c:pt idx="9">
                  <c:v>-5.881564</c:v>
                </c:pt>
                <c:pt idx="10">
                  <c:v>-8.1137569999999997</c:v>
                </c:pt>
                <c:pt idx="11">
                  <c:v>-10.380886</c:v>
                </c:pt>
              </c:numCache>
            </c:numRef>
          </c:val>
          <c:extLst>
            <c:ext xmlns:c16="http://schemas.microsoft.com/office/drawing/2014/chart" uri="{C3380CC4-5D6E-409C-BE32-E72D297353CC}">
              <c16:uniqueId val="{0000000F-DAE8-4B5E-B557-BEE9A0307BBE}"/>
            </c:ext>
          </c:extLst>
        </c:ser>
        <c:ser>
          <c:idx val="16"/>
          <c:order val="16"/>
          <c:tx>
            <c:strRef>
              <c:f>'9.1'!$A$37</c:f>
              <c:strCache>
                <c:ptCount val="1"/>
                <c:pt idx="0">
                  <c:v>Total losses in networks</c:v>
                </c:pt>
              </c:strCache>
            </c:strRef>
          </c:tx>
          <c:spPr>
            <a:solidFill>
              <a:schemeClr val="accent6">
                <a:lumMod val="20000"/>
                <a:lumOff val="80000"/>
              </a:schemeClr>
            </a:solidFill>
          </c:spPr>
          <c:invertIfNegative val="0"/>
          <c:val>
            <c:numRef>
              <c:f>'9.1'!$B$37:$M$37</c:f>
              <c:numCache>
                <c:formatCode>#,##0.0</c:formatCode>
                <c:ptCount val="12"/>
                <c:pt idx="0">
                  <c:v>-259.48129599999999</c:v>
                </c:pt>
                <c:pt idx="1">
                  <c:v>-235.19467399999996</c:v>
                </c:pt>
                <c:pt idx="2">
                  <c:v>-240.029169</c:v>
                </c:pt>
                <c:pt idx="3">
                  <c:v>-213.40033300000002</c:v>
                </c:pt>
                <c:pt idx="4">
                  <c:v>-204.04806800000003</c:v>
                </c:pt>
                <c:pt idx="5">
                  <c:v>-193.24161999999998</c:v>
                </c:pt>
                <c:pt idx="6">
                  <c:v>-189.070808</c:v>
                </c:pt>
                <c:pt idx="7">
                  <c:v>-189.33606599999999</c:v>
                </c:pt>
                <c:pt idx="8">
                  <c:v>-194.35916599999999</c:v>
                </c:pt>
                <c:pt idx="9">
                  <c:v>-212.22200999999998</c:v>
                </c:pt>
                <c:pt idx="10">
                  <c:v>-231.60345499999997</c:v>
                </c:pt>
                <c:pt idx="11">
                  <c:v>-247.683007</c:v>
                </c:pt>
              </c:numCache>
            </c:numRef>
          </c:val>
          <c:extLst>
            <c:ext xmlns:c16="http://schemas.microsoft.com/office/drawing/2014/chart" uri="{C3380CC4-5D6E-409C-BE32-E72D297353CC}">
              <c16:uniqueId val="{00000010-DAE8-4B5E-B557-BEE9A0307BBE}"/>
            </c:ext>
          </c:extLst>
        </c:ser>
        <c:dLbls>
          <c:showLegendKey val="0"/>
          <c:showVal val="0"/>
          <c:showCatName val="0"/>
          <c:showSerName val="0"/>
          <c:showPercent val="0"/>
          <c:showBubbleSize val="0"/>
        </c:dLbls>
        <c:gapWidth val="50"/>
        <c:overlap val="100"/>
        <c:axId val="158648960"/>
        <c:axId val="158654848"/>
      </c:barChart>
      <c:catAx>
        <c:axId val="158648960"/>
        <c:scaling>
          <c:orientation val="minMax"/>
        </c:scaling>
        <c:delete val="0"/>
        <c:axPos val="b"/>
        <c:majorTickMark val="none"/>
        <c:minorTickMark val="none"/>
        <c:tickLblPos val="low"/>
        <c:txPr>
          <a:bodyPr/>
          <a:lstStyle/>
          <a:p>
            <a:pPr>
              <a:defRPr sz="900"/>
            </a:pPr>
            <a:endParaRPr lang="cs-CZ"/>
          </a:p>
        </c:txPr>
        <c:crossAx val="158654848"/>
        <c:crosses val="autoZero"/>
        <c:auto val="1"/>
        <c:lblAlgn val="ctr"/>
        <c:lblOffset val="100"/>
        <c:noMultiLvlLbl val="0"/>
      </c:catAx>
      <c:valAx>
        <c:axId val="1586548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648960"/>
        <c:crosses val="autoZero"/>
        <c:crossBetween val="between"/>
        <c:dispUnits>
          <c:builtInUnit val="thousands"/>
        </c:dispUnits>
      </c:valAx>
    </c:plotArea>
    <c:legend>
      <c:legendPos val="r"/>
      <c:layout>
        <c:manualLayout>
          <c:xMode val="edge"/>
          <c:yMode val="edge"/>
          <c:x val="0.74689248309172163"/>
          <c:y val="0.10394135250111892"/>
          <c:w val="0.25178763585615965"/>
          <c:h val="0.88821916706198678"/>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solidFill>
                  <a:schemeClr val="tx2"/>
                </a:solidFill>
                <a:effectLst/>
              </a:rPr>
              <a:t>Electricity consumption [GWh]</a:t>
            </a:r>
            <a:endParaRPr lang="cs-CZ" sz="1000" b="1">
              <a:solidFill>
                <a:schemeClr val="tx2"/>
              </a:solidFill>
              <a:effectLst/>
            </a:endParaRPr>
          </a:p>
        </c:rich>
      </c:tx>
      <c:layout>
        <c:manualLayout>
          <c:xMode val="edge"/>
          <c:yMode val="edge"/>
          <c:x val="5.4412574922624573E-4"/>
          <c:y val="1.7818405196613943E-2"/>
        </c:manualLayout>
      </c:layout>
      <c:overlay val="0"/>
    </c:title>
    <c:autoTitleDeleted val="0"/>
    <c:plotArea>
      <c:layout>
        <c:manualLayout>
          <c:layoutTarget val="inner"/>
          <c:xMode val="edge"/>
          <c:yMode val="edge"/>
          <c:x val="9.1593666179825728E-2"/>
          <c:y val="0.10158270851021928"/>
          <c:w val="0.87972152118620861"/>
          <c:h val="0.65185911051968159"/>
        </c:manualLayout>
      </c:layout>
      <c:lineChart>
        <c:grouping val="standard"/>
        <c:varyColors val="0"/>
        <c:ser>
          <c:idx val="0"/>
          <c:order val="0"/>
          <c:tx>
            <c:strRef>
              <c:f>'3.8'!$A$20</c:f>
              <c:strCache>
                <c:ptCount val="1"/>
                <c:pt idx="0">
                  <c:v>National gross consumption in 2020</c:v>
                </c:pt>
              </c:strCache>
            </c:strRef>
          </c:tx>
          <c:spPr>
            <a:ln>
              <a:solidFill>
                <a:schemeClr val="accent1"/>
              </a:solidFill>
              <a:prstDash val="sysDot"/>
            </a:ln>
          </c:spPr>
          <c:marker>
            <c:symbol val="none"/>
          </c:marker>
          <c:val>
            <c:numRef>
              <c:f>'3.8'!$B$20:$M$20</c:f>
              <c:numCache>
                <c:formatCode>#,##0.0</c:formatCode>
                <c:ptCount val="12"/>
                <c:pt idx="0">
                  <c:v>7185.1045104092482</c:v>
                </c:pt>
                <c:pt idx="1">
                  <c:v>6486.1231368396502</c:v>
                </c:pt>
                <c:pt idx="2">
                  <c:v>6476.6967616478341</c:v>
                </c:pt>
                <c:pt idx="3">
                  <c:v>5272.1735036752216</c:v>
                </c:pt>
                <c:pt idx="4">
                  <c:v>5297.3416756391489</c:v>
                </c:pt>
                <c:pt idx="5">
                  <c:v>5210.693303</c:v>
                </c:pt>
                <c:pt idx="6">
                  <c:v>5250.5615569999936</c:v>
                </c:pt>
                <c:pt idx="7">
                  <c:v>5354.6431090000005</c:v>
                </c:pt>
                <c:pt idx="8">
                  <c:v>5553.4303540000019</c:v>
                </c:pt>
                <c:pt idx="9">
                  <c:v>6136.3074603373743</c:v>
                </c:pt>
                <c:pt idx="10">
                  <c:v>6463.3382525027637</c:v>
                </c:pt>
                <c:pt idx="11">
                  <c:v>6668.3452487862878</c:v>
                </c:pt>
              </c:numCache>
            </c:numRef>
          </c:val>
          <c:smooth val="0"/>
          <c:extLst>
            <c:ext xmlns:c16="http://schemas.microsoft.com/office/drawing/2014/chart" uri="{C3380CC4-5D6E-409C-BE32-E72D297353CC}">
              <c16:uniqueId val="{00000000-0878-4B72-9472-5459B55C4AAD}"/>
            </c:ext>
          </c:extLst>
        </c:ser>
        <c:ser>
          <c:idx val="1"/>
          <c:order val="1"/>
          <c:tx>
            <c:strRef>
              <c:f>'3.8'!$A$21</c:f>
              <c:strCache>
                <c:ptCount val="1"/>
                <c:pt idx="0">
                  <c:v>National gross consumption in 2021</c:v>
                </c:pt>
              </c:strCache>
            </c:strRef>
          </c:tx>
          <c:spPr>
            <a:ln>
              <a:solidFill>
                <a:schemeClr val="accent1"/>
              </a:solidFill>
            </a:ln>
          </c:spPr>
          <c:marker>
            <c:symbol val="none"/>
          </c:marker>
          <c:val>
            <c:numRef>
              <c:f>'3.8'!$B$21:$M$21</c:f>
              <c:numCache>
                <c:formatCode>#,##0.0</c:formatCode>
                <c:ptCount val="12"/>
                <c:pt idx="0">
                  <c:v>7086.9713100000054</c:v>
                </c:pt>
                <c:pt idx="1">
                  <c:v>6553.653451000002</c:v>
                </c:pt>
                <c:pt idx="2">
                  <c:v>6753.9138139999977</c:v>
                </c:pt>
                <c:pt idx="3">
                  <c:v>6038.6843249999965</c:v>
                </c:pt>
                <c:pt idx="4">
                  <c:v>5793.2517840000028</c:v>
                </c:pt>
                <c:pt idx="5">
                  <c:v>5426.0251969999945</c:v>
                </c:pt>
                <c:pt idx="6">
                  <c:v>5345.3626430000068</c:v>
                </c:pt>
                <c:pt idx="7">
                  <c:v>5414.6612000000005</c:v>
                </c:pt>
                <c:pt idx="8">
                  <c:v>5591.7665760000045</c:v>
                </c:pt>
                <c:pt idx="9">
                  <c:v>6196.1497660000132</c:v>
                </c:pt>
                <c:pt idx="10">
                  <c:v>6583.2542059999987</c:v>
                </c:pt>
                <c:pt idx="11">
                  <c:v>6877.6826040000051</c:v>
                </c:pt>
              </c:numCache>
            </c:numRef>
          </c:val>
          <c:smooth val="0"/>
          <c:extLst>
            <c:ext xmlns:c16="http://schemas.microsoft.com/office/drawing/2014/chart" uri="{C3380CC4-5D6E-409C-BE32-E72D297353CC}">
              <c16:uniqueId val="{00000001-0878-4B72-9472-5459B55C4AAD}"/>
            </c:ext>
          </c:extLst>
        </c:ser>
        <c:ser>
          <c:idx val="2"/>
          <c:order val="2"/>
          <c:tx>
            <c:strRef>
              <c:f>'3.8'!$A$22</c:f>
              <c:strCache>
                <c:ptCount val="1"/>
                <c:pt idx="0">
                  <c:v>National net consumption in 2020</c:v>
                </c:pt>
              </c:strCache>
            </c:strRef>
          </c:tx>
          <c:spPr>
            <a:ln>
              <a:solidFill>
                <a:schemeClr val="accent5"/>
              </a:solidFill>
              <a:prstDash val="sysDot"/>
            </a:ln>
          </c:spPr>
          <c:marker>
            <c:symbol val="none"/>
          </c:marker>
          <c:val>
            <c:numRef>
              <c:f>'3.8'!$B$22:$M$22</c:f>
              <c:numCache>
                <c:formatCode>#,##0.0</c:formatCode>
                <c:ptCount val="12"/>
                <c:pt idx="0">
                  <c:v>6044.2977534092479</c:v>
                </c:pt>
                <c:pt idx="1">
                  <c:v>5481.4123928396502</c:v>
                </c:pt>
                <c:pt idx="2">
                  <c:v>5511.1668906478344</c:v>
                </c:pt>
                <c:pt idx="3">
                  <c:v>4435.5164716752224</c:v>
                </c:pt>
                <c:pt idx="4">
                  <c:v>4462.6374676391488</c:v>
                </c:pt>
                <c:pt idx="5">
                  <c:v>4454.441006</c:v>
                </c:pt>
                <c:pt idx="6">
                  <c:v>4471.145520999994</c:v>
                </c:pt>
                <c:pt idx="7">
                  <c:v>4493.2016670000003</c:v>
                </c:pt>
                <c:pt idx="8">
                  <c:v>4668.3259680000019</c:v>
                </c:pt>
                <c:pt idx="9">
                  <c:v>5181.7962763373744</c:v>
                </c:pt>
                <c:pt idx="10">
                  <c:v>5417.2173395027639</c:v>
                </c:pt>
                <c:pt idx="11">
                  <c:v>5614.5580947862882</c:v>
                </c:pt>
              </c:numCache>
            </c:numRef>
          </c:val>
          <c:smooth val="0"/>
          <c:extLst>
            <c:ext xmlns:c16="http://schemas.microsoft.com/office/drawing/2014/chart" uri="{C3380CC4-5D6E-409C-BE32-E72D297353CC}">
              <c16:uniqueId val="{00000002-0878-4B72-9472-5459B55C4AAD}"/>
            </c:ext>
          </c:extLst>
        </c:ser>
        <c:ser>
          <c:idx val="3"/>
          <c:order val="3"/>
          <c:tx>
            <c:strRef>
              <c:f>'3.8'!$A$23</c:f>
              <c:strCache>
                <c:ptCount val="1"/>
                <c:pt idx="0">
                  <c:v>National net consumption in 2021</c:v>
                </c:pt>
              </c:strCache>
            </c:strRef>
          </c:tx>
          <c:spPr>
            <a:ln>
              <a:solidFill>
                <a:schemeClr val="accent5"/>
              </a:solidFill>
            </a:ln>
          </c:spPr>
          <c:marker>
            <c:symbol val="none"/>
          </c:marker>
          <c:val>
            <c:numRef>
              <c:f>'3.8'!$B$23:$M$23</c:f>
              <c:numCache>
                <c:formatCode>#,##0.0</c:formatCode>
                <c:ptCount val="12"/>
                <c:pt idx="0">
                  <c:v>6053.7383450000052</c:v>
                </c:pt>
                <c:pt idx="1">
                  <c:v>5629.5992110000016</c:v>
                </c:pt>
                <c:pt idx="2">
                  <c:v>5829.9186339999978</c:v>
                </c:pt>
                <c:pt idx="3">
                  <c:v>5210.8981639999965</c:v>
                </c:pt>
                <c:pt idx="4">
                  <c:v>5046.2663820000034</c:v>
                </c:pt>
                <c:pt idx="5">
                  <c:v>4703.0281379999942</c:v>
                </c:pt>
                <c:pt idx="6">
                  <c:v>4562.0622910000075</c:v>
                </c:pt>
                <c:pt idx="7">
                  <c:v>4585.0450720000008</c:v>
                </c:pt>
                <c:pt idx="8">
                  <c:v>4696.9396150000039</c:v>
                </c:pt>
                <c:pt idx="9">
                  <c:v>5169.9422640000148</c:v>
                </c:pt>
                <c:pt idx="10">
                  <c:v>5542.3131919999987</c:v>
                </c:pt>
                <c:pt idx="11">
                  <c:v>5802.020497000005</c:v>
                </c:pt>
              </c:numCache>
            </c:numRef>
          </c:val>
          <c:smooth val="0"/>
          <c:extLst>
            <c:ext xmlns:c16="http://schemas.microsoft.com/office/drawing/2014/chart" uri="{C3380CC4-5D6E-409C-BE32-E72D297353CC}">
              <c16:uniqueId val="{00000003-0878-4B72-9472-5459B55C4AAD}"/>
            </c:ext>
          </c:extLst>
        </c:ser>
        <c:dLbls>
          <c:showLegendKey val="0"/>
          <c:showVal val="0"/>
          <c:showCatName val="0"/>
          <c:showSerName val="0"/>
          <c:showPercent val="0"/>
          <c:showBubbleSize val="0"/>
        </c:dLbls>
        <c:smooth val="0"/>
        <c:axId val="148214912"/>
        <c:axId val="148216448"/>
      </c:lineChart>
      <c:catAx>
        <c:axId val="148214912"/>
        <c:scaling>
          <c:orientation val="minMax"/>
        </c:scaling>
        <c:delete val="0"/>
        <c:axPos val="b"/>
        <c:majorTickMark val="none"/>
        <c:minorTickMark val="none"/>
        <c:tickLblPos val="nextTo"/>
        <c:txPr>
          <a:bodyPr/>
          <a:lstStyle/>
          <a:p>
            <a:pPr>
              <a:defRPr sz="900"/>
            </a:pPr>
            <a:endParaRPr lang="cs-CZ"/>
          </a:p>
        </c:txPr>
        <c:crossAx val="148216448"/>
        <c:crosses val="autoZero"/>
        <c:auto val="1"/>
        <c:lblAlgn val="ctr"/>
        <c:lblOffset val="100"/>
        <c:noMultiLvlLbl val="0"/>
      </c:catAx>
      <c:valAx>
        <c:axId val="148216448"/>
        <c:scaling>
          <c:orientation val="minMax"/>
          <c:max val="8000"/>
          <c:min val="4000"/>
        </c:scaling>
        <c:delete val="0"/>
        <c:axPos val="l"/>
        <c:majorGridlines>
          <c:spPr>
            <a:ln>
              <a:solidFill>
                <a:srgbClr val="8D8D8D"/>
              </a:solidFill>
            </a:ln>
          </c:spPr>
        </c:majorGridlines>
        <c:numFmt formatCode="#,##0" sourceLinked="0"/>
        <c:majorTickMark val="out"/>
        <c:minorTickMark val="none"/>
        <c:tickLblPos val="nextTo"/>
        <c:spPr>
          <a:ln>
            <a:noFill/>
          </a:ln>
        </c:spPr>
        <c:txPr>
          <a:bodyPr/>
          <a:lstStyle/>
          <a:p>
            <a:pPr>
              <a:defRPr sz="900"/>
            </a:pPr>
            <a:endParaRPr lang="cs-CZ"/>
          </a:p>
        </c:txPr>
        <c:crossAx val="148214912"/>
        <c:crosses val="autoZero"/>
        <c:crossBetween val="between"/>
      </c:valAx>
    </c:plotArea>
    <c:legend>
      <c:legendPos val="b"/>
      <c:layout>
        <c:manualLayout>
          <c:xMode val="edge"/>
          <c:yMode val="edge"/>
          <c:x val="9.3396215436879725E-3"/>
          <c:y val="0.89190448118860455"/>
          <c:w val="0.94886201131801162"/>
          <c:h val="9.027711361478148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solidFill>
                  <a:schemeClr val="tx2"/>
                </a:solidFill>
                <a:effectLst/>
              </a:rPr>
              <a:t>Gross consumption on the days of annual peak [MW]</a:t>
            </a:r>
            <a:endParaRPr lang="cs-CZ" sz="1000">
              <a:solidFill>
                <a:schemeClr val="tx2"/>
              </a:solidFill>
              <a:effectLst/>
            </a:endParaRPr>
          </a:p>
        </c:rich>
      </c:tx>
      <c:layout>
        <c:manualLayout>
          <c:xMode val="edge"/>
          <c:yMode val="edge"/>
          <c:x val="9.1336386298993075E-4"/>
          <c:y val="2.614378187988887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'8.3'!$A$49:$A$144</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'8.3'!$Y$49:$Y$144</c:f>
              <c:numCache>
                <c:formatCode>#,##0</c:formatCode>
                <c:ptCount val="96"/>
                <c:pt idx="0">
                  <c:v>8085.5292858704797</c:v>
                </c:pt>
                <c:pt idx="1">
                  <c:v>8082.5230014377303</c:v>
                </c:pt>
                <c:pt idx="2">
                  <c:v>8206.2935429831505</c:v>
                </c:pt>
                <c:pt idx="3">
                  <c:v>8168.97656787499</c:v>
                </c:pt>
                <c:pt idx="4">
                  <c:v>8244.0571357281806</c:v>
                </c:pt>
                <c:pt idx="5">
                  <c:v>8297.5949894908008</c:v>
                </c:pt>
                <c:pt idx="6">
                  <c:v>8256.9024216087491</c:v>
                </c:pt>
                <c:pt idx="7">
                  <c:v>8196.5243686408503</c:v>
                </c:pt>
                <c:pt idx="8">
                  <c:v>8150.4673153477297</c:v>
                </c:pt>
                <c:pt idx="9">
                  <c:v>8109.9541883080401</c:v>
                </c:pt>
                <c:pt idx="10">
                  <c:v>8112.12177566836</c:v>
                </c:pt>
                <c:pt idx="11">
                  <c:v>8068.4735475573098</c:v>
                </c:pt>
                <c:pt idx="12">
                  <c:v>8103.9167387084099</c:v>
                </c:pt>
                <c:pt idx="13">
                  <c:v>8091.9077423710496</c:v>
                </c:pt>
                <c:pt idx="14">
                  <c:v>8049.9614827574196</c:v>
                </c:pt>
                <c:pt idx="15">
                  <c:v>8031.2111113475503</c:v>
                </c:pt>
                <c:pt idx="16">
                  <c:v>8079.2064530514899</c:v>
                </c:pt>
                <c:pt idx="17">
                  <c:v>8102.6919050772203</c:v>
                </c:pt>
                <c:pt idx="18">
                  <c:v>8154.5983734596703</c:v>
                </c:pt>
                <c:pt idx="19">
                  <c:v>8295.1388527515901</c:v>
                </c:pt>
                <c:pt idx="20">
                  <c:v>8473.3778031354504</c:v>
                </c:pt>
                <c:pt idx="21">
                  <c:v>8563.1563414858792</c:v>
                </c:pt>
                <c:pt idx="22">
                  <c:v>8692.0846031952497</c:v>
                </c:pt>
                <c:pt idx="23">
                  <c:v>8933.2529523895901</c:v>
                </c:pt>
                <c:pt idx="24">
                  <c:v>9422.42445685844</c:v>
                </c:pt>
                <c:pt idx="25">
                  <c:v>9750.9503242372393</c:v>
                </c:pt>
                <c:pt idx="26">
                  <c:v>10059.797459641501</c:v>
                </c:pt>
                <c:pt idx="27">
                  <c:v>10231.8553561432</c:v>
                </c:pt>
                <c:pt idx="28">
                  <c:v>10411.959235897901</c:v>
                </c:pt>
                <c:pt idx="29">
                  <c:v>10400.2321726997</c:v>
                </c:pt>
                <c:pt idx="30">
                  <c:v>10426.8467670753</c:v>
                </c:pt>
                <c:pt idx="31">
                  <c:v>10427.732236813999</c:v>
                </c:pt>
                <c:pt idx="32">
                  <c:v>10437.4971764048</c:v>
                </c:pt>
                <c:pt idx="33">
                  <c:v>10544.0652104207</c:v>
                </c:pt>
                <c:pt idx="34">
                  <c:v>10595.3038832698</c:v>
                </c:pt>
                <c:pt idx="35">
                  <c:v>10617.3909418614</c:v>
                </c:pt>
                <c:pt idx="36">
                  <c:v>10611.8628612099</c:v>
                </c:pt>
                <c:pt idx="37">
                  <c:v>10621.127787760101</c:v>
                </c:pt>
                <c:pt idx="38">
                  <c:v>10647.1828012521</c:v>
                </c:pt>
                <c:pt idx="39">
                  <c:v>10631.8488481356</c:v>
                </c:pt>
                <c:pt idx="40">
                  <c:v>10707.514788238101</c:v>
                </c:pt>
                <c:pt idx="41">
                  <c:v>10689.4848298734</c:v>
                </c:pt>
                <c:pt idx="42">
                  <c:v>10626.8311977213</c:v>
                </c:pt>
                <c:pt idx="43">
                  <c:v>10596.1569395802</c:v>
                </c:pt>
                <c:pt idx="44">
                  <c:v>10627.8356981899</c:v>
                </c:pt>
                <c:pt idx="45">
                  <c:v>10637.976623605</c:v>
                </c:pt>
                <c:pt idx="46">
                  <c:v>10661.039965697</c:v>
                </c:pt>
                <c:pt idx="47">
                  <c:v>10692.8197445717</c:v>
                </c:pt>
                <c:pt idx="48">
                  <c:v>10790.780493190599</c:v>
                </c:pt>
                <c:pt idx="49">
                  <c:v>10800.9264370398</c:v>
                </c:pt>
                <c:pt idx="50">
                  <c:v>10710.9141024494</c:v>
                </c:pt>
                <c:pt idx="51">
                  <c:v>10738.222565301299</c:v>
                </c:pt>
                <c:pt idx="52">
                  <c:v>10821.8617241719</c:v>
                </c:pt>
                <c:pt idx="53">
                  <c:v>10674.945794043801</c:v>
                </c:pt>
                <c:pt idx="54">
                  <c:v>10762.974046199301</c:v>
                </c:pt>
                <c:pt idx="55">
                  <c:v>10665.548225758899</c:v>
                </c:pt>
                <c:pt idx="56">
                  <c:v>10595.2684248561</c:v>
                </c:pt>
                <c:pt idx="57">
                  <c:v>10612.1838478096</c:v>
                </c:pt>
                <c:pt idx="58">
                  <c:v>10638.0779806792</c:v>
                </c:pt>
                <c:pt idx="59">
                  <c:v>10657.912724375399</c:v>
                </c:pt>
                <c:pt idx="60">
                  <c:v>10596.689284207599</c:v>
                </c:pt>
                <c:pt idx="61">
                  <c:v>10550.2803218928</c:v>
                </c:pt>
                <c:pt idx="62">
                  <c:v>10556.529399958201</c:v>
                </c:pt>
                <c:pt idx="63">
                  <c:v>10487.0844298103</c:v>
                </c:pt>
                <c:pt idx="64">
                  <c:v>10452.5421997179</c:v>
                </c:pt>
                <c:pt idx="65">
                  <c:v>10448.367114565201</c:v>
                </c:pt>
                <c:pt idx="66">
                  <c:v>10480.4383601013</c:v>
                </c:pt>
                <c:pt idx="67">
                  <c:v>10472.3189070018</c:v>
                </c:pt>
                <c:pt idx="68">
                  <c:v>10636.3149296912</c:v>
                </c:pt>
                <c:pt idx="69">
                  <c:v>10727.284758441399</c:v>
                </c:pt>
                <c:pt idx="70">
                  <c:v>10741.3733280694</c:v>
                </c:pt>
                <c:pt idx="71">
                  <c:v>10612.3015163867</c:v>
                </c:pt>
                <c:pt idx="72">
                  <c:v>10466.969535706099</c:v>
                </c:pt>
                <c:pt idx="73">
                  <c:v>10490.7342673404</c:v>
                </c:pt>
                <c:pt idx="74">
                  <c:v>10556.557143055599</c:v>
                </c:pt>
                <c:pt idx="75">
                  <c:v>10447.8630436191</c:v>
                </c:pt>
                <c:pt idx="76">
                  <c:v>10387.008707148299</c:v>
                </c:pt>
                <c:pt idx="77">
                  <c:v>10313.3279531678</c:v>
                </c:pt>
                <c:pt idx="78">
                  <c:v>10370.9959507369</c:v>
                </c:pt>
                <c:pt idx="79">
                  <c:v>10303.945388599401</c:v>
                </c:pt>
                <c:pt idx="80">
                  <c:v>10205.5373940546</c:v>
                </c:pt>
                <c:pt idx="81">
                  <c:v>10138.9266112523</c:v>
                </c:pt>
                <c:pt idx="82">
                  <c:v>9993.8988869921195</c:v>
                </c:pt>
                <c:pt idx="83">
                  <c:v>9922.5232151137297</c:v>
                </c:pt>
                <c:pt idx="84">
                  <c:v>9796.0039558794997</c:v>
                </c:pt>
                <c:pt idx="85">
                  <c:v>9656.0767692791505</c:v>
                </c:pt>
                <c:pt idx="86">
                  <c:v>9353.6793044560509</c:v>
                </c:pt>
                <c:pt idx="87">
                  <c:v>9185.7171316256008</c:v>
                </c:pt>
                <c:pt idx="88">
                  <c:v>9100.3986396731798</c:v>
                </c:pt>
                <c:pt idx="89">
                  <c:v>9013.5846675049397</c:v>
                </c:pt>
                <c:pt idx="90">
                  <c:v>8868.1113235387093</c:v>
                </c:pt>
                <c:pt idx="91">
                  <c:v>8748.2494722573392</c:v>
                </c:pt>
                <c:pt idx="92">
                  <c:v>8629.33331130632</c:v>
                </c:pt>
                <c:pt idx="93">
                  <c:v>8482.4038786893798</c:v>
                </c:pt>
                <c:pt idx="94">
                  <c:v>8393.6340346912002</c:v>
                </c:pt>
                <c:pt idx="95">
                  <c:v>8290.1862362878892</c:v>
                </c:pt>
              </c:numCache>
            </c:numRef>
          </c:val>
          <c:extLst>
            <c:ext xmlns:c16="http://schemas.microsoft.com/office/drawing/2014/chart" uri="{C3380CC4-5D6E-409C-BE32-E72D297353CC}">
              <c16:uniqueId val="{00000000-8087-460C-9F8C-03975A05338D}"/>
            </c:ext>
          </c:extLst>
        </c:ser>
        <c:ser>
          <c:idx val="1"/>
          <c:order val="1"/>
          <c:tx>
            <c:strRef>
              <c:f>'8.3'!$Z$48</c:f>
              <c:strCache>
                <c:ptCount val="1"/>
                <c:pt idx="0">
                  <c:v>2014-2019 range</c:v>
                </c:pt>
              </c:strCache>
            </c:strRef>
          </c:tx>
          <c:spPr>
            <a:solidFill>
              <a:srgbClr val="D0D0D0"/>
            </a:solidFill>
            <a:ln w="25400">
              <a:noFill/>
            </a:ln>
            <a:effectLst/>
          </c:spPr>
          <c:cat>
            <c:numRef>
              <c:f>'8.3'!$A$49:$A$144</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'8.3'!$Z$49:$Z$144</c:f>
              <c:numCache>
                <c:formatCode>#,##0</c:formatCode>
                <c:ptCount val="96"/>
                <c:pt idx="0">
                  <c:v>1620.0111150667199</c:v>
                </c:pt>
                <c:pt idx="1">
                  <c:v>1567.02605333881</c:v>
                </c:pt>
                <c:pt idx="2">
                  <c:v>1485.0984469700088</c:v>
                </c:pt>
                <c:pt idx="3">
                  <c:v>1523.9611828020006</c:v>
                </c:pt>
                <c:pt idx="4">
                  <c:v>1501.2269006402894</c:v>
                </c:pt>
                <c:pt idx="5">
                  <c:v>1561.5097674553399</c:v>
                </c:pt>
                <c:pt idx="6">
                  <c:v>1583.8022773373414</c:v>
                </c:pt>
                <c:pt idx="7">
                  <c:v>1565.7493124799894</c:v>
                </c:pt>
                <c:pt idx="8">
                  <c:v>1651.0396753833311</c:v>
                </c:pt>
                <c:pt idx="9">
                  <c:v>1678.5955949549807</c:v>
                </c:pt>
                <c:pt idx="10">
                  <c:v>1706.9975302037692</c:v>
                </c:pt>
                <c:pt idx="11">
                  <c:v>1765.3093286393696</c:v>
                </c:pt>
                <c:pt idx="12">
                  <c:v>1729.999712991711</c:v>
                </c:pt>
                <c:pt idx="13">
                  <c:v>1712.6879405063009</c:v>
                </c:pt>
                <c:pt idx="14">
                  <c:v>1696.9322838736398</c:v>
                </c:pt>
                <c:pt idx="15">
                  <c:v>1680.3970939306901</c:v>
                </c:pt>
                <c:pt idx="16">
                  <c:v>1709.0392247814407</c:v>
                </c:pt>
                <c:pt idx="17">
                  <c:v>1744.5089542817195</c:v>
                </c:pt>
                <c:pt idx="18">
                  <c:v>1762.0604503214599</c:v>
                </c:pt>
                <c:pt idx="19">
                  <c:v>1765.5384257807091</c:v>
                </c:pt>
                <c:pt idx="20">
                  <c:v>1718.8553866470502</c:v>
                </c:pt>
                <c:pt idx="21">
                  <c:v>1716.0493832773209</c:v>
                </c:pt>
                <c:pt idx="22">
                  <c:v>1709.3109501481504</c:v>
                </c:pt>
                <c:pt idx="23">
                  <c:v>1669.3090971206093</c:v>
                </c:pt>
                <c:pt idx="24">
                  <c:v>1550.2648759581607</c:v>
                </c:pt>
                <c:pt idx="25">
                  <c:v>1416.8348132770607</c:v>
                </c:pt>
                <c:pt idx="26">
                  <c:v>1289.370494368799</c:v>
                </c:pt>
                <c:pt idx="27">
                  <c:v>1242.0587487161993</c:v>
                </c:pt>
                <c:pt idx="28">
                  <c:v>1189.5297290503986</c:v>
                </c:pt>
                <c:pt idx="29">
                  <c:v>1322.5222317009011</c:v>
                </c:pt>
                <c:pt idx="30">
                  <c:v>1311.0670649469994</c:v>
                </c:pt>
                <c:pt idx="31">
                  <c:v>1257.3527155184001</c:v>
                </c:pt>
                <c:pt idx="32">
                  <c:v>1302.4559984444004</c:v>
                </c:pt>
                <c:pt idx="33">
                  <c:v>1343.3087012455999</c:v>
                </c:pt>
                <c:pt idx="34">
                  <c:v>1249.1443988055998</c:v>
                </c:pt>
                <c:pt idx="35">
                  <c:v>1375.4717432010002</c:v>
                </c:pt>
                <c:pt idx="36">
                  <c:v>1343.4008319702007</c:v>
                </c:pt>
                <c:pt idx="37">
                  <c:v>1344.6311586696993</c:v>
                </c:pt>
                <c:pt idx="38">
                  <c:v>1325.3094772212007</c:v>
                </c:pt>
                <c:pt idx="39">
                  <c:v>1421.2824330962994</c:v>
                </c:pt>
                <c:pt idx="40">
                  <c:v>1317.4230829161988</c:v>
                </c:pt>
                <c:pt idx="41">
                  <c:v>1247.5295337383996</c:v>
                </c:pt>
                <c:pt idx="42">
                  <c:v>1269.4263043750998</c:v>
                </c:pt>
                <c:pt idx="43">
                  <c:v>1242.4859503846001</c:v>
                </c:pt>
                <c:pt idx="44">
                  <c:v>1173.5046526558999</c:v>
                </c:pt>
                <c:pt idx="45">
                  <c:v>1115.2369238676001</c:v>
                </c:pt>
                <c:pt idx="46">
                  <c:v>1065.2536171825996</c:v>
                </c:pt>
                <c:pt idx="47">
                  <c:v>1037.2380245934</c:v>
                </c:pt>
                <c:pt idx="48">
                  <c:v>1052.6137035100001</c:v>
                </c:pt>
                <c:pt idx="49">
                  <c:v>1148.4135171448997</c:v>
                </c:pt>
                <c:pt idx="50">
                  <c:v>1136.1086898018002</c:v>
                </c:pt>
                <c:pt idx="51">
                  <c:v>1110.3819085489013</c:v>
                </c:pt>
                <c:pt idx="52">
                  <c:v>1108.0182949814989</c:v>
                </c:pt>
                <c:pt idx="53">
                  <c:v>1300.8861113896</c:v>
                </c:pt>
                <c:pt idx="54">
                  <c:v>1171.3065357160995</c:v>
                </c:pt>
                <c:pt idx="55">
                  <c:v>1138.9871798371005</c:v>
                </c:pt>
                <c:pt idx="56">
                  <c:v>1212.9451779715</c:v>
                </c:pt>
                <c:pt idx="57">
                  <c:v>1206.3801177756995</c:v>
                </c:pt>
                <c:pt idx="58">
                  <c:v>1116.2684964808996</c:v>
                </c:pt>
                <c:pt idx="59">
                  <c:v>1071.0101170761009</c:v>
                </c:pt>
                <c:pt idx="60">
                  <c:v>1136.0867222898996</c:v>
                </c:pt>
                <c:pt idx="61">
                  <c:v>1191.0139923586994</c:v>
                </c:pt>
                <c:pt idx="62">
                  <c:v>1178.9013658043987</c:v>
                </c:pt>
                <c:pt idx="63">
                  <c:v>1234.4971226414</c:v>
                </c:pt>
                <c:pt idx="64">
                  <c:v>1142.5790703092007</c:v>
                </c:pt>
                <c:pt idx="65">
                  <c:v>1108.5624659218993</c:v>
                </c:pt>
                <c:pt idx="66">
                  <c:v>1119.9851324511001</c:v>
                </c:pt>
                <c:pt idx="67">
                  <c:v>1190.4807148019008</c:v>
                </c:pt>
                <c:pt idx="68">
                  <c:v>1203.752604126501</c:v>
                </c:pt>
                <c:pt idx="69">
                  <c:v>1109.0643627263998</c:v>
                </c:pt>
                <c:pt idx="70">
                  <c:v>957.21396086850109</c:v>
                </c:pt>
                <c:pt idx="71">
                  <c:v>1063.0396827245004</c:v>
                </c:pt>
                <c:pt idx="72">
                  <c:v>1297.2161158132003</c:v>
                </c:pt>
                <c:pt idx="73">
                  <c:v>1262.6958710469007</c:v>
                </c:pt>
                <c:pt idx="74">
                  <c:v>1260.9740447707009</c:v>
                </c:pt>
                <c:pt idx="75">
                  <c:v>1283.8299185019005</c:v>
                </c:pt>
                <c:pt idx="76">
                  <c:v>1297.6529831455009</c:v>
                </c:pt>
                <c:pt idx="77">
                  <c:v>1353.4242244756006</c:v>
                </c:pt>
                <c:pt idx="78">
                  <c:v>1494.0793879058001</c:v>
                </c:pt>
                <c:pt idx="79">
                  <c:v>1471.7235758449988</c:v>
                </c:pt>
                <c:pt idx="80">
                  <c:v>1457.7748083655006</c:v>
                </c:pt>
                <c:pt idx="81">
                  <c:v>1408.5632435249991</c:v>
                </c:pt>
                <c:pt idx="82">
                  <c:v>1435.2849304165811</c:v>
                </c:pt>
                <c:pt idx="83">
                  <c:v>1510.4238381210707</c:v>
                </c:pt>
                <c:pt idx="84">
                  <c:v>1531.7665938630998</c:v>
                </c:pt>
                <c:pt idx="85">
                  <c:v>1489.8692945334496</c:v>
                </c:pt>
                <c:pt idx="86">
                  <c:v>1567.4930325099485</c:v>
                </c:pt>
                <c:pt idx="87">
                  <c:v>1517.0504183250996</c:v>
                </c:pt>
                <c:pt idx="88">
                  <c:v>1558.6040451886201</c:v>
                </c:pt>
                <c:pt idx="89">
                  <c:v>1557.1180204966604</c:v>
                </c:pt>
                <c:pt idx="90">
                  <c:v>1670.0078015766903</c:v>
                </c:pt>
                <c:pt idx="91">
                  <c:v>1685.8611439065608</c:v>
                </c:pt>
                <c:pt idx="92">
                  <c:v>1754.6783338911791</c:v>
                </c:pt>
                <c:pt idx="93">
                  <c:v>1794.2296238805211</c:v>
                </c:pt>
                <c:pt idx="94">
                  <c:v>1747.3009441054</c:v>
                </c:pt>
                <c:pt idx="95">
                  <c:v>1696.0781912806306</c:v>
                </c:pt>
              </c:numCache>
            </c:numRef>
          </c:val>
          <c:extLst>
            <c:ext xmlns:c16="http://schemas.microsoft.com/office/drawing/2014/chart" uri="{C3380CC4-5D6E-409C-BE32-E72D297353CC}">
              <c16:uniqueId val="{00000001-8087-460C-9F8C-03975A05338D}"/>
            </c:ext>
          </c:extLst>
        </c:ser>
        <c:dLbls>
          <c:showLegendKey val="0"/>
          <c:showVal val="0"/>
          <c:showCatName val="0"/>
          <c:showSerName val="0"/>
          <c:showPercent val="0"/>
          <c:showBubbleSize val="0"/>
        </c:dLbls>
        <c:axId val="161344896"/>
        <c:axId val="161358976"/>
      </c:areaChart>
      <c:lineChart>
        <c:grouping val="standard"/>
        <c:varyColors val="0"/>
        <c:ser>
          <c:idx val="2"/>
          <c:order val="2"/>
          <c:tx>
            <c:strRef>
              <c:f>'8.3'!$J$48</c:f>
              <c:strCache>
                <c:ptCount val="1"/>
                <c:pt idx="0">
                  <c:v>2020</c:v>
                </c:pt>
              </c:strCache>
            </c:strRef>
          </c:tx>
          <c:spPr>
            <a:ln w="19050" cap="rnd">
              <a:solidFill>
                <a:schemeClr val="accent5"/>
              </a:solidFill>
              <a:prstDash val="sysDot"/>
              <a:round/>
            </a:ln>
            <a:effectLst/>
          </c:spPr>
          <c:marker>
            <c:symbol val="none"/>
          </c:marker>
          <c:val>
            <c:numRef>
              <c:f>'8.3'!$J$49:$J$144</c:f>
              <c:numCache>
                <c:formatCode>#,##0</c:formatCode>
                <c:ptCount val="96"/>
                <c:pt idx="0">
                  <c:v>8959.3287380361398</c:v>
                </c:pt>
                <c:pt idx="1">
                  <c:v>8904.9221843056603</c:v>
                </c:pt>
                <c:pt idx="2">
                  <c:v>8952.3312475749408</c:v>
                </c:pt>
                <c:pt idx="3">
                  <c:v>8974.0911943391693</c:v>
                </c:pt>
                <c:pt idx="4">
                  <c:v>8997.0210383847098</c:v>
                </c:pt>
                <c:pt idx="5">
                  <c:v>9030.2125099139193</c:v>
                </c:pt>
                <c:pt idx="6">
                  <c:v>9005.4652046717201</c:v>
                </c:pt>
                <c:pt idx="7">
                  <c:v>8927.0144557352396</c:v>
                </c:pt>
                <c:pt idx="8">
                  <c:v>8919.2279017376695</c:v>
                </c:pt>
                <c:pt idx="9">
                  <c:v>8864.3206069551197</c:v>
                </c:pt>
                <c:pt idx="10">
                  <c:v>8908.7897998430508</c:v>
                </c:pt>
                <c:pt idx="11">
                  <c:v>8845.95432821754</c:v>
                </c:pt>
                <c:pt idx="12">
                  <c:v>8867.2804616367193</c:v>
                </c:pt>
                <c:pt idx="13">
                  <c:v>8823.8183743809095</c:v>
                </c:pt>
                <c:pt idx="14">
                  <c:v>8803.50836579729</c:v>
                </c:pt>
                <c:pt idx="15">
                  <c:v>8822.5312247054098</c:v>
                </c:pt>
                <c:pt idx="16">
                  <c:v>8885.8237011833608</c:v>
                </c:pt>
                <c:pt idx="17">
                  <c:v>8926.9067146418001</c:v>
                </c:pt>
                <c:pt idx="18">
                  <c:v>9061.4955094152501</c:v>
                </c:pt>
                <c:pt idx="19">
                  <c:v>9152.0003206827605</c:v>
                </c:pt>
                <c:pt idx="20">
                  <c:v>9405.3765390341905</c:v>
                </c:pt>
                <c:pt idx="21">
                  <c:v>9529.8945017021706</c:v>
                </c:pt>
                <c:pt idx="22">
                  <c:v>9616.5951054147299</c:v>
                </c:pt>
                <c:pt idx="23">
                  <c:v>9833.5429763837492</c:v>
                </c:pt>
                <c:pt idx="24">
                  <c:v>10362.708013634299</c:v>
                </c:pt>
                <c:pt idx="25">
                  <c:v>10666.555913333499</c:v>
                </c:pt>
                <c:pt idx="26">
                  <c:v>10967.915707660401</c:v>
                </c:pt>
                <c:pt idx="27">
                  <c:v>11202.171142437301</c:v>
                </c:pt>
                <c:pt idx="28">
                  <c:v>11365.216266514901</c:v>
                </c:pt>
                <c:pt idx="29">
                  <c:v>11449.535322813301</c:v>
                </c:pt>
                <c:pt idx="30">
                  <c:v>11374.260942594699</c:v>
                </c:pt>
                <c:pt idx="31">
                  <c:v>11273.7058768387</c:v>
                </c:pt>
                <c:pt idx="32">
                  <c:v>11276.3910396131</c:v>
                </c:pt>
                <c:pt idx="33">
                  <c:v>11390.045200463999</c:v>
                </c:pt>
                <c:pt idx="34">
                  <c:v>11504.4243427069</c:v>
                </c:pt>
                <c:pt idx="35">
                  <c:v>11599.699259753301</c:v>
                </c:pt>
                <c:pt idx="36">
                  <c:v>11663.418136465199</c:v>
                </c:pt>
                <c:pt idx="37">
                  <c:v>11664.721621037501</c:v>
                </c:pt>
                <c:pt idx="38">
                  <c:v>11656.150138340199</c:v>
                </c:pt>
                <c:pt idx="39">
                  <c:v>11616.8517814315</c:v>
                </c:pt>
                <c:pt idx="40">
                  <c:v>11590.6262346206</c:v>
                </c:pt>
                <c:pt idx="41">
                  <c:v>11508.1271094574</c:v>
                </c:pt>
                <c:pt idx="42">
                  <c:v>11387.7182313997</c:v>
                </c:pt>
                <c:pt idx="43">
                  <c:v>11358.409601060899</c:v>
                </c:pt>
                <c:pt idx="44">
                  <c:v>11329.672866794701</c:v>
                </c:pt>
                <c:pt idx="45">
                  <c:v>11246.217061733099</c:v>
                </c:pt>
                <c:pt idx="46">
                  <c:v>11257.470729745601</c:v>
                </c:pt>
                <c:pt idx="47">
                  <c:v>11217.993321362699</c:v>
                </c:pt>
                <c:pt idx="48">
                  <c:v>11258.800646813501</c:v>
                </c:pt>
                <c:pt idx="49">
                  <c:v>11313.349994213801</c:v>
                </c:pt>
                <c:pt idx="50">
                  <c:v>11247.4840678578</c:v>
                </c:pt>
                <c:pt idx="51">
                  <c:v>11276.752954643</c:v>
                </c:pt>
                <c:pt idx="52">
                  <c:v>11311.768232365601</c:v>
                </c:pt>
                <c:pt idx="53">
                  <c:v>11358.5166803591</c:v>
                </c:pt>
                <c:pt idx="54">
                  <c:v>11271.849490782701</c:v>
                </c:pt>
                <c:pt idx="55">
                  <c:v>11091.0359334815</c:v>
                </c:pt>
                <c:pt idx="56">
                  <c:v>11003.737365946499</c:v>
                </c:pt>
                <c:pt idx="57">
                  <c:v>10988.8793045002</c:v>
                </c:pt>
                <c:pt idx="58">
                  <c:v>10961.136792262199</c:v>
                </c:pt>
                <c:pt idx="59">
                  <c:v>11017.614203233101</c:v>
                </c:pt>
                <c:pt idx="60">
                  <c:v>11113.284611048901</c:v>
                </c:pt>
                <c:pt idx="61">
                  <c:v>11155.3854565574</c:v>
                </c:pt>
                <c:pt idx="62">
                  <c:v>11196.6553793526</c:v>
                </c:pt>
                <c:pt idx="63">
                  <c:v>11155.4872111066</c:v>
                </c:pt>
                <c:pt idx="64">
                  <c:v>10960.1926808768</c:v>
                </c:pt>
                <c:pt idx="65">
                  <c:v>11004.783500293999</c:v>
                </c:pt>
                <c:pt idx="66">
                  <c:v>11125.334976870899</c:v>
                </c:pt>
                <c:pt idx="67">
                  <c:v>11258.120640090199</c:v>
                </c:pt>
                <c:pt idx="68">
                  <c:v>11416.2731416432</c:v>
                </c:pt>
                <c:pt idx="69">
                  <c:v>11335.2974587711</c:v>
                </c:pt>
                <c:pt idx="70">
                  <c:v>11131.253457208</c:v>
                </c:pt>
                <c:pt idx="71">
                  <c:v>11051.648817274099</c:v>
                </c:pt>
                <c:pt idx="72">
                  <c:v>10936.8983235287</c:v>
                </c:pt>
                <c:pt idx="73">
                  <c:v>10976.1058046997</c:v>
                </c:pt>
                <c:pt idx="74">
                  <c:v>10979.5461231675</c:v>
                </c:pt>
                <c:pt idx="75">
                  <c:v>10916.162745556299</c:v>
                </c:pt>
                <c:pt idx="76">
                  <c:v>10943.9868063869</c:v>
                </c:pt>
                <c:pt idx="77">
                  <c:v>10856.611666708999</c:v>
                </c:pt>
                <c:pt idx="78">
                  <c:v>10899.930868715601</c:v>
                </c:pt>
                <c:pt idx="79">
                  <c:v>10783.207340548901</c:v>
                </c:pt>
                <c:pt idx="80">
                  <c:v>10684.097791059699</c:v>
                </c:pt>
                <c:pt idx="81">
                  <c:v>10580.100123387099</c:v>
                </c:pt>
                <c:pt idx="82">
                  <c:v>10412.611995532299</c:v>
                </c:pt>
                <c:pt idx="83">
                  <c:v>10345.261449354401</c:v>
                </c:pt>
                <c:pt idx="84">
                  <c:v>10250.814785873899</c:v>
                </c:pt>
                <c:pt idx="85">
                  <c:v>10159.8065300285</c:v>
                </c:pt>
                <c:pt idx="86">
                  <c:v>9921.7855538434706</c:v>
                </c:pt>
                <c:pt idx="87">
                  <c:v>9715.1214705849907</c:v>
                </c:pt>
                <c:pt idx="88">
                  <c:v>9654.7759597251097</c:v>
                </c:pt>
                <c:pt idx="89">
                  <c:v>9642.3685105621498</c:v>
                </c:pt>
                <c:pt idx="90">
                  <c:v>9525.0967148320105</c:v>
                </c:pt>
                <c:pt idx="91">
                  <c:v>9422.3729676306393</c:v>
                </c:pt>
                <c:pt idx="92">
                  <c:v>9279.3753431894693</c:v>
                </c:pt>
                <c:pt idx="93">
                  <c:v>9121.5994550077794</c:v>
                </c:pt>
                <c:pt idx="94">
                  <c:v>8953.86216189691</c:v>
                </c:pt>
                <c:pt idx="95">
                  <c:v>8844.3457359846398</c:v>
                </c:pt>
              </c:numCache>
            </c:numRef>
          </c:val>
          <c:smooth val="0"/>
          <c:extLst>
            <c:ext xmlns:c16="http://schemas.microsoft.com/office/drawing/2014/chart" uri="{C3380CC4-5D6E-409C-BE32-E72D297353CC}">
              <c16:uniqueId val="{00000002-8087-460C-9F8C-03975A05338D}"/>
            </c:ext>
          </c:extLst>
        </c:ser>
        <c:ser>
          <c:idx val="3"/>
          <c:order val="3"/>
          <c:tx>
            <c:strRef>
              <c:f>'8.3'!$K$48</c:f>
              <c:strCache>
                <c:ptCount val="1"/>
                <c:pt idx="0">
                  <c:v>2021</c:v>
                </c:pt>
              </c:strCache>
            </c:strRef>
          </c:tx>
          <c:spPr>
            <a:ln w="19050" cap="rnd">
              <a:solidFill>
                <a:schemeClr val="accent5"/>
              </a:solidFill>
              <a:round/>
            </a:ln>
            <a:effectLst/>
          </c:spPr>
          <c:marker>
            <c:symbol val="none"/>
          </c:marker>
          <c:val>
            <c:numRef>
              <c:f>'8.3'!$K$49:$K$144</c:f>
              <c:numCache>
                <c:formatCode>#,##0</c:formatCode>
                <c:ptCount val="96"/>
                <c:pt idx="0">
                  <c:v>9148.2753895450605</c:v>
                </c:pt>
                <c:pt idx="1">
                  <c:v>9136.3215855223898</c:v>
                </c:pt>
                <c:pt idx="2">
                  <c:v>9225.5628144810908</c:v>
                </c:pt>
                <c:pt idx="3">
                  <c:v>9222.2239803954508</c:v>
                </c:pt>
                <c:pt idx="4">
                  <c:v>9280.3663875609309</c:v>
                </c:pt>
                <c:pt idx="5">
                  <c:v>9389.4536104906092</c:v>
                </c:pt>
                <c:pt idx="6">
                  <c:v>9374.5877120508994</c:v>
                </c:pt>
                <c:pt idx="7">
                  <c:v>9344.8315823899902</c:v>
                </c:pt>
                <c:pt idx="8">
                  <c:v>9314.13650263407</c:v>
                </c:pt>
                <c:pt idx="9">
                  <c:v>9323.0588946670996</c:v>
                </c:pt>
                <c:pt idx="10">
                  <c:v>9371.0971738230201</c:v>
                </c:pt>
                <c:pt idx="11">
                  <c:v>9365.9198139468808</c:v>
                </c:pt>
                <c:pt idx="12">
                  <c:v>9416.9752955177701</c:v>
                </c:pt>
                <c:pt idx="13">
                  <c:v>9410.9532925841904</c:v>
                </c:pt>
                <c:pt idx="14">
                  <c:v>9410.0954444804702</c:v>
                </c:pt>
                <c:pt idx="15">
                  <c:v>9412.47469260055</c:v>
                </c:pt>
                <c:pt idx="16">
                  <c:v>9513.0286540191992</c:v>
                </c:pt>
                <c:pt idx="17">
                  <c:v>9541.4009932248391</c:v>
                </c:pt>
                <c:pt idx="18">
                  <c:v>9610.0419189558997</c:v>
                </c:pt>
                <c:pt idx="19">
                  <c:v>9709.6617748654098</c:v>
                </c:pt>
                <c:pt idx="20">
                  <c:v>9915.2277243506796</c:v>
                </c:pt>
                <c:pt idx="21">
                  <c:v>10054.655185900099</c:v>
                </c:pt>
                <c:pt idx="22">
                  <c:v>10154.574668650899</c:v>
                </c:pt>
                <c:pt idx="23">
                  <c:v>10334.5735222614</c:v>
                </c:pt>
                <c:pt idx="24">
                  <c:v>10775.578821438199</c:v>
                </c:pt>
                <c:pt idx="25">
                  <c:v>11030.1801435044</c:v>
                </c:pt>
                <c:pt idx="26">
                  <c:v>11346.6412987978</c:v>
                </c:pt>
                <c:pt idx="27">
                  <c:v>11491.783335992001</c:v>
                </c:pt>
                <c:pt idx="28">
                  <c:v>11621.2144376451</c:v>
                </c:pt>
                <c:pt idx="29">
                  <c:v>11711.809165496299</c:v>
                </c:pt>
                <c:pt idx="30">
                  <c:v>11791.3684431129</c:v>
                </c:pt>
                <c:pt idx="31">
                  <c:v>11811.4886814743</c:v>
                </c:pt>
                <c:pt idx="32">
                  <c:v>11873.0337558189</c:v>
                </c:pt>
                <c:pt idx="33">
                  <c:v>11980.611466509999</c:v>
                </c:pt>
                <c:pt idx="34">
                  <c:v>12008.5997473732</c:v>
                </c:pt>
                <c:pt idx="35">
                  <c:v>12159.0146560912</c:v>
                </c:pt>
                <c:pt idx="36">
                  <c:v>12133.626420946101</c:v>
                </c:pt>
                <c:pt idx="37">
                  <c:v>12124.281738718</c:v>
                </c:pt>
                <c:pt idx="38">
                  <c:v>12088.7776486366</c:v>
                </c:pt>
                <c:pt idx="39">
                  <c:v>12087.1529181106</c:v>
                </c:pt>
                <c:pt idx="40">
                  <c:v>12137.3873717321</c:v>
                </c:pt>
                <c:pt idx="41">
                  <c:v>12048.1572987626</c:v>
                </c:pt>
                <c:pt idx="42">
                  <c:v>11966.2000857533</c:v>
                </c:pt>
                <c:pt idx="43">
                  <c:v>11902.3748499557</c:v>
                </c:pt>
                <c:pt idx="44">
                  <c:v>11810.043123108</c:v>
                </c:pt>
                <c:pt idx="45">
                  <c:v>11751.148518821999</c:v>
                </c:pt>
                <c:pt idx="46">
                  <c:v>11765.051086888399</c:v>
                </c:pt>
                <c:pt idx="47">
                  <c:v>11768.7783588157</c:v>
                </c:pt>
                <c:pt idx="48">
                  <c:v>11722.602074599499</c:v>
                </c:pt>
                <c:pt idx="49">
                  <c:v>11845.508271151801</c:v>
                </c:pt>
                <c:pt idx="50">
                  <c:v>11730.6572583578</c:v>
                </c:pt>
                <c:pt idx="51">
                  <c:v>11720.713791426801</c:v>
                </c:pt>
                <c:pt idx="52">
                  <c:v>11889.931226917101</c:v>
                </c:pt>
                <c:pt idx="53">
                  <c:v>11826.928696769</c:v>
                </c:pt>
                <c:pt idx="54">
                  <c:v>11679.5464345163</c:v>
                </c:pt>
                <c:pt idx="55">
                  <c:v>11521.5825504973</c:v>
                </c:pt>
                <c:pt idx="56">
                  <c:v>11448.0084085464</c:v>
                </c:pt>
                <c:pt idx="57">
                  <c:v>11425.678532214401</c:v>
                </c:pt>
                <c:pt idx="58">
                  <c:v>11339.846190676601</c:v>
                </c:pt>
                <c:pt idx="59">
                  <c:v>11401.713440687399</c:v>
                </c:pt>
                <c:pt idx="60">
                  <c:v>11458.4476912013</c:v>
                </c:pt>
                <c:pt idx="61">
                  <c:v>11468.6500211237</c:v>
                </c:pt>
                <c:pt idx="62">
                  <c:v>11475.7931882054</c:v>
                </c:pt>
                <c:pt idx="63">
                  <c:v>11440.826185541</c:v>
                </c:pt>
                <c:pt idx="64">
                  <c:v>11390.906726965301</c:v>
                </c:pt>
                <c:pt idx="65">
                  <c:v>11410.572516603101</c:v>
                </c:pt>
                <c:pt idx="66">
                  <c:v>11447.332477309599</c:v>
                </c:pt>
                <c:pt idx="67">
                  <c:v>11439.04894941</c:v>
                </c:pt>
                <c:pt idx="68">
                  <c:v>11603.482466444601</c:v>
                </c:pt>
                <c:pt idx="69">
                  <c:v>11683.418852871</c:v>
                </c:pt>
                <c:pt idx="70">
                  <c:v>11604.312280435701</c:v>
                </c:pt>
                <c:pt idx="71">
                  <c:v>11587.5880391338</c:v>
                </c:pt>
                <c:pt idx="72">
                  <c:v>11536.0225525432</c:v>
                </c:pt>
                <c:pt idx="73">
                  <c:v>11454.733751768699</c:v>
                </c:pt>
                <c:pt idx="74">
                  <c:v>11515.8102111972</c:v>
                </c:pt>
                <c:pt idx="75">
                  <c:v>11490.305199835</c:v>
                </c:pt>
                <c:pt idx="76">
                  <c:v>11507.1801002263</c:v>
                </c:pt>
                <c:pt idx="77">
                  <c:v>11485.7595975778</c:v>
                </c:pt>
                <c:pt idx="78">
                  <c:v>11567.39466158</c:v>
                </c:pt>
                <c:pt idx="79">
                  <c:v>11496.691265351201</c:v>
                </c:pt>
                <c:pt idx="80">
                  <c:v>11361.984637362</c:v>
                </c:pt>
                <c:pt idx="81">
                  <c:v>11235.20458422</c:v>
                </c:pt>
                <c:pt idx="82">
                  <c:v>11130.6605806891</c:v>
                </c:pt>
                <c:pt idx="83">
                  <c:v>11042.0792266813</c:v>
                </c:pt>
                <c:pt idx="84">
                  <c:v>10896.2732386919</c:v>
                </c:pt>
                <c:pt idx="85">
                  <c:v>10775.142359540399</c:v>
                </c:pt>
                <c:pt idx="86">
                  <c:v>10476.8289465295</c:v>
                </c:pt>
                <c:pt idx="87">
                  <c:v>10287.2510452757</c:v>
                </c:pt>
                <c:pt idx="88">
                  <c:v>10229.0611473315</c:v>
                </c:pt>
                <c:pt idx="89">
                  <c:v>10168.855188568699</c:v>
                </c:pt>
                <c:pt idx="90">
                  <c:v>10080.0810664419</c:v>
                </c:pt>
                <c:pt idx="91">
                  <c:v>9923.5646657101006</c:v>
                </c:pt>
                <c:pt idx="92">
                  <c:v>9845.1933367744296</c:v>
                </c:pt>
                <c:pt idx="93">
                  <c:v>9726.7949896467399</c:v>
                </c:pt>
                <c:pt idx="94">
                  <c:v>9583.8380875700095</c:v>
                </c:pt>
                <c:pt idx="95">
                  <c:v>9406.49503534631</c:v>
                </c:pt>
              </c:numCache>
            </c:numRef>
          </c:val>
          <c:smooth val="0"/>
          <c:extLst>
            <c:ext xmlns:c16="http://schemas.microsoft.com/office/drawing/2014/chart" uri="{C3380CC4-5D6E-409C-BE32-E72D297353CC}">
              <c16:uniqueId val="{00000003-8087-460C-9F8C-03975A05338D}"/>
            </c:ext>
          </c:extLst>
        </c:ser>
        <c:dLbls>
          <c:showLegendKey val="0"/>
          <c:showVal val="0"/>
          <c:showCatName val="0"/>
          <c:showSerName val="0"/>
          <c:showPercent val="0"/>
          <c:showBubbleSize val="0"/>
        </c:dLbls>
        <c:marker val="1"/>
        <c:smooth val="0"/>
        <c:axId val="161344896"/>
        <c:axId val="161358976"/>
      </c:lineChart>
      <c:catAx>
        <c:axId val="161344896"/>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61358976"/>
        <c:crosses val="autoZero"/>
        <c:auto val="1"/>
        <c:lblAlgn val="ctr"/>
        <c:lblOffset val="100"/>
        <c:tickLblSkip val="4"/>
        <c:noMultiLvlLbl val="0"/>
      </c:catAx>
      <c:valAx>
        <c:axId val="161358976"/>
        <c:scaling>
          <c:orientation val="minMax"/>
          <c:max val="13000"/>
          <c:min val="80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61344896"/>
        <c:crosses val="autoZero"/>
        <c:crossBetween val="between"/>
        <c:majorUnit val="1000"/>
      </c:valAx>
      <c:spPr>
        <a:noFill/>
        <a:ln>
          <a:noFill/>
        </a:ln>
        <a:effectLst/>
      </c:spPr>
    </c:plotArea>
    <c:legend>
      <c:legendPos val="r"/>
      <c:legendEntry>
        <c:idx val="1"/>
        <c:delete val="1"/>
      </c:legendEntry>
      <c:layout>
        <c:manualLayout>
          <c:xMode val="edge"/>
          <c:yMode val="edge"/>
          <c:x val="0.84957649021218351"/>
          <c:y val="0.10424064638978964"/>
          <c:w val="0.15042353058386806"/>
          <c:h val="0.242702535247312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solidFill>
                  <a:schemeClr val="tx2"/>
                </a:solidFill>
                <a:effectLst/>
              </a:rPr>
              <a:t>Gross consumption on the days of annual minimum [MW]</a:t>
            </a:r>
            <a:endParaRPr lang="cs-CZ" sz="1000">
              <a:solidFill>
                <a:schemeClr val="tx2"/>
              </a:solidFill>
              <a:effectLst/>
            </a:endParaRPr>
          </a:p>
        </c:rich>
      </c:tx>
      <c:layout>
        <c:manualLayout>
          <c:xMode val="edge"/>
          <c:yMode val="edge"/>
          <c:x val="5.0610820244327897E-3"/>
          <c:y val="2.711864406779659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'8.3'!$A$49:$A$144</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'8.3'!$AA$49:$AA$144</c:f>
              <c:numCache>
                <c:formatCode>#,##0</c:formatCode>
                <c:ptCount val="96"/>
                <c:pt idx="0">
                  <c:v>5250.1541764533504</c:v>
                </c:pt>
                <c:pt idx="1">
                  <c:v>5225.3641011363698</c:v>
                </c:pt>
                <c:pt idx="2">
                  <c:v>5139.88711248653</c:v>
                </c:pt>
                <c:pt idx="3">
                  <c:v>5088.7295723297302</c:v>
                </c:pt>
                <c:pt idx="4">
                  <c:v>5097.95854451387</c:v>
                </c:pt>
                <c:pt idx="5">
                  <c:v>5086.5448826436696</c:v>
                </c:pt>
                <c:pt idx="6">
                  <c:v>5033.5953147888604</c:v>
                </c:pt>
                <c:pt idx="7">
                  <c:v>5037.6020533164201</c:v>
                </c:pt>
                <c:pt idx="8">
                  <c:v>5059.6059966350904</c:v>
                </c:pt>
                <c:pt idx="9">
                  <c:v>5035.14597984998</c:v>
                </c:pt>
                <c:pt idx="10">
                  <c:v>5050.5117073613801</c:v>
                </c:pt>
                <c:pt idx="11">
                  <c:v>5072.9916259192296</c:v>
                </c:pt>
                <c:pt idx="12">
                  <c:v>5035.7010294067204</c:v>
                </c:pt>
                <c:pt idx="13">
                  <c:v>5006.1304392524899</c:v>
                </c:pt>
                <c:pt idx="14">
                  <c:v>4992.9344711657404</c:v>
                </c:pt>
                <c:pt idx="15">
                  <c:v>4981.1582069599999</c:v>
                </c:pt>
                <c:pt idx="16">
                  <c:v>4979.4892293195398</c:v>
                </c:pt>
                <c:pt idx="17">
                  <c:v>4978.8196304148996</c:v>
                </c:pt>
                <c:pt idx="18">
                  <c:v>4957.5193115460197</c:v>
                </c:pt>
                <c:pt idx="19">
                  <c:v>4914.7386096583596</c:v>
                </c:pt>
                <c:pt idx="20">
                  <c:v>4906.0895192592898</c:v>
                </c:pt>
                <c:pt idx="21">
                  <c:v>4776.0982958704699</c:v>
                </c:pt>
                <c:pt idx="22">
                  <c:v>4667.9946235056505</c:v>
                </c:pt>
                <c:pt idx="23">
                  <c:v>4636.2434699877304</c:v>
                </c:pt>
                <c:pt idx="24">
                  <c:v>4740.5533273908004</c:v>
                </c:pt>
                <c:pt idx="25">
                  <c:v>4800.9670760498202</c:v>
                </c:pt>
                <c:pt idx="26">
                  <c:v>4842.9071913366097</c:v>
                </c:pt>
                <c:pt idx="27">
                  <c:v>4953.95568650726</c:v>
                </c:pt>
                <c:pt idx="28">
                  <c:v>5061.0844576303898</c:v>
                </c:pt>
                <c:pt idx="29">
                  <c:v>5116.23114394394</c:v>
                </c:pt>
                <c:pt idx="30">
                  <c:v>5266.3352654151404</c:v>
                </c:pt>
                <c:pt idx="31">
                  <c:v>5370.8526412145002</c:v>
                </c:pt>
                <c:pt idx="32">
                  <c:v>5519.6917856629998</c:v>
                </c:pt>
                <c:pt idx="33">
                  <c:v>5621.3901142592704</c:v>
                </c:pt>
                <c:pt idx="34">
                  <c:v>5778.0342031677201</c:v>
                </c:pt>
                <c:pt idx="35">
                  <c:v>5877.6947191890904</c:v>
                </c:pt>
                <c:pt idx="36">
                  <c:v>6049.1221354174204</c:v>
                </c:pt>
                <c:pt idx="37">
                  <c:v>6124.2217021328597</c:v>
                </c:pt>
                <c:pt idx="38">
                  <c:v>6241.0239943688002</c:v>
                </c:pt>
                <c:pt idx="39">
                  <c:v>6314.8038693519702</c:v>
                </c:pt>
                <c:pt idx="40">
                  <c:v>6430.0077194452097</c:v>
                </c:pt>
                <c:pt idx="41">
                  <c:v>6511.0524765725704</c:v>
                </c:pt>
                <c:pt idx="42">
                  <c:v>6578.20771009685</c:v>
                </c:pt>
                <c:pt idx="43">
                  <c:v>6632.2237211965903</c:v>
                </c:pt>
                <c:pt idx="44">
                  <c:v>6673.1877204849798</c:v>
                </c:pt>
                <c:pt idx="45">
                  <c:v>6735.6387495488898</c:v>
                </c:pt>
                <c:pt idx="46">
                  <c:v>6695.4861287491603</c:v>
                </c:pt>
                <c:pt idx="47">
                  <c:v>6617.9862868608398</c:v>
                </c:pt>
                <c:pt idx="48">
                  <c:v>6582.1999297041802</c:v>
                </c:pt>
                <c:pt idx="49">
                  <c:v>6491.3732856153101</c:v>
                </c:pt>
                <c:pt idx="50">
                  <c:v>6475.1924705545198</c:v>
                </c:pt>
                <c:pt idx="51">
                  <c:v>6478.3995031551203</c:v>
                </c:pt>
                <c:pt idx="52">
                  <c:v>6477.2114467431002</c:v>
                </c:pt>
                <c:pt idx="53">
                  <c:v>6494.0417786359703</c:v>
                </c:pt>
                <c:pt idx="54">
                  <c:v>6481.7628330961297</c:v>
                </c:pt>
                <c:pt idx="55">
                  <c:v>6438.3824059093504</c:v>
                </c:pt>
                <c:pt idx="56">
                  <c:v>6376.6043105816498</c:v>
                </c:pt>
                <c:pt idx="57">
                  <c:v>6380.6940641410101</c:v>
                </c:pt>
                <c:pt idx="58">
                  <c:v>6387.4376163183097</c:v>
                </c:pt>
                <c:pt idx="59">
                  <c:v>6410.3374560347602</c:v>
                </c:pt>
                <c:pt idx="60">
                  <c:v>6456.9163773844102</c:v>
                </c:pt>
                <c:pt idx="61">
                  <c:v>6431.6368826078597</c:v>
                </c:pt>
                <c:pt idx="62">
                  <c:v>6319.1579003709303</c:v>
                </c:pt>
                <c:pt idx="63">
                  <c:v>6274.2125033025104</c:v>
                </c:pt>
                <c:pt idx="64">
                  <c:v>6273.0333008368798</c:v>
                </c:pt>
                <c:pt idx="65">
                  <c:v>6292.3892266697103</c:v>
                </c:pt>
                <c:pt idx="66">
                  <c:v>6294.1171411906198</c:v>
                </c:pt>
                <c:pt idx="67">
                  <c:v>6217.17549408181</c:v>
                </c:pt>
                <c:pt idx="68">
                  <c:v>6228.2915126027501</c:v>
                </c:pt>
                <c:pt idx="69">
                  <c:v>6166.6193814217504</c:v>
                </c:pt>
                <c:pt idx="70">
                  <c:v>6151.7442098751899</c:v>
                </c:pt>
                <c:pt idx="71">
                  <c:v>6145.2747135965001</c:v>
                </c:pt>
                <c:pt idx="72">
                  <c:v>6159.1005403645004</c:v>
                </c:pt>
                <c:pt idx="73">
                  <c:v>6116.4340307999901</c:v>
                </c:pt>
                <c:pt idx="74">
                  <c:v>6101.5400200685699</c:v>
                </c:pt>
                <c:pt idx="75">
                  <c:v>6157.3451569624604</c:v>
                </c:pt>
                <c:pt idx="76">
                  <c:v>6200.6307622158301</c:v>
                </c:pt>
                <c:pt idx="77">
                  <c:v>6173.7675628531497</c:v>
                </c:pt>
                <c:pt idx="78">
                  <c:v>6156.6075534683996</c:v>
                </c:pt>
                <c:pt idx="79">
                  <c:v>6167.02535944794</c:v>
                </c:pt>
                <c:pt idx="80">
                  <c:v>6284.6050864436202</c:v>
                </c:pt>
                <c:pt idx="81">
                  <c:v>6345.2442739489597</c:v>
                </c:pt>
                <c:pt idx="82">
                  <c:v>6376.5640174336504</c:v>
                </c:pt>
                <c:pt idx="83">
                  <c:v>6444.1018336181596</c:v>
                </c:pt>
                <c:pt idx="84">
                  <c:v>6518.1056526353595</c:v>
                </c:pt>
                <c:pt idx="85">
                  <c:v>6506.1581619730496</c:v>
                </c:pt>
                <c:pt idx="86">
                  <c:v>6410.0845141633999</c:v>
                </c:pt>
                <c:pt idx="87">
                  <c:v>6310.9913329381498</c:v>
                </c:pt>
                <c:pt idx="88">
                  <c:v>6312.7117456322303</c:v>
                </c:pt>
                <c:pt idx="89">
                  <c:v>6261.1255674038102</c:v>
                </c:pt>
                <c:pt idx="90">
                  <c:v>6191.49530924185</c:v>
                </c:pt>
                <c:pt idx="91">
                  <c:v>6139.3944173892496</c:v>
                </c:pt>
                <c:pt idx="92">
                  <c:v>6020.8853922758299</c:v>
                </c:pt>
                <c:pt idx="93">
                  <c:v>5908.7039478471597</c:v>
                </c:pt>
                <c:pt idx="94">
                  <c:v>5828.5351526189597</c:v>
                </c:pt>
                <c:pt idx="95">
                  <c:v>5709.39803944098</c:v>
                </c:pt>
              </c:numCache>
            </c:numRef>
          </c:val>
          <c:extLst>
            <c:ext xmlns:c16="http://schemas.microsoft.com/office/drawing/2014/chart" uri="{C3380CC4-5D6E-409C-BE32-E72D297353CC}">
              <c16:uniqueId val="{00000000-58C6-4275-B0ED-B419BFFA7CD7}"/>
            </c:ext>
          </c:extLst>
        </c:ser>
        <c:ser>
          <c:idx val="1"/>
          <c:order val="1"/>
          <c:tx>
            <c:strRef>
              <c:f>'8.3'!$AB$48</c:f>
              <c:strCache>
                <c:ptCount val="1"/>
                <c:pt idx="0">
                  <c:v>2014-2019 range</c:v>
                </c:pt>
              </c:strCache>
            </c:strRef>
          </c:tx>
          <c:spPr>
            <a:solidFill>
              <a:srgbClr val="D0D0D0"/>
            </a:solidFill>
            <a:ln w="25400">
              <a:noFill/>
            </a:ln>
            <a:effectLst/>
          </c:spPr>
          <c:cat>
            <c:numRef>
              <c:f>'8.3'!$A$49:$A$144</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'8.3'!$AB$49:$AB$144</c:f>
              <c:numCache>
                <c:formatCode>#,##0</c:formatCode>
                <c:ptCount val="96"/>
                <c:pt idx="0">
                  <c:v>397.20791965190983</c:v>
                </c:pt>
                <c:pt idx="1">
                  <c:v>307.24631056848011</c:v>
                </c:pt>
                <c:pt idx="2">
                  <c:v>290.23501195143035</c:v>
                </c:pt>
                <c:pt idx="3">
                  <c:v>273.52434432909013</c:v>
                </c:pt>
                <c:pt idx="4">
                  <c:v>305.35534561840996</c:v>
                </c:pt>
                <c:pt idx="5">
                  <c:v>319.07634620687077</c:v>
                </c:pt>
                <c:pt idx="6">
                  <c:v>309.28902241259948</c:v>
                </c:pt>
                <c:pt idx="7">
                  <c:v>310.82047541259999</c:v>
                </c:pt>
                <c:pt idx="8">
                  <c:v>302.0861093761896</c:v>
                </c:pt>
                <c:pt idx="9">
                  <c:v>322.10856532280013</c:v>
                </c:pt>
                <c:pt idx="10">
                  <c:v>297.52553365663971</c:v>
                </c:pt>
                <c:pt idx="11">
                  <c:v>295.40897085017059</c:v>
                </c:pt>
                <c:pt idx="12">
                  <c:v>311.5131002115595</c:v>
                </c:pt>
                <c:pt idx="13">
                  <c:v>326.23683519808037</c:v>
                </c:pt>
                <c:pt idx="14">
                  <c:v>275.21800670918947</c:v>
                </c:pt>
                <c:pt idx="15">
                  <c:v>302.68765036431978</c:v>
                </c:pt>
                <c:pt idx="16">
                  <c:v>283.42575537233006</c:v>
                </c:pt>
                <c:pt idx="17">
                  <c:v>260.95872285334008</c:v>
                </c:pt>
                <c:pt idx="18">
                  <c:v>268.09766751494044</c:v>
                </c:pt>
                <c:pt idx="19">
                  <c:v>322.16484878285064</c:v>
                </c:pt>
                <c:pt idx="20">
                  <c:v>361.66816716844005</c:v>
                </c:pt>
                <c:pt idx="21">
                  <c:v>413.24814562649044</c:v>
                </c:pt>
                <c:pt idx="22">
                  <c:v>387.32173748432979</c:v>
                </c:pt>
                <c:pt idx="23">
                  <c:v>356.41769528160967</c:v>
                </c:pt>
                <c:pt idx="24">
                  <c:v>345.4343541636199</c:v>
                </c:pt>
                <c:pt idx="25">
                  <c:v>382.57252519214944</c:v>
                </c:pt>
                <c:pt idx="26">
                  <c:v>427.10668242297015</c:v>
                </c:pt>
                <c:pt idx="27">
                  <c:v>371.07754767631013</c:v>
                </c:pt>
                <c:pt idx="28">
                  <c:v>388.16080523185974</c:v>
                </c:pt>
                <c:pt idx="29">
                  <c:v>437.99469759809017</c:v>
                </c:pt>
                <c:pt idx="30">
                  <c:v>367.25538492795931</c:v>
                </c:pt>
                <c:pt idx="31">
                  <c:v>395.98137075221985</c:v>
                </c:pt>
                <c:pt idx="32">
                  <c:v>323.65760184640021</c:v>
                </c:pt>
                <c:pt idx="33">
                  <c:v>376.09657062657971</c:v>
                </c:pt>
                <c:pt idx="34">
                  <c:v>363.58718556497024</c:v>
                </c:pt>
                <c:pt idx="35">
                  <c:v>414.00044269768932</c:v>
                </c:pt>
                <c:pt idx="36">
                  <c:v>370.10154296560995</c:v>
                </c:pt>
                <c:pt idx="37">
                  <c:v>367.0902533203207</c:v>
                </c:pt>
                <c:pt idx="38">
                  <c:v>352.44720997108016</c:v>
                </c:pt>
                <c:pt idx="39">
                  <c:v>394.17959008851994</c:v>
                </c:pt>
                <c:pt idx="40">
                  <c:v>379.65332146648052</c:v>
                </c:pt>
                <c:pt idx="41">
                  <c:v>370.53552133477933</c:v>
                </c:pt>
                <c:pt idx="42">
                  <c:v>348.21668931821023</c:v>
                </c:pt>
                <c:pt idx="43">
                  <c:v>365.64056015872939</c:v>
                </c:pt>
                <c:pt idx="44">
                  <c:v>368.5389135321002</c:v>
                </c:pt>
                <c:pt idx="45">
                  <c:v>391.47909288218034</c:v>
                </c:pt>
                <c:pt idx="46">
                  <c:v>403.66169351700955</c:v>
                </c:pt>
                <c:pt idx="47">
                  <c:v>393.36363686563982</c:v>
                </c:pt>
                <c:pt idx="48">
                  <c:v>380.7810941603193</c:v>
                </c:pt>
                <c:pt idx="49">
                  <c:v>416.25735901565986</c:v>
                </c:pt>
                <c:pt idx="50">
                  <c:v>346.7406849959898</c:v>
                </c:pt>
                <c:pt idx="51">
                  <c:v>320.62520431124995</c:v>
                </c:pt>
                <c:pt idx="52">
                  <c:v>355.77371171031973</c:v>
                </c:pt>
                <c:pt idx="53">
                  <c:v>347.73418135482007</c:v>
                </c:pt>
                <c:pt idx="54">
                  <c:v>333.96965021278993</c:v>
                </c:pt>
                <c:pt idx="55">
                  <c:v>376.95523833447987</c:v>
                </c:pt>
                <c:pt idx="56">
                  <c:v>374.04593936193032</c:v>
                </c:pt>
                <c:pt idx="57">
                  <c:v>345.10853694897014</c:v>
                </c:pt>
                <c:pt idx="58">
                  <c:v>277.75436569800058</c:v>
                </c:pt>
                <c:pt idx="59">
                  <c:v>238.24992180765003</c:v>
                </c:pt>
                <c:pt idx="60">
                  <c:v>261.54037267931017</c:v>
                </c:pt>
                <c:pt idx="61">
                  <c:v>342.08032974370053</c:v>
                </c:pt>
                <c:pt idx="62">
                  <c:v>395.91132928412935</c:v>
                </c:pt>
                <c:pt idx="63">
                  <c:v>452.69913537041975</c:v>
                </c:pt>
                <c:pt idx="64">
                  <c:v>511.88177922904015</c:v>
                </c:pt>
                <c:pt idx="65">
                  <c:v>446.69767802388014</c:v>
                </c:pt>
                <c:pt idx="66">
                  <c:v>355.22207889631045</c:v>
                </c:pt>
                <c:pt idx="67">
                  <c:v>375.91682459909953</c:v>
                </c:pt>
                <c:pt idx="68">
                  <c:v>379.85997934308944</c:v>
                </c:pt>
                <c:pt idx="69">
                  <c:v>415.19884534660923</c:v>
                </c:pt>
                <c:pt idx="70">
                  <c:v>387.20696975986993</c:v>
                </c:pt>
                <c:pt idx="71">
                  <c:v>378.1389305693001</c:v>
                </c:pt>
                <c:pt idx="72">
                  <c:v>399.02215505187996</c:v>
                </c:pt>
                <c:pt idx="73">
                  <c:v>472.23807680082973</c:v>
                </c:pt>
                <c:pt idx="74">
                  <c:v>489.88448456278002</c:v>
                </c:pt>
                <c:pt idx="75">
                  <c:v>445.22594825460965</c:v>
                </c:pt>
                <c:pt idx="76">
                  <c:v>456.13111677079996</c:v>
                </c:pt>
                <c:pt idx="77">
                  <c:v>481.23131947111051</c:v>
                </c:pt>
                <c:pt idx="78">
                  <c:v>464.31753250760084</c:v>
                </c:pt>
                <c:pt idx="79">
                  <c:v>476.27103932122009</c:v>
                </c:pt>
                <c:pt idx="80">
                  <c:v>367.47079048716023</c:v>
                </c:pt>
                <c:pt idx="81">
                  <c:v>387.98977371096043</c:v>
                </c:pt>
                <c:pt idx="82">
                  <c:v>443.34632230158968</c:v>
                </c:pt>
                <c:pt idx="83">
                  <c:v>438.98320135626</c:v>
                </c:pt>
                <c:pt idx="84">
                  <c:v>387.3468387749308</c:v>
                </c:pt>
                <c:pt idx="85">
                  <c:v>342.87759923783051</c:v>
                </c:pt>
                <c:pt idx="86">
                  <c:v>356.23928400628029</c:v>
                </c:pt>
                <c:pt idx="87">
                  <c:v>400.76898864071063</c:v>
                </c:pt>
                <c:pt idx="88">
                  <c:v>399.3811654586998</c:v>
                </c:pt>
                <c:pt idx="89">
                  <c:v>454.23478344225987</c:v>
                </c:pt>
                <c:pt idx="90">
                  <c:v>518.00698880439995</c:v>
                </c:pt>
                <c:pt idx="91">
                  <c:v>481.86327516840083</c:v>
                </c:pt>
                <c:pt idx="92">
                  <c:v>554.79751296385984</c:v>
                </c:pt>
                <c:pt idx="93">
                  <c:v>566.8104850093905</c:v>
                </c:pt>
                <c:pt idx="94">
                  <c:v>499.60184673542062</c:v>
                </c:pt>
                <c:pt idx="95">
                  <c:v>516.49657459413993</c:v>
                </c:pt>
              </c:numCache>
            </c:numRef>
          </c:val>
          <c:extLst>
            <c:ext xmlns:c16="http://schemas.microsoft.com/office/drawing/2014/chart" uri="{C3380CC4-5D6E-409C-BE32-E72D297353CC}">
              <c16:uniqueId val="{00000001-58C6-4275-B0ED-B419BFFA7CD7}"/>
            </c:ext>
          </c:extLst>
        </c:ser>
        <c:dLbls>
          <c:showLegendKey val="0"/>
          <c:showVal val="0"/>
          <c:showCatName val="0"/>
          <c:showSerName val="0"/>
          <c:showPercent val="0"/>
          <c:showBubbleSize val="0"/>
        </c:dLbls>
        <c:axId val="161481088"/>
        <c:axId val="161482624"/>
      </c:areaChart>
      <c:lineChart>
        <c:grouping val="standard"/>
        <c:varyColors val="0"/>
        <c:ser>
          <c:idx val="2"/>
          <c:order val="2"/>
          <c:tx>
            <c:strRef>
              <c:f>'8.3'!$V$48</c:f>
              <c:strCache>
                <c:ptCount val="1"/>
                <c:pt idx="0">
                  <c:v>2020</c:v>
                </c:pt>
              </c:strCache>
            </c:strRef>
          </c:tx>
          <c:spPr>
            <a:ln w="19050" cap="rnd">
              <a:solidFill>
                <a:schemeClr val="accent1"/>
              </a:solidFill>
              <a:prstDash val="sysDot"/>
              <a:round/>
            </a:ln>
            <a:effectLst/>
          </c:spPr>
          <c:marker>
            <c:symbol val="none"/>
          </c:marker>
          <c:val>
            <c:numRef>
              <c:f>'8.3'!$V$49:$V$144</c:f>
              <c:numCache>
                <c:formatCode>#,##0</c:formatCode>
                <c:ptCount val="96"/>
                <c:pt idx="0">
                  <c:v>5219.4216262829495</c:v>
                </c:pt>
                <c:pt idx="1">
                  <c:v>5160.6251740418402</c:v>
                </c:pt>
                <c:pt idx="2">
                  <c:v>5098.2479279375502</c:v>
                </c:pt>
                <c:pt idx="3">
                  <c:v>5060.4144557703303</c:v>
                </c:pt>
                <c:pt idx="4">
                  <c:v>5036.6693763907697</c:v>
                </c:pt>
                <c:pt idx="5">
                  <c:v>5030.8110849880104</c:v>
                </c:pt>
                <c:pt idx="6">
                  <c:v>5002.6948634799801</c:v>
                </c:pt>
                <c:pt idx="7">
                  <c:v>5002.7189195004703</c:v>
                </c:pt>
                <c:pt idx="8">
                  <c:v>4990.0999953793298</c:v>
                </c:pt>
                <c:pt idx="9">
                  <c:v>4961.9118287520296</c:v>
                </c:pt>
                <c:pt idx="10">
                  <c:v>4978.5319004922503</c:v>
                </c:pt>
                <c:pt idx="11">
                  <c:v>4979.7566229866998</c:v>
                </c:pt>
                <c:pt idx="12">
                  <c:v>4955.5384256855496</c:v>
                </c:pt>
                <c:pt idx="13">
                  <c:v>4943.3411563142299</c:v>
                </c:pt>
                <c:pt idx="14">
                  <c:v>4916.0126963229004</c:v>
                </c:pt>
                <c:pt idx="15">
                  <c:v>4902.1658436339703</c:v>
                </c:pt>
                <c:pt idx="16">
                  <c:v>4921.9945242802596</c:v>
                </c:pt>
                <c:pt idx="17">
                  <c:v>4897.6450475892998</c:v>
                </c:pt>
                <c:pt idx="18">
                  <c:v>4807.4286679078696</c:v>
                </c:pt>
                <c:pt idx="19">
                  <c:v>4685.5121220342298</c:v>
                </c:pt>
                <c:pt idx="20">
                  <c:v>4702.4563007914803</c:v>
                </c:pt>
                <c:pt idx="21">
                  <c:v>4666.2256761634399</c:v>
                </c:pt>
                <c:pt idx="22">
                  <c:v>4619.5387526602099</c:v>
                </c:pt>
                <c:pt idx="23">
                  <c:v>4628.9860359496997</c:v>
                </c:pt>
                <c:pt idx="24">
                  <c:v>4725.2651760519402</c:v>
                </c:pt>
                <c:pt idx="25">
                  <c:v>4794.7001662258399</c:v>
                </c:pt>
                <c:pt idx="26">
                  <c:v>4908.3941016266199</c:v>
                </c:pt>
                <c:pt idx="27">
                  <c:v>4992.7057738540298</c:v>
                </c:pt>
                <c:pt idx="28">
                  <c:v>5111.4335095831702</c:v>
                </c:pt>
                <c:pt idx="29">
                  <c:v>5189.1321212767698</c:v>
                </c:pt>
                <c:pt idx="30">
                  <c:v>5328.29238237768</c:v>
                </c:pt>
                <c:pt idx="31">
                  <c:v>5442.8044998347796</c:v>
                </c:pt>
                <c:pt idx="32">
                  <c:v>5608.8863699245503</c:v>
                </c:pt>
                <c:pt idx="33">
                  <c:v>5700.4531449166097</c:v>
                </c:pt>
                <c:pt idx="34">
                  <c:v>5819.0786063577498</c:v>
                </c:pt>
                <c:pt idx="35">
                  <c:v>5965.1115040074501</c:v>
                </c:pt>
                <c:pt idx="36">
                  <c:v>6083.59817582902</c:v>
                </c:pt>
                <c:pt idx="37">
                  <c:v>6142.0851915286903</c:v>
                </c:pt>
                <c:pt idx="38">
                  <c:v>6252.4967221972702</c:v>
                </c:pt>
                <c:pt idx="39">
                  <c:v>6313.06994016313</c:v>
                </c:pt>
                <c:pt idx="40">
                  <c:v>6431.6091989835804</c:v>
                </c:pt>
                <c:pt idx="41">
                  <c:v>6477.26964333655</c:v>
                </c:pt>
                <c:pt idx="42">
                  <c:v>6495.34540886375</c:v>
                </c:pt>
                <c:pt idx="43">
                  <c:v>6526.7413768128299</c:v>
                </c:pt>
                <c:pt idx="44">
                  <c:v>6615.8622886288604</c:v>
                </c:pt>
                <c:pt idx="45">
                  <c:v>6679.8152080049504</c:v>
                </c:pt>
                <c:pt idx="46">
                  <c:v>6635.0365300388303</c:v>
                </c:pt>
                <c:pt idx="47">
                  <c:v>6593.8758234200004</c:v>
                </c:pt>
                <c:pt idx="48">
                  <c:v>6606.2507535231698</c:v>
                </c:pt>
                <c:pt idx="49">
                  <c:v>6551.5800452840404</c:v>
                </c:pt>
                <c:pt idx="50">
                  <c:v>6500.9432412215301</c:v>
                </c:pt>
                <c:pt idx="51">
                  <c:v>6497.9089734143599</c:v>
                </c:pt>
                <c:pt idx="52">
                  <c:v>6485.8116866907803</c:v>
                </c:pt>
                <c:pt idx="53">
                  <c:v>6467.73505285586</c:v>
                </c:pt>
                <c:pt idx="54">
                  <c:v>6474.03992794859</c:v>
                </c:pt>
                <c:pt idx="55">
                  <c:v>6441.06460091795</c:v>
                </c:pt>
                <c:pt idx="56">
                  <c:v>6378.0456438944902</c:v>
                </c:pt>
                <c:pt idx="57">
                  <c:v>6317.4768576035503</c:v>
                </c:pt>
                <c:pt idx="58">
                  <c:v>6272.6287776031204</c:v>
                </c:pt>
                <c:pt idx="59">
                  <c:v>6287.35412845671</c:v>
                </c:pt>
                <c:pt idx="60">
                  <c:v>6354.67637206571</c:v>
                </c:pt>
                <c:pt idx="61">
                  <c:v>6331.9631588407801</c:v>
                </c:pt>
                <c:pt idx="62">
                  <c:v>6234.3240869861502</c:v>
                </c:pt>
                <c:pt idx="63">
                  <c:v>6194.6758340344404</c:v>
                </c:pt>
                <c:pt idx="64">
                  <c:v>6240.75083991873</c:v>
                </c:pt>
                <c:pt idx="65">
                  <c:v>6289.24042015543</c:v>
                </c:pt>
                <c:pt idx="66">
                  <c:v>6242.2529383483197</c:v>
                </c:pt>
                <c:pt idx="67">
                  <c:v>6226.7292843777705</c:v>
                </c:pt>
                <c:pt idx="68">
                  <c:v>6161.6404293398</c:v>
                </c:pt>
                <c:pt idx="69">
                  <c:v>6147.9243119832499</c:v>
                </c:pt>
                <c:pt idx="70">
                  <c:v>6118.7314959841797</c:v>
                </c:pt>
                <c:pt idx="71">
                  <c:v>6090.0473228629298</c:v>
                </c:pt>
                <c:pt idx="72">
                  <c:v>6116.7746624277897</c:v>
                </c:pt>
                <c:pt idx="73">
                  <c:v>6118.3922606901597</c:v>
                </c:pt>
                <c:pt idx="74">
                  <c:v>6092.6814006485401</c:v>
                </c:pt>
                <c:pt idx="75">
                  <c:v>6055.3746337901703</c:v>
                </c:pt>
                <c:pt idx="76">
                  <c:v>6065.3277449113803</c:v>
                </c:pt>
                <c:pt idx="77">
                  <c:v>6055.3238949985198</c:v>
                </c:pt>
                <c:pt idx="78">
                  <c:v>6019.3462060490501</c:v>
                </c:pt>
                <c:pt idx="79">
                  <c:v>6015.5254579806597</c:v>
                </c:pt>
                <c:pt idx="80">
                  <c:v>5986.6347058568999</c:v>
                </c:pt>
                <c:pt idx="81">
                  <c:v>5948.7434211318096</c:v>
                </c:pt>
                <c:pt idx="82">
                  <c:v>5873.8344389828499</c:v>
                </c:pt>
                <c:pt idx="83">
                  <c:v>5828.2025651119702</c:v>
                </c:pt>
                <c:pt idx="84">
                  <c:v>5860.3127637364396</c:v>
                </c:pt>
                <c:pt idx="85">
                  <c:v>5894.0756337484599</c:v>
                </c:pt>
                <c:pt idx="86">
                  <c:v>5935.6063512671999</c:v>
                </c:pt>
                <c:pt idx="87">
                  <c:v>5982.3165715852901</c:v>
                </c:pt>
                <c:pt idx="88">
                  <c:v>5969.5579128919799</c:v>
                </c:pt>
                <c:pt idx="89">
                  <c:v>5885.8476894447504</c:v>
                </c:pt>
                <c:pt idx="90">
                  <c:v>5851.9025145087098</c:v>
                </c:pt>
                <c:pt idx="91">
                  <c:v>5798.9017451084101</c:v>
                </c:pt>
                <c:pt idx="92">
                  <c:v>5692.4385878818603</c:v>
                </c:pt>
                <c:pt idx="93">
                  <c:v>5553.6489389124099</c:v>
                </c:pt>
                <c:pt idx="94">
                  <c:v>5422.2174974474901</c:v>
                </c:pt>
                <c:pt idx="95">
                  <c:v>5298.7341631776899</c:v>
                </c:pt>
              </c:numCache>
            </c:numRef>
          </c:val>
          <c:smooth val="0"/>
          <c:extLst>
            <c:ext xmlns:c16="http://schemas.microsoft.com/office/drawing/2014/chart" uri="{C3380CC4-5D6E-409C-BE32-E72D297353CC}">
              <c16:uniqueId val="{00000002-58C6-4275-B0ED-B419BFFA7CD7}"/>
            </c:ext>
          </c:extLst>
        </c:ser>
        <c:ser>
          <c:idx val="3"/>
          <c:order val="3"/>
          <c:tx>
            <c:strRef>
              <c:f>'8.3'!$W$48</c:f>
              <c:strCache>
                <c:ptCount val="1"/>
                <c:pt idx="0">
                  <c:v>2021</c:v>
                </c:pt>
              </c:strCache>
            </c:strRef>
          </c:tx>
          <c:spPr>
            <a:ln w="19050" cap="rnd">
              <a:solidFill>
                <a:schemeClr val="accent1"/>
              </a:solidFill>
              <a:round/>
            </a:ln>
            <a:effectLst/>
          </c:spPr>
          <c:marker>
            <c:symbol val="none"/>
          </c:marker>
          <c:val>
            <c:numRef>
              <c:f>'8.3'!$W$49:$W$144</c:f>
              <c:numCache>
                <c:formatCode>#,##0</c:formatCode>
                <c:ptCount val="96"/>
                <c:pt idx="0">
                  <c:v>5337.3066041236998</c:v>
                </c:pt>
                <c:pt idx="1">
                  <c:v>5272.2683834685204</c:v>
                </c:pt>
                <c:pt idx="2">
                  <c:v>5173.16734212349</c:v>
                </c:pt>
                <c:pt idx="3">
                  <c:v>5123.6716314744699</c:v>
                </c:pt>
                <c:pt idx="4">
                  <c:v>5111.9692360736799</c:v>
                </c:pt>
                <c:pt idx="5">
                  <c:v>5127.9431135221403</c:v>
                </c:pt>
                <c:pt idx="6">
                  <c:v>5082.4342838820303</c:v>
                </c:pt>
                <c:pt idx="7">
                  <c:v>5062.4328873969498</c:v>
                </c:pt>
                <c:pt idx="8">
                  <c:v>5102.9873612209503</c:v>
                </c:pt>
                <c:pt idx="9">
                  <c:v>5080.4725693974697</c:v>
                </c:pt>
                <c:pt idx="10">
                  <c:v>5053.9714827667603</c:v>
                </c:pt>
                <c:pt idx="11">
                  <c:v>5044.4532698073799</c:v>
                </c:pt>
                <c:pt idx="12">
                  <c:v>5038.0329115837803</c:v>
                </c:pt>
                <c:pt idx="13">
                  <c:v>5012.0958860833998</c:v>
                </c:pt>
                <c:pt idx="14">
                  <c:v>5007.5025816112702</c:v>
                </c:pt>
                <c:pt idx="15">
                  <c:v>4988.3099913441201</c:v>
                </c:pt>
                <c:pt idx="16">
                  <c:v>5025.8042372155196</c:v>
                </c:pt>
                <c:pt idx="17">
                  <c:v>5030.0225193292499</c:v>
                </c:pt>
                <c:pt idx="18">
                  <c:v>5030.72070363078</c:v>
                </c:pt>
                <c:pt idx="19">
                  <c:v>5037.4119926477697</c:v>
                </c:pt>
                <c:pt idx="20">
                  <c:v>5058.8890434203004</c:v>
                </c:pt>
                <c:pt idx="21">
                  <c:v>4979.28332426824</c:v>
                </c:pt>
                <c:pt idx="22">
                  <c:v>4923.9773084447197</c:v>
                </c:pt>
                <c:pt idx="23">
                  <c:v>4870.5373983153704</c:v>
                </c:pt>
                <c:pt idx="24">
                  <c:v>4899.5937762052599</c:v>
                </c:pt>
                <c:pt idx="25">
                  <c:v>4962.08711126655</c:v>
                </c:pt>
                <c:pt idx="26">
                  <c:v>5023.0561799467696</c:v>
                </c:pt>
                <c:pt idx="27">
                  <c:v>5098.8310651048696</c:v>
                </c:pt>
                <c:pt idx="28">
                  <c:v>5169.75945661282</c:v>
                </c:pt>
                <c:pt idx="29">
                  <c:v>5265.8416469090098</c:v>
                </c:pt>
                <c:pt idx="30">
                  <c:v>5357.5366046873896</c:v>
                </c:pt>
                <c:pt idx="31">
                  <c:v>5485.8746577934699</c:v>
                </c:pt>
                <c:pt idx="32">
                  <c:v>5633.6375167755295</c:v>
                </c:pt>
                <c:pt idx="33">
                  <c:v>5758.0784362957602</c:v>
                </c:pt>
                <c:pt idx="34">
                  <c:v>5918.2810085800402</c:v>
                </c:pt>
                <c:pt idx="35">
                  <c:v>6024.4039541453903</c:v>
                </c:pt>
                <c:pt idx="36">
                  <c:v>6166.4819918757003</c:v>
                </c:pt>
                <c:pt idx="37">
                  <c:v>6251.5278289304197</c:v>
                </c:pt>
                <c:pt idx="38">
                  <c:v>6345.2179394452896</c:v>
                </c:pt>
                <c:pt idx="39">
                  <c:v>6439.8790098435602</c:v>
                </c:pt>
                <c:pt idx="40">
                  <c:v>6552.2257677969301</c:v>
                </c:pt>
                <c:pt idx="41">
                  <c:v>6662.7218351782803</c:v>
                </c:pt>
                <c:pt idx="42">
                  <c:v>6779.7284599683098</c:v>
                </c:pt>
                <c:pt idx="43">
                  <c:v>6837.8410998249701</c:v>
                </c:pt>
                <c:pt idx="44">
                  <c:v>6870.6551218137902</c:v>
                </c:pt>
                <c:pt idx="45">
                  <c:v>6950.6821525452497</c:v>
                </c:pt>
                <c:pt idx="46">
                  <c:v>6924.8926361815302</c:v>
                </c:pt>
                <c:pt idx="47">
                  <c:v>6855.8647177098001</c:v>
                </c:pt>
                <c:pt idx="48">
                  <c:v>6829.76033320235</c:v>
                </c:pt>
                <c:pt idx="49">
                  <c:v>6784.3638880068602</c:v>
                </c:pt>
                <c:pt idx="50">
                  <c:v>6711.3498180504703</c:v>
                </c:pt>
                <c:pt idx="51">
                  <c:v>6670.7195245687999</c:v>
                </c:pt>
                <c:pt idx="52">
                  <c:v>6688.2073919350696</c:v>
                </c:pt>
                <c:pt idx="53">
                  <c:v>6679.2670584405596</c:v>
                </c:pt>
                <c:pt idx="54">
                  <c:v>6652.5689837645004</c:v>
                </c:pt>
                <c:pt idx="55">
                  <c:v>6607.1515193059604</c:v>
                </c:pt>
                <c:pt idx="56">
                  <c:v>6600.0570657156504</c:v>
                </c:pt>
                <c:pt idx="57">
                  <c:v>6605.1116053298301</c:v>
                </c:pt>
                <c:pt idx="58">
                  <c:v>6562.7494541938004</c:v>
                </c:pt>
                <c:pt idx="59">
                  <c:v>6500.5548708637498</c:v>
                </c:pt>
                <c:pt idx="60">
                  <c:v>6512.0262009001099</c:v>
                </c:pt>
                <c:pt idx="61">
                  <c:v>6540.1976605397904</c:v>
                </c:pt>
                <c:pt idx="62">
                  <c:v>6503.5601273521297</c:v>
                </c:pt>
                <c:pt idx="63">
                  <c:v>6471.7949610989499</c:v>
                </c:pt>
                <c:pt idx="64">
                  <c:v>6477.7748768764905</c:v>
                </c:pt>
                <c:pt idx="65">
                  <c:v>6452.0384418135</c:v>
                </c:pt>
                <c:pt idx="66">
                  <c:v>6459.5444685892799</c:v>
                </c:pt>
                <c:pt idx="67">
                  <c:v>6413.8874849311997</c:v>
                </c:pt>
                <c:pt idx="68">
                  <c:v>6339.1750137286299</c:v>
                </c:pt>
                <c:pt idx="69">
                  <c:v>6298.03363099332</c:v>
                </c:pt>
                <c:pt idx="70">
                  <c:v>6271.3726130822397</c:v>
                </c:pt>
                <c:pt idx="71">
                  <c:v>6325.8568458881</c:v>
                </c:pt>
                <c:pt idx="72">
                  <c:v>6384.7954876123404</c:v>
                </c:pt>
                <c:pt idx="73">
                  <c:v>6386.6892883518003</c:v>
                </c:pt>
                <c:pt idx="74">
                  <c:v>6356.7821478039396</c:v>
                </c:pt>
                <c:pt idx="75">
                  <c:v>6385.9226165597802</c:v>
                </c:pt>
                <c:pt idx="76">
                  <c:v>6383.16371941329</c:v>
                </c:pt>
                <c:pt idx="77">
                  <c:v>6370.3120082455398</c:v>
                </c:pt>
                <c:pt idx="78">
                  <c:v>6355.29434426223</c:v>
                </c:pt>
                <c:pt idx="79">
                  <c:v>6409.6659655813701</c:v>
                </c:pt>
                <c:pt idx="80">
                  <c:v>6436.1129697985098</c:v>
                </c:pt>
                <c:pt idx="81">
                  <c:v>6437.0719576664096</c:v>
                </c:pt>
                <c:pt idx="82">
                  <c:v>6411.9623304632096</c:v>
                </c:pt>
                <c:pt idx="83">
                  <c:v>6455.9973820899804</c:v>
                </c:pt>
                <c:pt idx="84">
                  <c:v>6437.8315929890796</c:v>
                </c:pt>
                <c:pt idx="85">
                  <c:v>6385.9741202731302</c:v>
                </c:pt>
                <c:pt idx="86">
                  <c:v>6290.1461105479902</c:v>
                </c:pt>
                <c:pt idx="87">
                  <c:v>6255.1184304025601</c:v>
                </c:pt>
                <c:pt idx="88">
                  <c:v>6216.6753789284403</c:v>
                </c:pt>
                <c:pt idx="89">
                  <c:v>6141.3168204767398</c:v>
                </c:pt>
                <c:pt idx="90">
                  <c:v>6065.6361695528403</c:v>
                </c:pt>
                <c:pt idx="91">
                  <c:v>6024.7525241781696</c:v>
                </c:pt>
                <c:pt idx="92">
                  <c:v>5956.5356128868398</c:v>
                </c:pt>
                <c:pt idx="93">
                  <c:v>5861.2411502630603</c:v>
                </c:pt>
                <c:pt idx="94">
                  <c:v>5736.1977370256</c:v>
                </c:pt>
                <c:pt idx="95">
                  <c:v>5604.3785836842699</c:v>
                </c:pt>
              </c:numCache>
            </c:numRef>
          </c:val>
          <c:smooth val="0"/>
          <c:extLst>
            <c:ext xmlns:c16="http://schemas.microsoft.com/office/drawing/2014/chart" uri="{C3380CC4-5D6E-409C-BE32-E72D297353CC}">
              <c16:uniqueId val="{00000003-58C6-4275-B0ED-B419BFFA7CD7}"/>
            </c:ext>
          </c:extLst>
        </c:ser>
        <c:dLbls>
          <c:showLegendKey val="0"/>
          <c:showVal val="0"/>
          <c:showCatName val="0"/>
          <c:showSerName val="0"/>
          <c:showPercent val="0"/>
          <c:showBubbleSize val="0"/>
        </c:dLbls>
        <c:marker val="1"/>
        <c:smooth val="0"/>
        <c:axId val="161481088"/>
        <c:axId val="161482624"/>
      </c:lineChart>
      <c:catAx>
        <c:axId val="161481088"/>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61482624"/>
        <c:crosses val="autoZero"/>
        <c:auto val="1"/>
        <c:lblAlgn val="ctr"/>
        <c:lblOffset val="100"/>
        <c:tickLblSkip val="4"/>
        <c:tickMarkSkip val="1"/>
        <c:noMultiLvlLbl val="0"/>
      </c:catAx>
      <c:valAx>
        <c:axId val="161482624"/>
        <c:scaling>
          <c:orientation val="minMax"/>
          <c:max val="7500"/>
          <c:min val="45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61481088"/>
        <c:crosses val="autoZero"/>
        <c:crossBetween val="between"/>
        <c:majorUnit val="500"/>
      </c:valAx>
      <c:spPr>
        <a:noFill/>
        <a:ln>
          <a:noFill/>
        </a:ln>
        <a:effectLst/>
      </c:spPr>
    </c:plotArea>
    <c:legend>
      <c:legendPos val="r"/>
      <c:legendEntry>
        <c:idx val="1"/>
        <c:delete val="1"/>
      </c:legendEntry>
      <c:layout>
        <c:manualLayout>
          <c:xMode val="edge"/>
          <c:yMode val="edge"/>
          <c:x val="0.84957649021218351"/>
          <c:y val="0.10756243605142579"/>
          <c:w val="0.15042353058386806"/>
          <c:h val="0.242889112892659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u="none" strike="noStrike" baseline="0">
                <a:solidFill>
                  <a:schemeClr val="tx2"/>
                </a:solidFill>
                <a:effectLst/>
              </a:rPr>
              <a:t>Year-on-year change in electricity consumption [%]</a:t>
            </a:r>
            <a:r>
              <a:rPr lang="cs-CZ" sz="1000" b="1" i="0" u="none" strike="noStrike" baseline="0">
                <a:solidFill>
                  <a:schemeClr val="tx2"/>
                </a:solidFill>
              </a:rPr>
              <a:t> </a:t>
            </a:r>
            <a:endParaRPr lang="cs-CZ" sz="1000" b="1">
              <a:solidFill>
                <a:schemeClr val="tx2"/>
              </a:solidFill>
            </a:endParaRPr>
          </a:p>
        </c:rich>
      </c:tx>
      <c:layout>
        <c:manualLayout>
          <c:xMode val="edge"/>
          <c:yMode val="edge"/>
          <c:x val="2.0949287640418346E-5"/>
          <c:y val="1.788073829146029E-2"/>
        </c:manualLayout>
      </c:layout>
      <c:overlay val="0"/>
    </c:title>
    <c:autoTitleDeleted val="0"/>
    <c:plotArea>
      <c:layout>
        <c:manualLayout>
          <c:layoutTarget val="inner"/>
          <c:xMode val="edge"/>
          <c:yMode val="edge"/>
          <c:x val="0.11052779259503565"/>
          <c:y val="0.10478696884123952"/>
          <c:w val="0.8600877621042039"/>
          <c:h val="0.64797930820165062"/>
        </c:manualLayout>
      </c:layout>
      <c:barChart>
        <c:barDir val="col"/>
        <c:grouping val="clustered"/>
        <c:varyColors val="0"/>
        <c:ser>
          <c:idx val="0"/>
          <c:order val="0"/>
          <c:tx>
            <c:strRef>
              <c:f>'3.8'!$A$28</c:f>
              <c:strCache>
                <c:ptCount val="1"/>
                <c:pt idx="0">
                  <c:v>Year-on-year change in national gross consumption</c:v>
                </c:pt>
              </c:strCache>
            </c:strRef>
          </c:tx>
          <c:invertIfNegative val="0"/>
          <c:val>
            <c:numRef>
              <c:f>'3.8'!$B$28:$M$28</c:f>
              <c:numCache>
                <c:formatCode>0.0%</c:formatCode>
                <c:ptCount val="12"/>
                <c:pt idx="0">
                  <c:v>-1.3657866808628141E-2</c:v>
                </c:pt>
                <c:pt idx="1">
                  <c:v>1.0411506648215708E-2</c:v>
                </c:pt>
                <c:pt idx="2">
                  <c:v>4.2802228134829742E-2</c:v>
                </c:pt>
                <c:pt idx="3">
                  <c:v>0.14538801137527849</c:v>
                </c:pt>
                <c:pt idx="4">
                  <c:v>9.3614899458230622E-2</c:v>
                </c:pt>
                <c:pt idx="5">
                  <c:v>4.1324998705262399E-2</c:v>
                </c:pt>
                <c:pt idx="6">
                  <c:v>1.8055418448265845E-2</c:v>
                </c:pt>
                <c:pt idx="7">
                  <c:v>1.1208607143046088E-2</c:v>
                </c:pt>
                <c:pt idx="8">
                  <c:v>6.9031606694031876E-3</c:v>
                </c:pt>
                <c:pt idx="9">
                  <c:v>9.7521687186366522E-3</c:v>
                </c:pt>
                <c:pt idx="10">
                  <c:v>1.8553253568432786E-2</c:v>
                </c:pt>
                <c:pt idx="11">
                  <c:v>3.1392698998573741E-2</c:v>
                </c:pt>
              </c:numCache>
            </c:numRef>
          </c:val>
          <c:extLst>
            <c:ext xmlns:c16="http://schemas.microsoft.com/office/drawing/2014/chart" uri="{C3380CC4-5D6E-409C-BE32-E72D297353CC}">
              <c16:uniqueId val="{00000000-1076-4A1C-A026-5AC4333D3D99}"/>
            </c:ext>
          </c:extLst>
        </c:ser>
        <c:ser>
          <c:idx val="1"/>
          <c:order val="1"/>
          <c:tx>
            <c:strRef>
              <c:f>'3.8'!$A$29</c:f>
              <c:strCache>
                <c:ptCount val="1"/>
                <c:pt idx="0">
                  <c:v>Year-on-year change in national net consumption</c:v>
                </c:pt>
              </c:strCache>
            </c:strRef>
          </c:tx>
          <c:spPr>
            <a:solidFill>
              <a:schemeClr val="accent5"/>
            </a:solidFill>
          </c:spPr>
          <c:invertIfNegative val="0"/>
          <c:val>
            <c:numRef>
              <c:f>'3.8'!$B$29:$M$29</c:f>
              <c:numCache>
                <c:formatCode>0.0%</c:formatCode>
                <c:ptCount val="12"/>
                <c:pt idx="0">
                  <c:v>1.5619004847060051E-3</c:v>
                </c:pt>
                <c:pt idx="1">
                  <c:v>2.703442243351864E-2</c:v>
                </c:pt>
                <c:pt idx="2">
                  <c:v>5.7837432557716346E-2</c:v>
                </c:pt>
                <c:pt idx="3">
                  <c:v>0.17481204213224916</c:v>
                </c:pt>
                <c:pt idx="4">
                  <c:v>0.13078116216991506</c:v>
                </c:pt>
                <c:pt idx="5">
                  <c:v>5.5806583062870223E-2</c:v>
                </c:pt>
                <c:pt idx="6">
                  <c:v>2.0334111151828371E-2</c:v>
                </c:pt>
                <c:pt idx="7">
                  <c:v>2.0440525889264639E-2</c:v>
                </c:pt>
                <c:pt idx="8">
                  <c:v>6.1293164179494018E-3</c:v>
                </c:pt>
                <c:pt idx="9">
                  <c:v>-2.2876260866315419E-3</c:v>
                </c:pt>
                <c:pt idx="10">
                  <c:v>2.3092271300437998E-2</c:v>
                </c:pt>
                <c:pt idx="11">
                  <c:v>3.3388629888395936E-2</c:v>
                </c:pt>
              </c:numCache>
            </c:numRef>
          </c:val>
          <c:extLst>
            <c:ext xmlns:c16="http://schemas.microsoft.com/office/drawing/2014/chart" uri="{C3380CC4-5D6E-409C-BE32-E72D297353CC}">
              <c16:uniqueId val="{00000001-1076-4A1C-A026-5AC4333D3D99}"/>
            </c:ext>
          </c:extLst>
        </c:ser>
        <c:dLbls>
          <c:showLegendKey val="0"/>
          <c:showVal val="0"/>
          <c:showCatName val="0"/>
          <c:showSerName val="0"/>
          <c:showPercent val="0"/>
          <c:showBubbleSize val="0"/>
        </c:dLbls>
        <c:gapWidth val="50"/>
        <c:axId val="148373504"/>
        <c:axId val="148375040"/>
      </c:barChart>
      <c:catAx>
        <c:axId val="148373504"/>
        <c:scaling>
          <c:orientation val="minMax"/>
        </c:scaling>
        <c:delete val="0"/>
        <c:axPos val="b"/>
        <c:majorTickMark val="none"/>
        <c:minorTickMark val="none"/>
        <c:tickLblPos val="low"/>
        <c:txPr>
          <a:bodyPr/>
          <a:lstStyle/>
          <a:p>
            <a:pPr>
              <a:defRPr sz="900"/>
            </a:pPr>
            <a:endParaRPr lang="cs-CZ"/>
          </a:p>
        </c:txPr>
        <c:crossAx val="148375040"/>
        <c:crossesAt val="0"/>
        <c:auto val="1"/>
        <c:lblAlgn val="ctr"/>
        <c:lblOffset val="100"/>
        <c:noMultiLvlLbl val="0"/>
      </c:catAx>
      <c:valAx>
        <c:axId val="148375040"/>
        <c:scaling>
          <c:orientation val="minMax"/>
          <c:max val="0.18000000000000016"/>
          <c:min val="-2.0000000000000011E-2"/>
        </c:scaling>
        <c:delete val="0"/>
        <c:axPos val="l"/>
        <c:majorGridlines/>
        <c:numFmt formatCode="0%" sourceLinked="0"/>
        <c:majorTickMark val="out"/>
        <c:minorTickMark val="none"/>
        <c:tickLblPos val="nextTo"/>
        <c:spPr>
          <a:ln>
            <a:noFill/>
          </a:ln>
        </c:spPr>
        <c:txPr>
          <a:bodyPr/>
          <a:lstStyle/>
          <a:p>
            <a:pPr>
              <a:defRPr sz="900"/>
            </a:pPr>
            <a:endParaRPr lang="cs-CZ"/>
          </a:p>
        </c:txPr>
        <c:crossAx val="148373504"/>
        <c:crossesAt val="1"/>
        <c:crossBetween val="between"/>
        <c:majorUnit val="2.0000000000000011E-2"/>
      </c:valAx>
    </c:plotArea>
    <c:legend>
      <c:legendPos val="b"/>
      <c:layout>
        <c:manualLayout>
          <c:xMode val="edge"/>
          <c:yMode val="edge"/>
          <c:x val="6.3386259613628145E-3"/>
          <c:y val="0.8736455986046463"/>
          <c:w val="0.99366137403863719"/>
          <c:h val="9.059292481243416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Long-term development in electricity generation and consumption [TWh]</a:t>
            </a:r>
            <a:endParaRPr lang="cs-CZ" sz="1000">
              <a:effectLst/>
            </a:endParaRPr>
          </a:p>
        </c:rich>
      </c:tx>
      <c:layout>
        <c:manualLayout>
          <c:xMode val="edge"/>
          <c:yMode val="edge"/>
          <c:x val="8.33462190747389E-4"/>
          <c:y val="1.757234177974153E-2"/>
        </c:manualLayout>
      </c:layout>
      <c:overlay val="0"/>
    </c:title>
    <c:autoTitleDeleted val="0"/>
    <c:plotArea>
      <c:layout>
        <c:manualLayout>
          <c:layoutTarget val="inner"/>
          <c:xMode val="edge"/>
          <c:yMode val="edge"/>
          <c:x val="3.0288122496912411E-2"/>
          <c:y val="0.12472063970866271"/>
          <c:w val="0.94999919899074969"/>
          <c:h val="0.74091035443723896"/>
        </c:manualLayout>
      </c:layout>
      <c:lineChart>
        <c:grouping val="standard"/>
        <c:varyColors val="0"/>
        <c:ser>
          <c:idx val="0"/>
          <c:order val="0"/>
          <c:tx>
            <c:strRef>
              <c:f>'3.9'!$A$4</c:f>
              <c:strCache>
                <c:ptCount val="1"/>
                <c:pt idx="0">
                  <c:v>Gross electricity generation</c:v>
                </c:pt>
              </c:strCache>
            </c:strRef>
          </c:tx>
          <c:spPr>
            <a:ln>
              <a:solidFill>
                <a:schemeClr val="tx2"/>
              </a:solidFill>
            </a:ln>
          </c:spPr>
          <c:marker>
            <c:symbol val="none"/>
          </c:marker>
          <c:cat>
            <c:numRef>
              <c:f>'3.9'!$B$3:$AK$3</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'3.9'!$B$4:$AK$4</c:f>
              <c:numCache>
                <c:formatCode>#,##0.00</c:formatCode>
                <c:ptCount val="36"/>
                <c:pt idx="0">
                  <c:v>60.606000000000002</c:v>
                </c:pt>
                <c:pt idx="1">
                  <c:v>62.197000000000003</c:v>
                </c:pt>
                <c:pt idx="2">
                  <c:v>64.334999999999994</c:v>
                </c:pt>
                <c:pt idx="3">
                  <c:v>65.132000000000005</c:v>
                </c:pt>
                <c:pt idx="4">
                  <c:v>62.558</c:v>
                </c:pt>
                <c:pt idx="5">
                  <c:v>60.527999999999999</c:v>
                </c:pt>
                <c:pt idx="6">
                  <c:v>59.292999999999999</c:v>
                </c:pt>
                <c:pt idx="7">
                  <c:v>58.881999999999998</c:v>
                </c:pt>
                <c:pt idx="8">
                  <c:v>58.704999999999998</c:v>
                </c:pt>
                <c:pt idx="9">
                  <c:v>60.847000000000001</c:v>
                </c:pt>
                <c:pt idx="10">
                  <c:v>64.257000000000005</c:v>
                </c:pt>
                <c:pt idx="11">
                  <c:v>64.597999999999999</c:v>
                </c:pt>
                <c:pt idx="12">
                  <c:v>65.111999999999995</c:v>
                </c:pt>
                <c:pt idx="13">
                  <c:v>64.367999999999995</c:v>
                </c:pt>
                <c:pt idx="14">
                  <c:v>73.465999999999994</c:v>
                </c:pt>
                <c:pt idx="15">
                  <c:v>74.647000000000006</c:v>
                </c:pt>
                <c:pt idx="16">
                  <c:v>76.259</c:v>
                </c:pt>
                <c:pt idx="17">
                  <c:v>83.204999999999998</c:v>
                </c:pt>
                <c:pt idx="18">
                  <c:v>84.332999999999998</c:v>
                </c:pt>
                <c:pt idx="19">
                  <c:v>82.578999999999994</c:v>
                </c:pt>
                <c:pt idx="20">
                  <c:v>84.361000000000004</c:v>
                </c:pt>
                <c:pt idx="21">
                  <c:v>88.197999999999993</c:v>
                </c:pt>
                <c:pt idx="22">
                  <c:v>83.518000000000001</c:v>
                </c:pt>
                <c:pt idx="23">
                  <c:v>82.25</c:v>
                </c:pt>
                <c:pt idx="24">
                  <c:v>85.91</c:v>
                </c:pt>
                <c:pt idx="25">
                  <c:v>87.561000000000007</c:v>
                </c:pt>
                <c:pt idx="26">
                  <c:v>87.573999999999998</c:v>
                </c:pt>
                <c:pt idx="27">
                  <c:v>87.064999999999998</c:v>
                </c:pt>
                <c:pt idx="28">
                  <c:v>86.013357042199999</c:v>
                </c:pt>
                <c:pt idx="29">
                  <c:v>83.893589286299999</c:v>
                </c:pt>
                <c:pt idx="30">
                  <c:v>83.305450922999995</c:v>
                </c:pt>
                <c:pt idx="31">
                  <c:v>87.041028529999991</c:v>
                </c:pt>
                <c:pt idx="32">
                  <c:v>88.001989330999976</c:v>
                </c:pt>
                <c:pt idx="33">
                  <c:v>86.990503722000014</c:v>
                </c:pt>
                <c:pt idx="34">
                  <c:v>81.44546639299999</c:v>
                </c:pt>
                <c:pt idx="35">
                  <c:v>84.907278739000006</c:v>
                </c:pt>
              </c:numCache>
            </c:numRef>
          </c:val>
          <c:smooth val="0"/>
          <c:extLst>
            <c:ext xmlns:c16="http://schemas.microsoft.com/office/drawing/2014/chart" uri="{C3380CC4-5D6E-409C-BE32-E72D297353CC}">
              <c16:uniqueId val="{00000000-B18A-49E9-B251-26BA3DC9758A}"/>
            </c:ext>
          </c:extLst>
        </c:ser>
        <c:ser>
          <c:idx val="1"/>
          <c:order val="1"/>
          <c:tx>
            <c:strRef>
              <c:f>'3.9'!$A$5</c:f>
              <c:strCache>
                <c:ptCount val="1"/>
                <c:pt idx="0">
                  <c:v>Net electricity generation</c:v>
                </c:pt>
              </c:strCache>
            </c:strRef>
          </c:tx>
          <c:spPr>
            <a:ln>
              <a:solidFill>
                <a:schemeClr val="accent2"/>
              </a:solidFill>
            </a:ln>
          </c:spPr>
          <c:marker>
            <c:symbol val="none"/>
          </c:marker>
          <c:cat>
            <c:numRef>
              <c:f>'3.9'!$B$3:$AK$3</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'3.9'!$B$5:$AK$5</c:f>
              <c:numCache>
                <c:formatCode>#,##0.00</c:formatCode>
                <c:ptCount val="36"/>
                <c:pt idx="0">
                  <c:v>56.212000000000003</c:v>
                </c:pt>
                <c:pt idx="1">
                  <c:v>57.704999999999998</c:v>
                </c:pt>
                <c:pt idx="2">
                  <c:v>59.822000000000003</c:v>
                </c:pt>
                <c:pt idx="3">
                  <c:v>60.566000000000003</c:v>
                </c:pt>
                <c:pt idx="4">
                  <c:v>58.112000000000002</c:v>
                </c:pt>
                <c:pt idx="5">
                  <c:v>56.375</c:v>
                </c:pt>
                <c:pt idx="6">
                  <c:v>55.37</c:v>
                </c:pt>
                <c:pt idx="7">
                  <c:v>54.975999999999999</c:v>
                </c:pt>
                <c:pt idx="8">
                  <c:v>54.853000000000002</c:v>
                </c:pt>
                <c:pt idx="9">
                  <c:v>56.88</c:v>
                </c:pt>
                <c:pt idx="10">
                  <c:v>59.899000000000001</c:v>
                </c:pt>
                <c:pt idx="11">
                  <c:v>59.956000000000003</c:v>
                </c:pt>
                <c:pt idx="12">
                  <c:v>60.264000000000003</c:v>
                </c:pt>
                <c:pt idx="13">
                  <c:v>59.473999999999997</c:v>
                </c:pt>
                <c:pt idx="14">
                  <c:v>67.741</c:v>
                </c:pt>
                <c:pt idx="15">
                  <c:v>68.78</c:v>
                </c:pt>
                <c:pt idx="16">
                  <c:v>70.304000000000002</c:v>
                </c:pt>
                <c:pt idx="17">
                  <c:v>76.632999999999996</c:v>
                </c:pt>
                <c:pt idx="18">
                  <c:v>77.918999999999997</c:v>
                </c:pt>
                <c:pt idx="19">
                  <c:v>76.191999999999993</c:v>
                </c:pt>
                <c:pt idx="20">
                  <c:v>77.884</c:v>
                </c:pt>
                <c:pt idx="21">
                  <c:v>81.412999999999997</c:v>
                </c:pt>
                <c:pt idx="22">
                  <c:v>77.084999999999994</c:v>
                </c:pt>
                <c:pt idx="23">
                  <c:v>75.989999999999995</c:v>
                </c:pt>
                <c:pt idx="24">
                  <c:v>79.465000000000003</c:v>
                </c:pt>
                <c:pt idx="25">
                  <c:v>81.028000000000006</c:v>
                </c:pt>
                <c:pt idx="26">
                  <c:v>81.087999999999994</c:v>
                </c:pt>
                <c:pt idx="27">
                  <c:v>80.858000000000004</c:v>
                </c:pt>
                <c:pt idx="28">
                  <c:v>79.899460689090105</c:v>
                </c:pt>
                <c:pt idx="29">
                  <c:v>77.886602498299993</c:v>
                </c:pt>
                <c:pt idx="30">
                  <c:v>77.418485034</c:v>
                </c:pt>
                <c:pt idx="31">
                  <c:v>81.008398686000007</c:v>
                </c:pt>
                <c:pt idx="32">
                  <c:v>81.901989695118047</c:v>
                </c:pt>
                <c:pt idx="33">
                  <c:v>81.146575204000001</c:v>
                </c:pt>
                <c:pt idx="34">
                  <c:v>76.128255260999993</c:v>
                </c:pt>
                <c:pt idx="35">
                  <c:v>79.302288902000001</c:v>
                </c:pt>
              </c:numCache>
            </c:numRef>
          </c:val>
          <c:smooth val="0"/>
          <c:extLst>
            <c:ext xmlns:c16="http://schemas.microsoft.com/office/drawing/2014/chart" uri="{C3380CC4-5D6E-409C-BE32-E72D297353CC}">
              <c16:uniqueId val="{00000001-B18A-49E9-B251-26BA3DC9758A}"/>
            </c:ext>
          </c:extLst>
        </c:ser>
        <c:ser>
          <c:idx val="2"/>
          <c:order val="2"/>
          <c:tx>
            <c:strRef>
              <c:f>'3.9'!$A$6</c:f>
              <c:strCache>
                <c:ptCount val="1"/>
                <c:pt idx="0">
                  <c:v>National gross consumption</c:v>
                </c:pt>
              </c:strCache>
            </c:strRef>
          </c:tx>
          <c:spPr>
            <a:ln>
              <a:solidFill>
                <a:schemeClr val="accent5"/>
              </a:solidFill>
            </a:ln>
          </c:spPr>
          <c:marker>
            <c:symbol val="none"/>
          </c:marker>
          <c:cat>
            <c:numRef>
              <c:f>'3.9'!$B$3:$AK$3</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'3.9'!$B$6:$AK$6</c:f>
              <c:numCache>
                <c:formatCode>#,##0.00</c:formatCode>
                <c:ptCount val="36"/>
                <c:pt idx="0">
                  <c:v>58.786999999999999</c:v>
                </c:pt>
                <c:pt idx="1">
                  <c:v>60.856999999999999</c:v>
                </c:pt>
                <c:pt idx="2">
                  <c:v>61.518000000000001</c:v>
                </c:pt>
                <c:pt idx="3">
                  <c:v>62.348999999999997</c:v>
                </c:pt>
                <c:pt idx="4">
                  <c:v>61.866</c:v>
                </c:pt>
                <c:pt idx="5">
                  <c:v>57.997999999999998</c:v>
                </c:pt>
                <c:pt idx="6">
                  <c:v>56.256999999999998</c:v>
                </c:pt>
                <c:pt idx="7">
                  <c:v>56.777999999999999</c:v>
                </c:pt>
                <c:pt idx="8">
                  <c:v>58.26</c:v>
                </c:pt>
                <c:pt idx="9">
                  <c:v>61.265000000000001</c:v>
                </c:pt>
                <c:pt idx="10">
                  <c:v>64.254000000000005</c:v>
                </c:pt>
                <c:pt idx="11">
                  <c:v>63.41</c:v>
                </c:pt>
                <c:pt idx="12">
                  <c:v>62.651000000000003</c:v>
                </c:pt>
                <c:pt idx="13">
                  <c:v>61.091999999999999</c:v>
                </c:pt>
                <c:pt idx="14">
                  <c:v>63.45</c:v>
                </c:pt>
                <c:pt idx="15">
                  <c:v>65.108000000000004</c:v>
                </c:pt>
                <c:pt idx="16">
                  <c:v>64.872</c:v>
                </c:pt>
                <c:pt idx="17">
                  <c:v>66.992000000000004</c:v>
                </c:pt>
                <c:pt idx="18">
                  <c:v>68.616</c:v>
                </c:pt>
                <c:pt idx="19">
                  <c:v>69.944999999999993</c:v>
                </c:pt>
                <c:pt idx="20">
                  <c:v>71.73</c:v>
                </c:pt>
                <c:pt idx="21">
                  <c:v>72.045000000000002</c:v>
                </c:pt>
                <c:pt idx="22">
                  <c:v>72.049000000000007</c:v>
                </c:pt>
                <c:pt idx="23">
                  <c:v>68.605999999999995</c:v>
                </c:pt>
                <c:pt idx="24">
                  <c:v>70.962000000000003</c:v>
                </c:pt>
                <c:pt idx="25">
                  <c:v>70.516999999999996</c:v>
                </c:pt>
                <c:pt idx="26">
                  <c:v>70.453000000000003</c:v>
                </c:pt>
                <c:pt idx="27">
                  <c:v>70.177000000000007</c:v>
                </c:pt>
                <c:pt idx="28">
                  <c:v>69.619821144529297</c:v>
                </c:pt>
                <c:pt idx="29">
                  <c:v>71.016158675</c:v>
                </c:pt>
                <c:pt idx="30">
                  <c:v>72.419635899999989</c:v>
                </c:pt>
                <c:pt idx="31">
                  <c:v>73.819323140999998</c:v>
                </c:pt>
                <c:pt idx="32">
                  <c:v>73.94165970985452</c:v>
                </c:pt>
                <c:pt idx="33">
                  <c:v>73.931631777802437</c:v>
                </c:pt>
                <c:pt idx="34">
                  <c:v>71.354758872837522</c:v>
                </c:pt>
                <c:pt idx="35">
                  <c:v>73.66137687600002</c:v>
                </c:pt>
              </c:numCache>
            </c:numRef>
          </c:val>
          <c:smooth val="0"/>
          <c:extLst>
            <c:ext xmlns:c16="http://schemas.microsoft.com/office/drawing/2014/chart" uri="{C3380CC4-5D6E-409C-BE32-E72D297353CC}">
              <c16:uniqueId val="{00000002-B18A-49E9-B251-26BA3DC9758A}"/>
            </c:ext>
          </c:extLst>
        </c:ser>
        <c:ser>
          <c:idx val="3"/>
          <c:order val="3"/>
          <c:tx>
            <c:strRef>
              <c:f>'3.9'!$A$7</c:f>
              <c:strCache>
                <c:ptCount val="1"/>
                <c:pt idx="0">
                  <c:v>National net consumption</c:v>
                </c:pt>
              </c:strCache>
            </c:strRef>
          </c:tx>
          <c:spPr>
            <a:ln>
              <a:solidFill>
                <a:schemeClr val="accent6"/>
              </a:solidFill>
            </a:ln>
          </c:spPr>
          <c:marker>
            <c:symbol val="none"/>
          </c:marker>
          <c:cat>
            <c:numRef>
              <c:f>'3.9'!$B$3:$AK$3</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'3.9'!$B$7:$AK$7</c:f>
              <c:numCache>
                <c:formatCode>#,##0.00</c:formatCode>
                <c:ptCount val="36"/>
                <c:pt idx="0">
                  <c:v>50.079000000000001</c:v>
                </c:pt>
                <c:pt idx="1">
                  <c:v>51.820999999999998</c:v>
                </c:pt>
                <c:pt idx="2">
                  <c:v>52.476999999999997</c:v>
                </c:pt>
                <c:pt idx="3">
                  <c:v>53.271000000000001</c:v>
                </c:pt>
                <c:pt idx="4">
                  <c:v>53.024000000000001</c:v>
                </c:pt>
                <c:pt idx="5">
                  <c:v>49.707999999999998</c:v>
                </c:pt>
                <c:pt idx="6">
                  <c:v>48.148000000000003</c:v>
                </c:pt>
                <c:pt idx="7">
                  <c:v>47.765000000000001</c:v>
                </c:pt>
                <c:pt idx="8">
                  <c:v>49.311999999999998</c:v>
                </c:pt>
                <c:pt idx="9">
                  <c:v>52.155000000000001</c:v>
                </c:pt>
                <c:pt idx="10">
                  <c:v>54.146000000000001</c:v>
                </c:pt>
                <c:pt idx="11">
                  <c:v>53.162999999999997</c:v>
                </c:pt>
                <c:pt idx="12">
                  <c:v>52.195999999999998</c:v>
                </c:pt>
                <c:pt idx="13">
                  <c:v>50.854999999999997</c:v>
                </c:pt>
                <c:pt idx="14">
                  <c:v>52.292000000000002</c:v>
                </c:pt>
                <c:pt idx="15">
                  <c:v>53.774999999999999</c:v>
                </c:pt>
                <c:pt idx="16">
                  <c:v>53.581000000000003</c:v>
                </c:pt>
                <c:pt idx="17">
                  <c:v>54.780999999999999</c:v>
                </c:pt>
                <c:pt idx="18">
                  <c:v>56.387999999999998</c:v>
                </c:pt>
                <c:pt idx="19">
                  <c:v>57.664000000000001</c:v>
                </c:pt>
                <c:pt idx="20">
                  <c:v>59.420999999999999</c:v>
                </c:pt>
                <c:pt idx="21">
                  <c:v>59.753</c:v>
                </c:pt>
                <c:pt idx="22">
                  <c:v>60.478000000000002</c:v>
                </c:pt>
                <c:pt idx="23">
                  <c:v>57.112000000000002</c:v>
                </c:pt>
                <c:pt idx="24">
                  <c:v>59.255000000000003</c:v>
                </c:pt>
                <c:pt idx="25">
                  <c:v>58.634</c:v>
                </c:pt>
                <c:pt idx="26">
                  <c:v>58.798999999999999</c:v>
                </c:pt>
                <c:pt idx="27">
                  <c:v>58.655999999999999</c:v>
                </c:pt>
                <c:pt idx="28">
                  <c:v>58.296622287919405</c:v>
                </c:pt>
                <c:pt idx="29">
                  <c:v>59.282092169000002</c:v>
                </c:pt>
                <c:pt idx="30">
                  <c:v>60.882365772</c:v>
                </c:pt>
                <c:pt idx="31">
                  <c:v>61.881481825000002</c:v>
                </c:pt>
                <c:pt idx="32">
                  <c:v>62.199392721972565</c:v>
                </c:pt>
                <c:pt idx="33">
                  <c:v>62.267753606802437</c:v>
                </c:pt>
                <c:pt idx="34">
                  <c:v>60.235716848837534</c:v>
                </c:pt>
                <c:pt idx="35">
                  <c:v>62.831771805000024</c:v>
                </c:pt>
              </c:numCache>
            </c:numRef>
          </c:val>
          <c:smooth val="0"/>
          <c:extLst>
            <c:ext xmlns:c16="http://schemas.microsoft.com/office/drawing/2014/chart" uri="{C3380CC4-5D6E-409C-BE32-E72D297353CC}">
              <c16:uniqueId val="{00000003-B18A-49E9-B251-26BA3DC9758A}"/>
            </c:ext>
          </c:extLst>
        </c:ser>
        <c:dLbls>
          <c:showLegendKey val="0"/>
          <c:showVal val="0"/>
          <c:showCatName val="0"/>
          <c:showSerName val="0"/>
          <c:showPercent val="0"/>
          <c:showBubbleSize val="0"/>
        </c:dLbls>
        <c:smooth val="0"/>
        <c:axId val="148440960"/>
        <c:axId val="148442496"/>
      </c:lineChart>
      <c:catAx>
        <c:axId val="148440960"/>
        <c:scaling>
          <c:orientation val="minMax"/>
        </c:scaling>
        <c:delete val="0"/>
        <c:axPos val="b"/>
        <c:numFmt formatCode="General" sourceLinked="1"/>
        <c:majorTickMark val="none"/>
        <c:minorTickMark val="none"/>
        <c:tickLblPos val="nextTo"/>
        <c:txPr>
          <a:bodyPr rot="-5400000" vert="horz"/>
          <a:lstStyle/>
          <a:p>
            <a:pPr>
              <a:defRPr sz="900" baseline="0"/>
            </a:pPr>
            <a:endParaRPr lang="cs-CZ"/>
          </a:p>
        </c:txPr>
        <c:crossAx val="148442496"/>
        <c:crosses val="autoZero"/>
        <c:auto val="1"/>
        <c:lblAlgn val="ctr"/>
        <c:lblOffset val="100"/>
        <c:noMultiLvlLbl val="0"/>
      </c:catAx>
      <c:valAx>
        <c:axId val="148442496"/>
        <c:scaling>
          <c:orientation val="minMax"/>
          <c:max val="90"/>
          <c:min val="40"/>
        </c:scaling>
        <c:delete val="0"/>
        <c:axPos val="l"/>
        <c:majorGridlines/>
        <c:numFmt formatCode="#,##0" sourceLinked="0"/>
        <c:majorTickMark val="out"/>
        <c:minorTickMark val="none"/>
        <c:tickLblPos val="nextTo"/>
        <c:spPr>
          <a:ln>
            <a:noFill/>
          </a:ln>
        </c:spPr>
        <c:txPr>
          <a:bodyPr/>
          <a:lstStyle/>
          <a:p>
            <a:pPr>
              <a:defRPr sz="900"/>
            </a:pPr>
            <a:endParaRPr lang="cs-CZ"/>
          </a:p>
        </c:txPr>
        <c:crossAx val="148440960"/>
        <c:crosses val="autoZero"/>
        <c:crossBetween val="between"/>
      </c:valAx>
    </c:plotArea>
    <c:legend>
      <c:legendPos val="b"/>
      <c:layout>
        <c:manualLayout>
          <c:xMode val="edge"/>
          <c:yMode val="edge"/>
          <c:x val="2.8821085246123201E-2"/>
          <c:y val="0.20495761422022171"/>
          <c:w val="0.39000653953485309"/>
          <c:h val="0.147646676480146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High demand and low demand electricity consumption [GWh]</a:t>
            </a:r>
            <a:endParaRPr lang="cs-CZ" sz="1000">
              <a:solidFill>
                <a:schemeClr val="tx2"/>
              </a:solidFill>
              <a:effectLst/>
            </a:endParaRPr>
          </a:p>
        </c:rich>
      </c:tx>
      <c:layout>
        <c:manualLayout>
          <c:xMode val="edge"/>
          <c:yMode val="edge"/>
          <c:x val="1.1952537716879571E-3"/>
          <c:y val="1.1406050583203951E-2"/>
        </c:manualLayout>
      </c:layout>
      <c:overlay val="0"/>
    </c:title>
    <c:autoTitleDeleted val="0"/>
    <c:plotArea>
      <c:layout>
        <c:manualLayout>
          <c:layoutTarget val="inner"/>
          <c:xMode val="edge"/>
          <c:yMode val="edge"/>
          <c:x val="5.2544388437059775E-2"/>
          <c:y val="7.5088705878631409E-2"/>
          <c:w val="0.42310795974277332"/>
          <c:h val="0.55065075217967385"/>
        </c:manualLayout>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'3.10'!$B$5:$K$5</c:f>
              <c:numCache>
                <c:formatCode>#,##0.0</c:formatCode>
                <c:ptCount val="10"/>
                <c:pt idx="0">
                  <c:v>7343.5561584000006</c:v>
                </c:pt>
                <c:pt idx="1">
                  <c:v>6791</c:v>
                </c:pt>
                <c:pt idx="2">
                  <c:v>7266.0689099999991</c:v>
                </c:pt>
                <c:pt idx="3">
                  <c:v>7296.3916309999995</c:v>
                </c:pt>
                <c:pt idx="4">
                  <c:v>7616.3942520000019</c:v>
                </c:pt>
                <c:pt idx="5">
                  <c:v>7821.7731399999984</c:v>
                </c:pt>
                <c:pt idx="6">
                  <c:v>7897.8453989999989</c:v>
                </c:pt>
                <c:pt idx="7">
                  <c:v>7921.7291990000003</c:v>
                </c:pt>
                <c:pt idx="8">
                  <c:v>7397.8638549999996</c:v>
                </c:pt>
                <c:pt idx="9">
                  <c:v>7736.2628210000003</c:v>
                </c:pt>
              </c:numCache>
            </c:numRef>
          </c:val>
          <c:extLst>
            <c:ext xmlns:c16="http://schemas.microsoft.com/office/drawing/2014/chart" uri="{C3380CC4-5D6E-409C-BE32-E72D297353CC}">
              <c16:uniqueId val="{00000000-BDB6-46E7-AFFB-A74FD34A8478}"/>
            </c:ext>
          </c:extLst>
        </c:ser>
        <c:ser>
          <c:idx val="1"/>
          <c:order val="1"/>
          <c:tx>
            <c:strRef>
              <c:f>'3.10'!$A$6</c:f>
              <c:strCache>
                <c:ptCount val="1"/>
                <c:pt idx="0">
                  <c:v>High demand from HV (HD_HV)</c:v>
                </c:pt>
              </c:strCache>
            </c:strRef>
          </c:tx>
          <c:spPr>
            <a:solidFill>
              <a:schemeClr val="accent2"/>
            </a:solidFill>
            <a:ln>
              <a:noFill/>
            </a:ln>
          </c:spPr>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'3.10'!$B$6:$K$6</c:f>
              <c:numCache>
                <c:formatCode>#,##0.0</c:formatCode>
                <c:ptCount val="10"/>
                <c:pt idx="0">
                  <c:v>23057.143252435442</c:v>
                </c:pt>
                <c:pt idx="1">
                  <c:v>23896</c:v>
                </c:pt>
                <c:pt idx="2">
                  <c:v>22587.474303000003</c:v>
                </c:pt>
                <c:pt idx="3">
                  <c:v>23354.063148999998</c:v>
                </c:pt>
                <c:pt idx="4">
                  <c:v>23607.415766000002</c:v>
                </c:pt>
                <c:pt idx="5">
                  <c:v>24171.760386000002</c:v>
                </c:pt>
                <c:pt idx="6">
                  <c:v>24626.621251</c:v>
                </c:pt>
                <c:pt idx="7">
                  <c:v>24236.447301000004</c:v>
                </c:pt>
                <c:pt idx="8">
                  <c:v>22402.728081000001</c:v>
                </c:pt>
                <c:pt idx="9">
                  <c:v>23386.999283000001</c:v>
                </c:pt>
              </c:numCache>
            </c:numRef>
          </c:val>
          <c:extLst>
            <c:ext xmlns:c16="http://schemas.microsoft.com/office/drawing/2014/chart" uri="{C3380CC4-5D6E-409C-BE32-E72D297353CC}">
              <c16:uniqueId val="{00000001-BDB6-46E7-AFFB-A74FD34A8478}"/>
            </c:ext>
          </c:extLst>
        </c:ser>
        <c:ser>
          <c:idx val="2"/>
          <c:order val="2"/>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'3.10'!$B$7:$K$7</c:f>
              <c:numCache>
                <c:formatCode>#,##0.0</c:formatCode>
                <c:ptCount val="10"/>
                <c:pt idx="0">
                  <c:v>8100.5941914499999</c:v>
                </c:pt>
                <c:pt idx="1">
                  <c:v>8172</c:v>
                </c:pt>
                <c:pt idx="2">
                  <c:v>7733.6518859999951</c:v>
                </c:pt>
                <c:pt idx="3">
                  <c:v>7799.6960982280152</c:v>
                </c:pt>
                <c:pt idx="4">
                  <c:v>8027.331462632178</c:v>
                </c:pt>
                <c:pt idx="5">
                  <c:v>8109.0458493779433</c:v>
                </c:pt>
                <c:pt idx="6">
                  <c:v>8063.9737788096891</c:v>
                </c:pt>
                <c:pt idx="7">
                  <c:v>8019.5178024495781</c:v>
                </c:pt>
                <c:pt idx="8">
                  <c:v>7789.4270375989636</c:v>
                </c:pt>
                <c:pt idx="9">
                  <c:v>7748.7019863021505</c:v>
                </c:pt>
              </c:numCache>
            </c:numRef>
          </c:val>
          <c:extLst>
            <c:ext xmlns:c16="http://schemas.microsoft.com/office/drawing/2014/chart" uri="{C3380CC4-5D6E-409C-BE32-E72D297353CC}">
              <c16:uniqueId val="{00000002-BDB6-46E7-AFFB-A74FD34A8478}"/>
            </c:ext>
          </c:extLst>
        </c:ser>
        <c:ser>
          <c:idx val="3"/>
          <c:order val="3"/>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'3.10'!$B$8:$K$8</c:f>
              <c:numCache>
                <c:formatCode>#,##0.0</c:formatCode>
                <c:ptCount val="10"/>
                <c:pt idx="0">
                  <c:v>14580.653367999997</c:v>
                </c:pt>
                <c:pt idx="1">
                  <c:v>14716</c:v>
                </c:pt>
                <c:pt idx="2">
                  <c:v>14124.609541999998</c:v>
                </c:pt>
                <c:pt idx="3">
                  <c:v>14381.897262471988</c:v>
                </c:pt>
                <c:pt idx="4">
                  <c:v>14819.115177367823</c:v>
                </c:pt>
                <c:pt idx="5">
                  <c:v>15211.270073622063</c:v>
                </c:pt>
                <c:pt idx="6">
                  <c:v>15049.535590190309</c:v>
                </c:pt>
                <c:pt idx="7">
                  <c:v>15256.833951550425</c:v>
                </c:pt>
                <c:pt idx="8">
                  <c:v>15972.480409401032</c:v>
                </c:pt>
                <c:pt idx="9">
                  <c:v>17259.95579769785</c:v>
                </c:pt>
              </c:numCache>
            </c:numRef>
          </c:val>
          <c:extLst>
            <c:ext xmlns:c16="http://schemas.microsoft.com/office/drawing/2014/chart" uri="{C3380CC4-5D6E-409C-BE32-E72D297353CC}">
              <c16:uniqueId val="{00000003-BDB6-46E7-AFFB-A74FD34A8478}"/>
            </c:ext>
          </c:extLst>
        </c:ser>
        <c:dLbls>
          <c:showLegendKey val="0"/>
          <c:showVal val="0"/>
          <c:showCatName val="0"/>
          <c:showSerName val="0"/>
          <c:showPercent val="0"/>
          <c:showBubbleSize val="0"/>
        </c:dLbls>
        <c:gapWidth val="50"/>
        <c:overlap val="100"/>
        <c:axId val="148524416"/>
        <c:axId val="148538496"/>
      </c:barChart>
      <c:catAx>
        <c:axId val="148524416"/>
        <c:scaling>
          <c:orientation val="minMax"/>
        </c:scaling>
        <c:delete val="0"/>
        <c:axPos val="b"/>
        <c:numFmt formatCode="General" sourceLinked="1"/>
        <c:majorTickMark val="none"/>
        <c:minorTickMark val="none"/>
        <c:tickLblPos val="nextTo"/>
        <c:txPr>
          <a:bodyPr/>
          <a:lstStyle/>
          <a:p>
            <a:pPr>
              <a:defRPr sz="900"/>
            </a:pPr>
            <a:endParaRPr lang="cs-CZ"/>
          </a:p>
        </c:txPr>
        <c:crossAx val="148538496"/>
        <c:crosses val="autoZero"/>
        <c:auto val="1"/>
        <c:lblAlgn val="ctr"/>
        <c:lblOffset val="100"/>
        <c:noMultiLvlLbl val="0"/>
      </c:catAx>
      <c:valAx>
        <c:axId val="1485384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8524416"/>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GB" sz="1000" b="1" i="0" baseline="0">
                <a:solidFill>
                  <a:schemeClr val="tx2"/>
                </a:solidFill>
                <a:effectLst/>
              </a:rPr>
              <a:t>Electrical energy balances [GWh]</a:t>
            </a:r>
            <a:endParaRPr lang="cs-CZ" sz="1000" b="1">
              <a:solidFill>
                <a:schemeClr val="tx2"/>
              </a:solidFill>
              <a:effectLst/>
            </a:endParaRPr>
          </a:p>
        </c:rich>
      </c:tx>
      <c:layout>
        <c:manualLayout>
          <c:xMode val="edge"/>
          <c:yMode val="edge"/>
          <c:x val="0"/>
          <c:y val="2.3769664240052956E-2"/>
        </c:manualLayout>
      </c:layout>
      <c:overlay val="1"/>
    </c:title>
    <c:autoTitleDeleted val="0"/>
    <c:plotArea>
      <c:layout>
        <c:manualLayout>
          <c:layoutTarget val="inner"/>
          <c:xMode val="edge"/>
          <c:yMode val="edge"/>
          <c:x val="9.8853763440860304E-2"/>
          <c:y val="0.14531021045682196"/>
          <c:w val="0.90114623655914072"/>
          <c:h val="0.58470927330402778"/>
        </c:manualLayout>
      </c:layout>
      <c:barChart>
        <c:barDir val="col"/>
        <c:grouping val="stacked"/>
        <c:varyColors val="0"/>
        <c:ser>
          <c:idx val="0"/>
          <c:order val="0"/>
          <c:tx>
            <c:strRef>
              <c:f>'3.1'!$A$5</c:f>
              <c:strCache>
                <c:ptCount val="1"/>
                <c:pt idx="0">
                  <c:v>Gross electricity generation</c:v>
                </c:pt>
              </c:strCache>
            </c:strRef>
          </c:tx>
          <c:spPr>
            <a:solidFill>
              <a:schemeClr val="accent1"/>
            </a:solidFill>
          </c:spPr>
          <c:invertIfNegative val="0"/>
          <c:val>
            <c:numRef>
              <c:f>'3.1'!$B$5:$M$5</c:f>
              <c:numCache>
                <c:formatCode>#,##0.0</c:formatCode>
                <c:ptCount val="12"/>
                <c:pt idx="0">
                  <c:v>8249.2750510000005</c:v>
                </c:pt>
                <c:pt idx="1">
                  <c:v>7241.421666000002</c:v>
                </c:pt>
                <c:pt idx="2">
                  <c:v>7495.073355999999</c:v>
                </c:pt>
                <c:pt idx="3">
                  <c:v>6442.6124910000008</c:v>
                </c:pt>
                <c:pt idx="4">
                  <c:v>5860.0823399999972</c:v>
                </c:pt>
                <c:pt idx="5">
                  <c:v>5965.153198</c:v>
                </c:pt>
                <c:pt idx="6">
                  <c:v>6170.9610409999996</c:v>
                </c:pt>
                <c:pt idx="7">
                  <c:v>6141.318092999999</c:v>
                </c:pt>
                <c:pt idx="8">
                  <c:v>6785.0686899999973</c:v>
                </c:pt>
                <c:pt idx="9">
                  <c:v>8004.1671000000051</c:v>
                </c:pt>
                <c:pt idx="10">
                  <c:v>8278.3493539999999</c:v>
                </c:pt>
                <c:pt idx="11">
                  <c:v>8273.7963589999963</c:v>
                </c:pt>
              </c:numCache>
            </c:numRef>
          </c:val>
          <c:extLst>
            <c:ext xmlns:c16="http://schemas.microsoft.com/office/drawing/2014/chart" uri="{C3380CC4-5D6E-409C-BE32-E72D297353CC}">
              <c16:uniqueId val="{00000000-8C50-4679-833D-B190DE31E35E}"/>
            </c:ext>
          </c:extLst>
        </c:ser>
        <c:ser>
          <c:idx val="1"/>
          <c:order val="1"/>
          <c:tx>
            <c:strRef>
              <c:f>'3.2'!$A$46</c:f>
              <c:strCache>
                <c:ptCount val="1"/>
                <c:pt idx="0">
                  <c:v>National net consumption (NNC)</c:v>
                </c:pt>
              </c:strCache>
            </c:strRef>
          </c:tx>
          <c:spPr>
            <a:solidFill>
              <a:schemeClr val="accent5"/>
            </a:solidFill>
          </c:spPr>
          <c:invertIfNegative val="0"/>
          <c:val>
            <c:numRef>
              <c:f>'3.2'!$B$46:$M$46</c:f>
              <c:numCache>
                <c:formatCode>#,##0.0</c:formatCode>
                <c:ptCount val="12"/>
                <c:pt idx="0">
                  <c:v>-6053.7383450000052</c:v>
                </c:pt>
                <c:pt idx="1">
                  <c:v>-5629.5992110000016</c:v>
                </c:pt>
                <c:pt idx="2">
                  <c:v>-5829.9186339999978</c:v>
                </c:pt>
                <c:pt idx="3">
                  <c:v>-5210.8981639999965</c:v>
                </c:pt>
                <c:pt idx="4">
                  <c:v>-5046.2663820000034</c:v>
                </c:pt>
                <c:pt idx="5">
                  <c:v>-4703.0281379999942</c:v>
                </c:pt>
                <c:pt idx="6">
                  <c:v>-4562.0622910000075</c:v>
                </c:pt>
                <c:pt idx="7">
                  <c:v>-4585.0450720000008</c:v>
                </c:pt>
                <c:pt idx="8">
                  <c:v>-4696.9396150000039</c:v>
                </c:pt>
                <c:pt idx="9">
                  <c:v>-5169.9422640000148</c:v>
                </c:pt>
                <c:pt idx="10">
                  <c:v>-5542.3131919999987</c:v>
                </c:pt>
                <c:pt idx="11">
                  <c:v>-5802.020497000005</c:v>
                </c:pt>
              </c:numCache>
            </c:numRef>
          </c:val>
          <c:extLst>
            <c:ext xmlns:c16="http://schemas.microsoft.com/office/drawing/2014/chart" uri="{C3380CC4-5D6E-409C-BE32-E72D297353CC}">
              <c16:uniqueId val="{00000001-8C50-4679-833D-B190DE31E35E}"/>
            </c:ext>
          </c:extLst>
        </c:ser>
        <c:ser>
          <c:idx val="2"/>
          <c:order val="2"/>
          <c:tx>
            <c:strRef>
              <c:f>'3.2'!$A$28</c:f>
              <c:strCache>
                <c:ptCount val="1"/>
                <c:pt idx="0">
                  <c:v>Own use for electricity generation</c:v>
                </c:pt>
              </c:strCache>
            </c:strRef>
          </c:tx>
          <c:spPr>
            <a:solidFill>
              <a:schemeClr val="accent2"/>
            </a:solidFill>
          </c:spPr>
          <c:invertIfNegative val="0"/>
          <c:val>
            <c:numRef>
              <c:f>'3.2'!$B$28:$M$28</c:f>
              <c:numCache>
                <c:formatCode>#,##0.0</c:formatCode>
                <c:ptCount val="12"/>
                <c:pt idx="0">
                  <c:v>-520.39099099999999</c:v>
                </c:pt>
                <c:pt idx="1">
                  <c:v>-459.20200299999993</c:v>
                </c:pt>
                <c:pt idx="2">
                  <c:v>-467.41170099999994</c:v>
                </c:pt>
                <c:pt idx="3">
                  <c:v>-405.2339429999999</c:v>
                </c:pt>
                <c:pt idx="4">
                  <c:v>-384.64026099999995</c:v>
                </c:pt>
                <c:pt idx="5">
                  <c:v>-395.41147899999999</c:v>
                </c:pt>
                <c:pt idx="6">
                  <c:v>-429.21942599999988</c:v>
                </c:pt>
                <c:pt idx="7">
                  <c:v>-437.18214399999988</c:v>
                </c:pt>
                <c:pt idx="8">
                  <c:v>-467.55488699999989</c:v>
                </c:pt>
                <c:pt idx="9">
                  <c:v>-542.58347699999968</c:v>
                </c:pt>
                <c:pt idx="10">
                  <c:v>-552.79958799999952</c:v>
                </c:pt>
                <c:pt idx="11">
                  <c:v>-543.35993700000029</c:v>
                </c:pt>
              </c:numCache>
            </c:numRef>
          </c:val>
          <c:extLst>
            <c:ext xmlns:c16="http://schemas.microsoft.com/office/drawing/2014/chart" uri="{C3380CC4-5D6E-409C-BE32-E72D297353CC}">
              <c16:uniqueId val="{00000002-8C50-4679-833D-B190DE31E35E}"/>
            </c:ext>
          </c:extLst>
        </c:ser>
        <c:ser>
          <c:idx val="3"/>
          <c:order val="3"/>
          <c:tx>
            <c:strRef>
              <c:f>'3.2'!$A$33</c:f>
              <c:strCache>
                <c:ptCount val="1"/>
                <c:pt idx="0">
                  <c:v>Total losses</c:v>
                </c:pt>
              </c:strCache>
            </c:strRef>
          </c:tx>
          <c:spPr>
            <a:solidFill>
              <a:schemeClr val="accent6"/>
            </a:solidFill>
          </c:spPr>
          <c:invertIfNegative val="0"/>
          <c:val>
            <c:numRef>
              <c:f>'3.2'!$B$33:$M$33</c:f>
              <c:numCache>
                <c:formatCode>#,##0.0</c:formatCode>
                <c:ptCount val="12"/>
                <c:pt idx="0">
                  <c:v>-356.27529599999997</c:v>
                </c:pt>
                <c:pt idx="1">
                  <c:v>-324.94467399999996</c:v>
                </c:pt>
                <c:pt idx="2">
                  <c:v>-335.92816900000003</c:v>
                </c:pt>
                <c:pt idx="3">
                  <c:v>-290.99033300000002</c:v>
                </c:pt>
                <c:pt idx="4">
                  <c:v>-263.14706800000005</c:v>
                </c:pt>
                <c:pt idx="5">
                  <c:v>-260.00461999999999</c:v>
                </c:pt>
                <c:pt idx="6">
                  <c:v>-262.21880799999997</c:v>
                </c:pt>
                <c:pt idx="7">
                  <c:v>-257.44706600000001</c:v>
                </c:pt>
                <c:pt idx="8">
                  <c:v>-279.55616599999996</c:v>
                </c:pt>
                <c:pt idx="9">
                  <c:v>-325.34300999999999</c:v>
                </c:pt>
                <c:pt idx="10">
                  <c:v>-336.04745499999996</c:v>
                </c:pt>
                <c:pt idx="11">
                  <c:v>-358.97500700000001</c:v>
                </c:pt>
              </c:numCache>
            </c:numRef>
          </c:val>
          <c:extLst>
            <c:ext xmlns:c16="http://schemas.microsoft.com/office/drawing/2014/chart" uri="{C3380CC4-5D6E-409C-BE32-E72D297353CC}">
              <c16:uniqueId val="{00000003-8C50-4679-833D-B190DE31E35E}"/>
            </c:ext>
          </c:extLst>
        </c:ser>
        <c:ser>
          <c:idx val="4"/>
          <c:order val="4"/>
          <c:tx>
            <c:strRef>
              <c:f>'3.2'!$A$44</c:f>
              <c:strCache>
                <c:ptCount val="1"/>
                <c:pt idx="0">
                  <c:v>Consumption for pumping at PSHE</c:v>
                </c:pt>
              </c:strCache>
            </c:strRef>
          </c:tx>
          <c:spPr>
            <a:solidFill>
              <a:schemeClr val="accent3"/>
            </a:solidFill>
          </c:spPr>
          <c:invertIfNegative val="0"/>
          <c:val>
            <c:numRef>
              <c:f>'3.2'!$B$44:$M$44</c:f>
              <c:numCache>
                <c:formatCode>#,##0.0</c:formatCode>
                <c:ptCount val="12"/>
                <c:pt idx="0">
                  <c:v>-156.566678</c:v>
                </c:pt>
                <c:pt idx="1">
                  <c:v>-139.90756299999998</c:v>
                </c:pt>
                <c:pt idx="2">
                  <c:v>-120.65531</c:v>
                </c:pt>
                <c:pt idx="3">
                  <c:v>-131.56188499999999</c:v>
                </c:pt>
                <c:pt idx="4">
                  <c:v>-99.198072999999994</c:v>
                </c:pt>
                <c:pt idx="5">
                  <c:v>-67.58095999999999</c:v>
                </c:pt>
                <c:pt idx="6">
                  <c:v>-91.862118000000009</c:v>
                </c:pt>
                <c:pt idx="7">
                  <c:v>-134.986918</c:v>
                </c:pt>
                <c:pt idx="8">
                  <c:v>-147.71590799999998</c:v>
                </c:pt>
                <c:pt idx="9">
                  <c:v>-158.281015</c:v>
                </c:pt>
                <c:pt idx="10">
                  <c:v>-152.09397100000001</c:v>
                </c:pt>
                <c:pt idx="11">
                  <c:v>-173.32716300000001</c:v>
                </c:pt>
              </c:numCache>
            </c:numRef>
          </c:val>
          <c:extLst>
            <c:ext xmlns:c16="http://schemas.microsoft.com/office/drawing/2014/chart" uri="{C3380CC4-5D6E-409C-BE32-E72D297353CC}">
              <c16:uniqueId val="{00000004-8C50-4679-833D-B190DE31E35E}"/>
            </c:ext>
          </c:extLst>
        </c:ser>
        <c:ser>
          <c:idx val="5"/>
          <c:order val="5"/>
          <c:tx>
            <c:strRef>
              <c:f>'3.2'!$A$4</c:f>
              <c:strCache>
                <c:ptCount val="1"/>
                <c:pt idx="0">
                  <c:v>Cross-border balance *)</c:v>
                </c:pt>
              </c:strCache>
            </c:strRef>
          </c:tx>
          <c:spPr>
            <a:solidFill>
              <a:srgbClr val="F0948F"/>
            </a:solidFill>
          </c:spPr>
          <c:invertIfNegative val="0"/>
          <c:val>
            <c:numRef>
              <c:f>'3.2'!$B$4:$M$4</c:f>
              <c:numCache>
                <c:formatCode>#,##0.0</c:formatCode>
                <c:ptCount val="12"/>
                <c:pt idx="0">
                  <c:v>-1131.7679600000001</c:v>
                </c:pt>
                <c:pt idx="1">
                  <c:v>-657.12097300000005</c:v>
                </c:pt>
                <c:pt idx="2">
                  <c:v>-718.84281399999975</c:v>
                </c:pt>
                <c:pt idx="3">
                  <c:v>-381.15555199999983</c:v>
                </c:pt>
                <c:pt idx="4">
                  <c:v>-57.413340000000026</c:v>
                </c:pt>
                <c:pt idx="5">
                  <c:v>-522.86677700000018</c:v>
                </c:pt>
                <c:pt idx="6">
                  <c:v>-823.52138900000023</c:v>
                </c:pt>
                <c:pt idx="7">
                  <c:v>-725.30558400000007</c:v>
                </c:pt>
                <c:pt idx="8">
                  <c:v>-1206.5912879999998</c:v>
                </c:pt>
                <c:pt idx="9">
                  <c:v>-1808.197619</c:v>
                </c:pt>
                <c:pt idx="10">
                  <c:v>-1659.1911630000002</c:v>
                </c:pt>
                <c:pt idx="11">
                  <c:v>-1383.2907840000003</c:v>
                </c:pt>
              </c:numCache>
            </c:numRef>
          </c:val>
          <c:extLst>
            <c:ext xmlns:c16="http://schemas.microsoft.com/office/drawing/2014/chart" uri="{C3380CC4-5D6E-409C-BE32-E72D297353CC}">
              <c16:uniqueId val="{00000005-8C50-4679-833D-B190DE31E35E}"/>
            </c:ext>
          </c:extLst>
        </c:ser>
        <c:dLbls>
          <c:showLegendKey val="0"/>
          <c:showVal val="0"/>
          <c:showCatName val="0"/>
          <c:showSerName val="0"/>
          <c:showPercent val="0"/>
          <c:showBubbleSize val="0"/>
        </c:dLbls>
        <c:gapWidth val="50"/>
        <c:overlap val="100"/>
        <c:axId val="146711296"/>
        <c:axId val="146712832"/>
      </c:barChart>
      <c:catAx>
        <c:axId val="146711296"/>
        <c:scaling>
          <c:orientation val="minMax"/>
        </c:scaling>
        <c:delete val="0"/>
        <c:axPos val="b"/>
        <c:majorTickMark val="none"/>
        <c:minorTickMark val="none"/>
        <c:tickLblPos val="low"/>
        <c:txPr>
          <a:bodyPr/>
          <a:lstStyle/>
          <a:p>
            <a:pPr>
              <a:defRPr sz="900"/>
            </a:pPr>
            <a:endParaRPr lang="cs-CZ"/>
          </a:p>
        </c:txPr>
        <c:crossAx val="146712832"/>
        <c:crosses val="autoZero"/>
        <c:auto val="1"/>
        <c:lblAlgn val="ctr"/>
        <c:lblOffset val="100"/>
        <c:noMultiLvlLbl val="0"/>
      </c:catAx>
      <c:valAx>
        <c:axId val="1467128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6711296"/>
        <c:crosses val="autoZero"/>
        <c:crossBetween val="between"/>
      </c:valAx>
    </c:plotArea>
    <c:legend>
      <c:legendPos val="b"/>
      <c:layout>
        <c:manualLayout>
          <c:xMode val="edge"/>
          <c:yMode val="edge"/>
          <c:x val="6.5846405946255043E-4"/>
          <c:y val="0.84866715245769553"/>
          <c:w val="0.99934155769163502"/>
          <c:h val="0.1513327858557559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EHV (HD_EHV)</a:t>
            </a:r>
            <a:endParaRPr lang="cs-CZ" sz="1000">
              <a:solidFill>
                <a:schemeClr val="tx2"/>
              </a:solidFill>
              <a:effectLst/>
            </a:endParaRPr>
          </a:p>
        </c:rich>
      </c:tx>
      <c:layout>
        <c:manualLayout>
          <c:xMode val="edge"/>
          <c:yMode val="edge"/>
          <c:x val="9.5705439781966603E-4"/>
          <c:y val="4.5434896027427903E-2"/>
        </c:manualLayout>
      </c:layout>
      <c:overlay val="0"/>
    </c:title>
    <c:autoTitleDeleted val="0"/>
    <c:plotArea>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'3.10'!$B$5:$K$5</c:f>
              <c:numCache>
                <c:formatCode>#,##0.0</c:formatCode>
                <c:ptCount val="10"/>
                <c:pt idx="0">
                  <c:v>7343.5561584000006</c:v>
                </c:pt>
                <c:pt idx="1">
                  <c:v>6791</c:v>
                </c:pt>
                <c:pt idx="2">
                  <c:v>7266.0689099999991</c:v>
                </c:pt>
                <c:pt idx="3">
                  <c:v>7296.3916309999995</c:v>
                </c:pt>
                <c:pt idx="4">
                  <c:v>7616.3942520000019</c:v>
                </c:pt>
                <c:pt idx="5">
                  <c:v>7821.7731399999984</c:v>
                </c:pt>
                <c:pt idx="6">
                  <c:v>7897.8453989999989</c:v>
                </c:pt>
                <c:pt idx="7">
                  <c:v>7921.7291990000003</c:v>
                </c:pt>
                <c:pt idx="8">
                  <c:v>7397.8638549999996</c:v>
                </c:pt>
                <c:pt idx="9">
                  <c:v>7736.2628210000003</c:v>
                </c:pt>
              </c:numCache>
            </c:numRef>
          </c:val>
          <c:extLst>
            <c:ext xmlns:c16="http://schemas.microsoft.com/office/drawing/2014/chart" uri="{C3380CC4-5D6E-409C-BE32-E72D297353CC}">
              <c16:uniqueId val="{00000000-F2BB-4DFE-985E-9FCE6E525C3D}"/>
            </c:ext>
          </c:extLst>
        </c:ser>
        <c:dLbls>
          <c:showLegendKey val="0"/>
          <c:showVal val="0"/>
          <c:showCatName val="0"/>
          <c:showSerName val="0"/>
          <c:showPercent val="0"/>
          <c:showBubbleSize val="0"/>
        </c:dLbls>
        <c:gapWidth val="50"/>
        <c:overlap val="100"/>
        <c:axId val="148710144"/>
        <c:axId val="148711680"/>
      </c:barChart>
      <c:catAx>
        <c:axId val="148710144"/>
        <c:scaling>
          <c:orientation val="minMax"/>
        </c:scaling>
        <c:delete val="0"/>
        <c:axPos val="b"/>
        <c:numFmt formatCode="General" sourceLinked="1"/>
        <c:majorTickMark val="none"/>
        <c:minorTickMark val="none"/>
        <c:tickLblPos val="nextTo"/>
        <c:txPr>
          <a:bodyPr/>
          <a:lstStyle/>
          <a:p>
            <a:pPr>
              <a:defRPr sz="900"/>
            </a:pPr>
            <a:endParaRPr lang="cs-CZ"/>
          </a:p>
        </c:txPr>
        <c:crossAx val="148711680"/>
        <c:crosses val="autoZero"/>
        <c:auto val="1"/>
        <c:lblAlgn val="ctr"/>
        <c:lblOffset val="100"/>
        <c:noMultiLvlLbl val="0"/>
      </c:catAx>
      <c:valAx>
        <c:axId val="148711680"/>
        <c:scaling>
          <c:orientation val="minMax"/>
          <c:max val="8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4871014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HV (HD_HV)</a:t>
            </a:r>
            <a:endParaRPr lang="cs-CZ" sz="1000">
              <a:solidFill>
                <a:schemeClr val="tx2"/>
              </a:solidFill>
              <a:effectLst/>
            </a:endParaRPr>
          </a:p>
        </c:rich>
      </c:tx>
      <c:layout>
        <c:manualLayout>
          <c:xMode val="edge"/>
          <c:yMode val="edge"/>
          <c:x val="2.515672342338464E-3"/>
          <c:y val="4.5434896027427903E-2"/>
        </c:manualLayout>
      </c:layout>
      <c:overlay val="0"/>
    </c:title>
    <c:autoTitleDeleted val="0"/>
    <c:plotArea>
      <c:layout/>
      <c:barChart>
        <c:barDir val="col"/>
        <c:grouping val="stacked"/>
        <c:varyColors val="0"/>
        <c:ser>
          <c:idx val="1"/>
          <c:order val="0"/>
          <c:tx>
            <c:strRef>
              <c:f>'3.10'!$A$6</c:f>
              <c:strCache>
                <c:ptCount val="1"/>
                <c:pt idx="0">
                  <c:v>High demand from HV (HD_HV)</c:v>
                </c:pt>
              </c:strCache>
            </c:strRef>
          </c:tx>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'3.10'!$B$6:$K$6</c:f>
              <c:numCache>
                <c:formatCode>#,##0.0</c:formatCode>
                <c:ptCount val="10"/>
                <c:pt idx="0">
                  <c:v>23057.143252435442</c:v>
                </c:pt>
                <c:pt idx="1">
                  <c:v>23896</c:v>
                </c:pt>
                <c:pt idx="2">
                  <c:v>22587.474303000003</c:v>
                </c:pt>
                <c:pt idx="3">
                  <c:v>23354.063148999998</c:v>
                </c:pt>
                <c:pt idx="4">
                  <c:v>23607.415766000002</c:v>
                </c:pt>
                <c:pt idx="5">
                  <c:v>24171.760386000002</c:v>
                </c:pt>
                <c:pt idx="6">
                  <c:v>24626.621251</c:v>
                </c:pt>
                <c:pt idx="7">
                  <c:v>24236.447301000004</c:v>
                </c:pt>
                <c:pt idx="8">
                  <c:v>22402.728081000001</c:v>
                </c:pt>
                <c:pt idx="9">
                  <c:v>23386.999283000001</c:v>
                </c:pt>
              </c:numCache>
            </c:numRef>
          </c:val>
          <c:extLst>
            <c:ext xmlns:c16="http://schemas.microsoft.com/office/drawing/2014/chart" uri="{C3380CC4-5D6E-409C-BE32-E72D297353CC}">
              <c16:uniqueId val="{00000000-4D47-49BA-8675-8A7EF0A2C056}"/>
            </c:ext>
          </c:extLst>
        </c:ser>
        <c:dLbls>
          <c:showLegendKey val="0"/>
          <c:showVal val="0"/>
          <c:showCatName val="0"/>
          <c:showSerName val="0"/>
          <c:showPercent val="0"/>
          <c:showBubbleSize val="0"/>
        </c:dLbls>
        <c:gapWidth val="50"/>
        <c:overlap val="100"/>
        <c:axId val="148735872"/>
        <c:axId val="148737408"/>
      </c:barChart>
      <c:catAx>
        <c:axId val="148735872"/>
        <c:scaling>
          <c:orientation val="minMax"/>
        </c:scaling>
        <c:delete val="0"/>
        <c:axPos val="b"/>
        <c:numFmt formatCode="General" sourceLinked="1"/>
        <c:majorTickMark val="none"/>
        <c:minorTickMark val="none"/>
        <c:tickLblPos val="nextTo"/>
        <c:txPr>
          <a:bodyPr/>
          <a:lstStyle/>
          <a:p>
            <a:pPr>
              <a:defRPr sz="900"/>
            </a:pPr>
            <a:endParaRPr lang="cs-CZ"/>
          </a:p>
        </c:txPr>
        <c:crossAx val="148737408"/>
        <c:crosses val="autoZero"/>
        <c:auto val="1"/>
        <c:lblAlgn val="ctr"/>
        <c:lblOffset val="100"/>
        <c:noMultiLvlLbl val="0"/>
      </c:catAx>
      <c:valAx>
        <c:axId val="148737408"/>
        <c:scaling>
          <c:orientation val="minMax"/>
          <c:max val="25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148735872"/>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businesses (LD_B)</a:t>
            </a:r>
            <a:endParaRPr lang="cs-CZ" sz="1000">
              <a:solidFill>
                <a:schemeClr val="tx2"/>
              </a:solidFill>
              <a:effectLst/>
            </a:endParaRPr>
          </a:p>
        </c:rich>
      </c:tx>
      <c:layout>
        <c:manualLayout>
          <c:xMode val="edge"/>
          <c:yMode val="edge"/>
          <c:x val="1.6476881651536525E-3"/>
          <c:y val="4.5471552531279533E-2"/>
        </c:manualLayout>
      </c:layout>
      <c:overlay val="0"/>
    </c:title>
    <c:autoTitleDeleted val="0"/>
    <c:plotArea>
      <c:layout/>
      <c:barChart>
        <c:barDir val="col"/>
        <c:grouping val="stacked"/>
        <c:varyColors val="0"/>
        <c:ser>
          <c:idx val="2"/>
          <c:order val="0"/>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'3.10'!$B$7:$K$7</c:f>
              <c:numCache>
                <c:formatCode>#,##0.0</c:formatCode>
                <c:ptCount val="10"/>
                <c:pt idx="0">
                  <c:v>8100.5941914499999</c:v>
                </c:pt>
                <c:pt idx="1">
                  <c:v>8172</c:v>
                </c:pt>
                <c:pt idx="2">
                  <c:v>7733.6518859999951</c:v>
                </c:pt>
                <c:pt idx="3">
                  <c:v>7799.6960982280152</c:v>
                </c:pt>
                <c:pt idx="4">
                  <c:v>8027.331462632178</c:v>
                </c:pt>
                <c:pt idx="5">
                  <c:v>8109.0458493779433</c:v>
                </c:pt>
                <c:pt idx="6">
                  <c:v>8063.9737788096891</c:v>
                </c:pt>
                <c:pt idx="7">
                  <c:v>8019.5178024495781</c:v>
                </c:pt>
                <c:pt idx="8">
                  <c:v>7789.4270375989636</c:v>
                </c:pt>
                <c:pt idx="9">
                  <c:v>7748.7019863021505</c:v>
                </c:pt>
              </c:numCache>
            </c:numRef>
          </c:val>
          <c:extLst>
            <c:ext xmlns:c16="http://schemas.microsoft.com/office/drawing/2014/chart" uri="{C3380CC4-5D6E-409C-BE32-E72D297353CC}">
              <c16:uniqueId val="{00000000-9261-4A3D-856E-487B918D55A5}"/>
            </c:ext>
          </c:extLst>
        </c:ser>
        <c:dLbls>
          <c:showLegendKey val="0"/>
          <c:showVal val="0"/>
          <c:showCatName val="0"/>
          <c:showSerName val="0"/>
          <c:showPercent val="0"/>
          <c:showBubbleSize val="0"/>
        </c:dLbls>
        <c:gapWidth val="50"/>
        <c:overlap val="100"/>
        <c:axId val="148777984"/>
        <c:axId val="148779776"/>
      </c:barChart>
      <c:catAx>
        <c:axId val="148777984"/>
        <c:scaling>
          <c:orientation val="minMax"/>
        </c:scaling>
        <c:delete val="0"/>
        <c:axPos val="b"/>
        <c:numFmt formatCode="General" sourceLinked="1"/>
        <c:majorTickMark val="none"/>
        <c:minorTickMark val="none"/>
        <c:tickLblPos val="nextTo"/>
        <c:txPr>
          <a:bodyPr/>
          <a:lstStyle/>
          <a:p>
            <a:pPr>
              <a:defRPr sz="900"/>
            </a:pPr>
            <a:endParaRPr lang="cs-CZ"/>
          </a:p>
        </c:txPr>
        <c:crossAx val="148779776"/>
        <c:crosses val="autoZero"/>
        <c:auto val="1"/>
        <c:lblAlgn val="ctr"/>
        <c:lblOffset val="100"/>
        <c:noMultiLvlLbl val="0"/>
      </c:catAx>
      <c:valAx>
        <c:axId val="148779776"/>
        <c:scaling>
          <c:orientation val="minMax"/>
          <c:max val="8200"/>
        </c:scaling>
        <c:delete val="0"/>
        <c:axPos val="l"/>
        <c:majorGridlines/>
        <c:numFmt formatCode="#,##0" sourceLinked="0"/>
        <c:majorTickMark val="out"/>
        <c:minorTickMark val="none"/>
        <c:tickLblPos val="nextTo"/>
        <c:spPr>
          <a:ln>
            <a:noFill/>
          </a:ln>
        </c:spPr>
        <c:txPr>
          <a:bodyPr/>
          <a:lstStyle/>
          <a:p>
            <a:pPr>
              <a:defRPr sz="900"/>
            </a:pPr>
            <a:endParaRPr lang="cs-CZ"/>
          </a:p>
        </c:txPr>
        <c:crossAx val="14877798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households (LD_H)</a:t>
            </a:r>
            <a:endParaRPr lang="cs-CZ" sz="1000">
              <a:solidFill>
                <a:schemeClr val="tx2"/>
              </a:solidFill>
              <a:effectLst/>
            </a:endParaRPr>
          </a:p>
        </c:rich>
      </c:tx>
      <c:layout>
        <c:manualLayout>
          <c:xMode val="edge"/>
          <c:yMode val="edge"/>
          <c:x val="2.515672342338464E-3"/>
          <c:y val="4.5471552531279533E-2"/>
        </c:manualLayout>
      </c:layout>
      <c:overlay val="0"/>
    </c:title>
    <c:autoTitleDeleted val="0"/>
    <c:plotArea>
      <c:layout/>
      <c:barChart>
        <c:barDir val="col"/>
        <c:grouping val="stacked"/>
        <c:varyColors val="0"/>
        <c:ser>
          <c:idx val="3"/>
          <c:order val="0"/>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'3.10'!$B$8:$K$8</c:f>
              <c:numCache>
                <c:formatCode>#,##0.0</c:formatCode>
                <c:ptCount val="10"/>
                <c:pt idx="0">
                  <c:v>14580.653367999997</c:v>
                </c:pt>
                <c:pt idx="1">
                  <c:v>14716</c:v>
                </c:pt>
                <c:pt idx="2">
                  <c:v>14124.609541999998</c:v>
                </c:pt>
                <c:pt idx="3">
                  <c:v>14381.897262471988</c:v>
                </c:pt>
                <c:pt idx="4">
                  <c:v>14819.115177367823</c:v>
                </c:pt>
                <c:pt idx="5">
                  <c:v>15211.270073622063</c:v>
                </c:pt>
                <c:pt idx="6">
                  <c:v>15049.535590190309</c:v>
                </c:pt>
                <c:pt idx="7">
                  <c:v>15256.833951550425</c:v>
                </c:pt>
                <c:pt idx="8">
                  <c:v>15972.480409401032</c:v>
                </c:pt>
                <c:pt idx="9">
                  <c:v>17259.95579769785</c:v>
                </c:pt>
              </c:numCache>
            </c:numRef>
          </c:val>
          <c:extLst>
            <c:ext xmlns:c16="http://schemas.microsoft.com/office/drawing/2014/chart" uri="{C3380CC4-5D6E-409C-BE32-E72D297353CC}">
              <c16:uniqueId val="{00000000-F115-4355-9833-C340755012DC}"/>
            </c:ext>
          </c:extLst>
        </c:ser>
        <c:dLbls>
          <c:showLegendKey val="0"/>
          <c:showVal val="0"/>
          <c:showCatName val="0"/>
          <c:showSerName val="0"/>
          <c:showPercent val="0"/>
          <c:showBubbleSize val="0"/>
        </c:dLbls>
        <c:gapWidth val="50"/>
        <c:overlap val="100"/>
        <c:axId val="148816256"/>
        <c:axId val="148817792"/>
      </c:barChart>
      <c:catAx>
        <c:axId val="148816256"/>
        <c:scaling>
          <c:orientation val="minMax"/>
        </c:scaling>
        <c:delete val="0"/>
        <c:axPos val="b"/>
        <c:numFmt formatCode="General" sourceLinked="1"/>
        <c:majorTickMark val="none"/>
        <c:minorTickMark val="none"/>
        <c:tickLblPos val="nextTo"/>
        <c:txPr>
          <a:bodyPr/>
          <a:lstStyle/>
          <a:p>
            <a:pPr>
              <a:defRPr sz="900"/>
            </a:pPr>
            <a:endParaRPr lang="cs-CZ"/>
          </a:p>
        </c:txPr>
        <c:crossAx val="148817792"/>
        <c:crosses val="autoZero"/>
        <c:auto val="1"/>
        <c:lblAlgn val="ctr"/>
        <c:lblOffset val="100"/>
        <c:noMultiLvlLbl val="0"/>
      </c:catAx>
      <c:valAx>
        <c:axId val="148817792"/>
        <c:scaling>
          <c:orientation val="minMax"/>
          <c:min val="13000"/>
        </c:scaling>
        <c:delete val="0"/>
        <c:axPos val="l"/>
        <c:majorGridlines/>
        <c:numFmt formatCode="#,##0" sourceLinked="0"/>
        <c:majorTickMark val="out"/>
        <c:minorTickMark val="none"/>
        <c:tickLblPos val="nextTo"/>
        <c:spPr>
          <a:ln>
            <a:noFill/>
          </a:ln>
        </c:spPr>
        <c:txPr>
          <a:bodyPr/>
          <a:lstStyle/>
          <a:p>
            <a:pPr>
              <a:defRPr sz="900"/>
            </a:pPr>
            <a:endParaRPr lang="cs-CZ"/>
          </a:p>
        </c:txPr>
        <c:crossAx val="148816256"/>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'3.10'!$A$11</c:f>
              <c:strCache>
                <c:ptCount val="1"/>
              </c:strCache>
            </c:strRef>
          </c:tx>
          <c:invertIfNegative val="0"/>
          <c:cat>
            <c:numRef>
              <c:f>'3.10'!$B$10</c:f>
              <c:numCache>
                <c:formatCode>General</c:formatCode>
                <c:ptCount val="1"/>
              </c:numCache>
            </c:numRef>
          </c:cat>
          <c:val>
            <c:numRef>
              <c:f>'3.10'!$B$11</c:f>
              <c:numCache>
                <c:formatCode>General</c:formatCode>
                <c:ptCount val="1"/>
              </c:numCache>
            </c:numRef>
          </c:val>
          <c:extLst>
            <c:ext xmlns:c16="http://schemas.microsoft.com/office/drawing/2014/chart" uri="{C3380CC4-5D6E-409C-BE32-E72D297353CC}">
              <c16:uniqueId val="{00000000-5236-4E18-A73D-09B8F3DFF92D}"/>
            </c:ext>
          </c:extLst>
        </c:ser>
        <c:ser>
          <c:idx val="1"/>
          <c:order val="1"/>
          <c:tx>
            <c:strRef>
              <c:f>'3.10'!$A$12</c:f>
              <c:strCache>
                <c:ptCount val="1"/>
              </c:strCache>
            </c:strRef>
          </c:tx>
          <c:spPr>
            <a:solidFill>
              <a:schemeClr val="accent2"/>
            </a:solidFill>
          </c:spPr>
          <c:invertIfNegative val="0"/>
          <c:cat>
            <c:numRef>
              <c:f>'3.10'!$B$10</c:f>
              <c:numCache>
                <c:formatCode>General</c:formatCode>
                <c:ptCount val="1"/>
              </c:numCache>
            </c:numRef>
          </c:cat>
          <c:val>
            <c:numRef>
              <c:f>'3.10'!$B$12</c:f>
              <c:numCache>
                <c:formatCode>General</c:formatCode>
                <c:ptCount val="1"/>
              </c:numCache>
            </c:numRef>
          </c:val>
          <c:extLst>
            <c:ext xmlns:c16="http://schemas.microsoft.com/office/drawing/2014/chart" uri="{C3380CC4-5D6E-409C-BE32-E72D297353CC}">
              <c16:uniqueId val="{00000001-5236-4E18-A73D-09B8F3DFF92D}"/>
            </c:ext>
          </c:extLst>
        </c:ser>
        <c:ser>
          <c:idx val="2"/>
          <c:order val="2"/>
          <c:tx>
            <c:strRef>
              <c:f>'3.10'!$A$13</c:f>
              <c:strCache>
                <c:ptCount val="1"/>
              </c:strCache>
            </c:strRef>
          </c:tx>
          <c:spPr>
            <a:solidFill>
              <a:schemeClr val="accent5"/>
            </a:solidFill>
          </c:spPr>
          <c:invertIfNegative val="0"/>
          <c:cat>
            <c:numRef>
              <c:f>'3.10'!$B$10</c:f>
              <c:numCache>
                <c:formatCode>General</c:formatCode>
                <c:ptCount val="1"/>
              </c:numCache>
            </c:numRef>
          </c:cat>
          <c:val>
            <c:numRef>
              <c:f>'3.10'!$B$13</c:f>
              <c:numCache>
                <c:formatCode>General</c:formatCode>
                <c:ptCount val="1"/>
              </c:numCache>
            </c:numRef>
          </c:val>
          <c:extLst>
            <c:ext xmlns:c16="http://schemas.microsoft.com/office/drawing/2014/chart" uri="{C3380CC4-5D6E-409C-BE32-E72D297353CC}">
              <c16:uniqueId val="{00000002-5236-4E18-A73D-09B8F3DFF92D}"/>
            </c:ext>
          </c:extLst>
        </c:ser>
        <c:ser>
          <c:idx val="3"/>
          <c:order val="3"/>
          <c:tx>
            <c:strRef>
              <c:f>'3.10'!$A$14</c:f>
              <c:strCache>
                <c:ptCount val="1"/>
              </c:strCache>
            </c:strRef>
          </c:tx>
          <c:spPr>
            <a:solidFill>
              <a:schemeClr val="accent6"/>
            </a:solidFill>
          </c:spPr>
          <c:invertIfNegative val="0"/>
          <c:cat>
            <c:numRef>
              <c:f>'3.10'!$B$10</c:f>
              <c:numCache>
                <c:formatCode>General</c:formatCode>
                <c:ptCount val="1"/>
              </c:numCache>
            </c:numRef>
          </c:cat>
          <c:val>
            <c:numRef>
              <c:f>'3.10'!$B$14</c:f>
              <c:numCache>
                <c:formatCode>General</c:formatCode>
                <c:ptCount val="1"/>
              </c:numCache>
            </c:numRef>
          </c:val>
          <c:extLst>
            <c:ext xmlns:c16="http://schemas.microsoft.com/office/drawing/2014/chart" uri="{C3380CC4-5D6E-409C-BE32-E72D297353CC}">
              <c16:uniqueId val="{00000003-5236-4E18-A73D-09B8F3DFF92D}"/>
            </c:ext>
          </c:extLst>
        </c:ser>
        <c:dLbls>
          <c:showLegendKey val="0"/>
          <c:showVal val="0"/>
          <c:showCatName val="0"/>
          <c:showSerName val="0"/>
          <c:showPercent val="0"/>
          <c:showBubbleSize val="0"/>
        </c:dLbls>
        <c:gapWidth val="150"/>
        <c:axId val="148594688"/>
        <c:axId val="148596224"/>
      </c:barChart>
      <c:catAx>
        <c:axId val="148594688"/>
        <c:scaling>
          <c:orientation val="minMax"/>
        </c:scaling>
        <c:delete val="1"/>
        <c:axPos val="b"/>
        <c:numFmt formatCode="General" sourceLinked="1"/>
        <c:majorTickMark val="out"/>
        <c:minorTickMark val="none"/>
        <c:tickLblPos val="none"/>
        <c:crossAx val="148596224"/>
        <c:crosses val="autoZero"/>
        <c:auto val="1"/>
        <c:lblAlgn val="ctr"/>
        <c:lblOffset val="100"/>
        <c:noMultiLvlLbl val="0"/>
      </c:catAx>
      <c:valAx>
        <c:axId val="148596224"/>
        <c:scaling>
          <c:orientation val="minMax"/>
        </c:scaling>
        <c:delete val="1"/>
        <c:axPos val="l"/>
        <c:numFmt formatCode="General" sourceLinked="1"/>
        <c:majorTickMark val="out"/>
        <c:minorTickMark val="none"/>
        <c:tickLblPos val="none"/>
        <c:crossAx val="1485946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 in Czech Regions [GWh]</a:t>
            </a:r>
            <a:endParaRPr lang="cs-CZ" sz="1000">
              <a:solidFill>
                <a:schemeClr val="tx2"/>
              </a:solidFill>
              <a:effectLst/>
            </a:endParaRPr>
          </a:p>
        </c:rich>
      </c:tx>
      <c:layout>
        <c:manualLayout>
          <c:xMode val="edge"/>
          <c:yMode val="edge"/>
          <c:x val="2.198577636811794E-3"/>
          <c:y val="3.2843270477715195E-2"/>
        </c:manualLayout>
      </c:layout>
      <c:overlay val="0"/>
    </c:title>
    <c:autoTitleDeleted val="0"/>
    <c:plotArea>
      <c:layout>
        <c:manualLayout>
          <c:layoutTarget val="inner"/>
          <c:xMode val="edge"/>
          <c:yMode val="edge"/>
          <c:x val="0.10775286676951648"/>
          <c:y val="0.11536879740426148"/>
          <c:w val="0.76967944580697956"/>
          <c:h val="0.43005106631174678"/>
        </c:manualLayout>
      </c:layout>
      <c:barChart>
        <c:barDir val="col"/>
        <c:grouping val="stacked"/>
        <c:varyColors val="0"/>
        <c:ser>
          <c:idx val="0"/>
          <c:order val="0"/>
          <c:tx>
            <c:strRef>
              <c:f>'4.1,4.2'!$B$24</c:f>
              <c:strCache>
                <c:ptCount val="1"/>
                <c:pt idx="0">
                  <c:v>HD_C from EHV</c:v>
                </c:pt>
              </c:strCache>
            </c:strRef>
          </c:tx>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'4.1,4.2'!$B$26:$B$39</c:f>
              <c:numCache>
                <c:formatCode>#,##0.0</c:formatCode>
                <c:ptCount val="14"/>
                <c:pt idx="0">
                  <c:v>121407.82400000001</c:v>
                </c:pt>
                <c:pt idx="1">
                  <c:v>162568.35275660339</c:v>
                </c:pt>
                <c:pt idx="2">
                  <c:v>486627.58668713598</c:v>
                </c:pt>
                <c:pt idx="3">
                  <c:v>111214.37699999999</c:v>
                </c:pt>
                <c:pt idx="4">
                  <c:v>382981.6200286806</c:v>
                </c:pt>
                <c:pt idx="5">
                  <c:v>489501.924</c:v>
                </c:pt>
                <c:pt idx="6">
                  <c:v>72401.255000000005</c:v>
                </c:pt>
                <c:pt idx="7">
                  <c:v>1710688.2969999996</c:v>
                </c:pt>
                <c:pt idx="8">
                  <c:v>416219.47400000005</c:v>
                </c:pt>
                <c:pt idx="9">
                  <c:v>314434.31800000003</c:v>
                </c:pt>
                <c:pt idx="10">
                  <c:v>195474.69999999998</c:v>
                </c:pt>
                <c:pt idx="11">
                  <c:v>753679.12199999997</c:v>
                </c:pt>
                <c:pt idx="12">
                  <c:v>1955214.1840000001</c:v>
                </c:pt>
                <c:pt idx="13">
                  <c:v>563849.78652757988</c:v>
                </c:pt>
              </c:numCache>
            </c:numRef>
          </c:val>
          <c:extLst>
            <c:ext xmlns:c16="http://schemas.microsoft.com/office/drawing/2014/chart" uri="{C3380CC4-5D6E-409C-BE32-E72D297353CC}">
              <c16:uniqueId val="{00000000-9229-4D4C-98F7-1302F18530E5}"/>
            </c:ext>
          </c:extLst>
        </c:ser>
        <c:ser>
          <c:idx val="1"/>
          <c:order val="1"/>
          <c:tx>
            <c:strRef>
              <c:f>'4.1,4.2'!$C$24</c:f>
              <c:strCache>
                <c:ptCount val="1"/>
                <c:pt idx="0">
                  <c:v>HD_C from HV</c:v>
                </c:pt>
              </c:strCache>
            </c:strRef>
          </c:tx>
          <c:spPr>
            <a:solidFill>
              <a:schemeClr val="accent2"/>
            </a:solidFill>
          </c:spPr>
          <c:invertIfNegative val="0"/>
          <c:dPt>
            <c:idx val="2"/>
            <c:invertIfNegative val="0"/>
            <c:bubble3D val="0"/>
            <c:spPr>
              <a:solidFill>
                <a:schemeClr val="accent2"/>
              </a:solidFill>
              <a:effectLst/>
            </c:spPr>
            <c:extLst>
              <c:ext xmlns:c16="http://schemas.microsoft.com/office/drawing/2014/chart" uri="{C3380CC4-5D6E-409C-BE32-E72D297353CC}">
                <c16:uniqueId val="{00000000-C2CA-4D93-AC22-E8C27B805866}"/>
              </c:ext>
            </c:extLst>
          </c:dPt>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'4.1,4.2'!$C$26:$C$39</c:f>
              <c:numCache>
                <c:formatCode>#,##0.0</c:formatCode>
                <c:ptCount val="14"/>
                <c:pt idx="0">
                  <c:v>2980088.4670000002</c:v>
                </c:pt>
                <c:pt idx="1">
                  <c:v>1094676.6180932336</c:v>
                </c:pt>
                <c:pt idx="2">
                  <c:v>2718597.4035543408</c:v>
                </c:pt>
                <c:pt idx="3">
                  <c:v>484909.73100000003</c:v>
                </c:pt>
                <c:pt idx="4">
                  <c:v>1259421.4204607655</c:v>
                </c:pt>
                <c:pt idx="5">
                  <c:v>1387911.8860000002</c:v>
                </c:pt>
                <c:pt idx="6">
                  <c:v>1274012.3259999999</c:v>
                </c:pt>
                <c:pt idx="7">
                  <c:v>2521805.5749999997</c:v>
                </c:pt>
                <c:pt idx="8">
                  <c:v>1606964.3445321284</c:v>
                </c:pt>
                <c:pt idx="9">
                  <c:v>1003089.5629999998</c:v>
                </c:pt>
                <c:pt idx="10">
                  <c:v>1439103.4679999999</c:v>
                </c:pt>
                <c:pt idx="11">
                  <c:v>2914144.9879999999</c:v>
                </c:pt>
                <c:pt idx="12">
                  <c:v>1657053.7390000001</c:v>
                </c:pt>
                <c:pt idx="13">
                  <c:v>1045219.7533595318</c:v>
                </c:pt>
              </c:numCache>
            </c:numRef>
          </c:val>
          <c:extLst>
            <c:ext xmlns:c16="http://schemas.microsoft.com/office/drawing/2014/chart" uri="{C3380CC4-5D6E-409C-BE32-E72D297353CC}">
              <c16:uniqueId val="{00000001-9229-4D4C-98F7-1302F18530E5}"/>
            </c:ext>
          </c:extLst>
        </c:ser>
        <c:ser>
          <c:idx val="2"/>
          <c:order val="2"/>
          <c:tx>
            <c:strRef>
              <c:f>'4.1,4.2'!$D$24</c:f>
              <c:strCache>
                <c:ptCount val="1"/>
                <c:pt idx="0">
                  <c:v>LD_B</c:v>
                </c:pt>
              </c:strCache>
            </c:strRef>
          </c:tx>
          <c:spPr>
            <a:solidFill>
              <a:schemeClr val="accent5"/>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'4.1,4.2'!$D$26:$D$39</c:f>
              <c:numCache>
                <c:formatCode>#,##0.0</c:formatCode>
                <c:ptCount val="14"/>
                <c:pt idx="0">
                  <c:v>1115000</c:v>
                </c:pt>
                <c:pt idx="1">
                  <c:v>619042.77071892319</c:v>
                </c:pt>
                <c:pt idx="2">
                  <c:v>672813.37898102903</c:v>
                </c:pt>
                <c:pt idx="3">
                  <c:v>241099.68900000001</c:v>
                </c:pt>
                <c:pt idx="4">
                  <c:v>378631.25363037689</c:v>
                </c:pt>
                <c:pt idx="5">
                  <c:v>485966.17599999998</c:v>
                </c:pt>
                <c:pt idx="6">
                  <c:v>351627.64599999995</c:v>
                </c:pt>
                <c:pt idx="7">
                  <c:v>657131.32299999997</c:v>
                </c:pt>
                <c:pt idx="8">
                  <c:v>380382.75335829129</c:v>
                </c:pt>
                <c:pt idx="9">
                  <c:v>394029.72200000001</c:v>
                </c:pt>
                <c:pt idx="10">
                  <c:v>481371.18900000001</c:v>
                </c:pt>
                <c:pt idx="11">
                  <c:v>1023794.7479999999</c:v>
                </c:pt>
                <c:pt idx="12">
                  <c:v>555410.46800000011</c:v>
                </c:pt>
                <c:pt idx="13">
                  <c:v>392400.86861352995</c:v>
                </c:pt>
              </c:numCache>
            </c:numRef>
          </c:val>
          <c:extLst>
            <c:ext xmlns:c16="http://schemas.microsoft.com/office/drawing/2014/chart" uri="{C3380CC4-5D6E-409C-BE32-E72D297353CC}">
              <c16:uniqueId val="{00000002-9229-4D4C-98F7-1302F18530E5}"/>
            </c:ext>
          </c:extLst>
        </c:ser>
        <c:ser>
          <c:idx val="3"/>
          <c:order val="3"/>
          <c:tx>
            <c:strRef>
              <c:f>'4.1,4.2'!$E$24</c:f>
              <c:strCache>
                <c:ptCount val="1"/>
                <c:pt idx="0">
                  <c:v>LD_H</c:v>
                </c:pt>
              </c:strCache>
            </c:strRef>
          </c:tx>
          <c:spPr>
            <a:solidFill>
              <a:schemeClr val="accent6"/>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'4.1,4.2'!$E$26:$E$39</c:f>
              <c:numCache>
                <c:formatCode>#,##0.0</c:formatCode>
                <c:ptCount val="14"/>
                <c:pt idx="0">
                  <c:v>1559566.0970000001</c:v>
                </c:pt>
                <c:pt idx="1">
                  <c:v>1331722.7840102499</c:v>
                </c:pt>
                <c:pt idx="2">
                  <c:v>1535763.9201417682</c:v>
                </c:pt>
                <c:pt idx="3">
                  <c:v>428819.59700000001</c:v>
                </c:pt>
                <c:pt idx="4">
                  <c:v>815163.37356283609</c:v>
                </c:pt>
                <c:pt idx="5">
                  <c:v>1084689.2439999999</c:v>
                </c:pt>
                <c:pt idx="6">
                  <c:v>846896.43199999991</c:v>
                </c:pt>
                <c:pt idx="7">
                  <c:v>1528218.3959999999</c:v>
                </c:pt>
                <c:pt idx="8">
                  <c:v>911119.95421504159</c:v>
                </c:pt>
                <c:pt idx="9">
                  <c:v>820559.52</c:v>
                </c:pt>
                <c:pt idx="10">
                  <c:v>1007668.171</c:v>
                </c:pt>
                <c:pt idx="11">
                  <c:v>3231463.9929999998</c:v>
                </c:pt>
                <c:pt idx="12">
                  <c:v>1200199.6909999999</c:v>
                </c:pt>
                <c:pt idx="13">
                  <c:v>958104.62476795272</c:v>
                </c:pt>
              </c:numCache>
            </c:numRef>
          </c:val>
          <c:extLst>
            <c:ext xmlns:c16="http://schemas.microsoft.com/office/drawing/2014/chart" uri="{C3380CC4-5D6E-409C-BE32-E72D297353CC}">
              <c16:uniqueId val="{00000003-9229-4D4C-98F7-1302F18530E5}"/>
            </c:ext>
          </c:extLst>
        </c:ser>
        <c:dLbls>
          <c:showLegendKey val="0"/>
          <c:showVal val="0"/>
          <c:showCatName val="0"/>
          <c:showSerName val="0"/>
          <c:showPercent val="0"/>
          <c:showBubbleSize val="0"/>
        </c:dLbls>
        <c:gapWidth val="50"/>
        <c:overlap val="100"/>
        <c:axId val="148933632"/>
        <c:axId val="148943616"/>
      </c:barChart>
      <c:catAx>
        <c:axId val="148933632"/>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48943616"/>
        <c:crosses val="autoZero"/>
        <c:auto val="1"/>
        <c:lblAlgn val="ctr"/>
        <c:lblOffset val="100"/>
        <c:noMultiLvlLbl val="0"/>
      </c:catAx>
      <c:valAx>
        <c:axId val="148943616"/>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48933632"/>
        <c:crosses val="autoZero"/>
        <c:crossBetween val="between"/>
        <c:dispUnits>
          <c:builtInUnit val="thousands"/>
        </c:dispUnits>
      </c:valAx>
    </c:plotArea>
    <c:legend>
      <c:legendPos val="b"/>
      <c:layout>
        <c:manualLayout>
          <c:xMode val="edge"/>
          <c:yMode val="edge"/>
          <c:x val="6.3016713074800156E-4"/>
          <c:y val="0.87504303096864722"/>
          <c:w val="0.74159189117753721"/>
          <c:h val="7.550385756174758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National economy sectors’ shares of total electricity consumption in the C</a:t>
            </a:r>
            <a:r>
              <a:rPr lang="cs-CZ" sz="1000" b="1" i="0" baseline="0">
                <a:solidFill>
                  <a:schemeClr val="tx2"/>
                </a:solidFill>
                <a:effectLst/>
              </a:rPr>
              <a:t>zech </a:t>
            </a:r>
            <a:r>
              <a:rPr lang="en-GB" sz="1000" b="1" i="0" baseline="0">
                <a:solidFill>
                  <a:schemeClr val="tx2"/>
                </a:solidFill>
                <a:effectLst/>
              </a:rPr>
              <a:t>R</a:t>
            </a:r>
            <a:r>
              <a:rPr lang="cs-CZ" sz="1000" b="1" i="0" baseline="0">
                <a:solidFill>
                  <a:schemeClr val="tx2"/>
                </a:solidFill>
                <a:effectLst/>
              </a:rPr>
              <a:t>epublic</a:t>
            </a:r>
            <a:endParaRPr lang="cs-CZ" sz="1000">
              <a:solidFill>
                <a:schemeClr val="tx2"/>
              </a:solidFill>
              <a:effectLst/>
            </a:endParaRPr>
          </a:p>
        </c:rich>
      </c:tx>
      <c:layout>
        <c:manualLayout>
          <c:xMode val="edge"/>
          <c:yMode val="edge"/>
          <c:x val="1.4637271452973605E-3"/>
          <c:y val="1.5120141129254291E-2"/>
        </c:manualLayout>
      </c:layout>
      <c:overlay val="0"/>
    </c:title>
    <c:autoTitleDeleted val="0"/>
    <c:plotArea>
      <c:layout>
        <c:manualLayout>
          <c:layoutTarget val="inner"/>
          <c:xMode val="edge"/>
          <c:yMode val="edge"/>
          <c:x val="7.3996552219883572E-3"/>
          <c:y val="0.21610015248126593"/>
          <c:w val="0.57959756416709129"/>
          <c:h val="0.66117043583806856"/>
        </c:manualLayout>
      </c:layout>
      <c:doughnutChart>
        <c:varyColors val="1"/>
        <c:ser>
          <c:idx val="0"/>
          <c:order val="0"/>
          <c:dPt>
            <c:idx val="6"/>
            <c:bubble3D val="0"/>
            <c:spPr>
              <a:solidFill>
                <a:srgbClr val="F0948F"/>
              </a:solidFill>
            </c:spPr>
            <c:extLst>
              <c:ext xmlns:c16="http://schemas.microsoft.com/office/drawing/2014/chart" uri="{C3380CC4-5D6E-409C-BE32-E72D297353CC}">
                <c16:uniqueId val="{00000000-DFAC-4354-9BF5-5F7B95CB0B5F}"/>
              </c:ext>
            </c:extLst>
          </c:dPt>
          <c:dPt>
            <c:idx val="7"/>
            <c:bubble3D val="0"/>
            <c:spPr>
              <a:solidFill>
                <a:srgbClr val="F7C9C7"/>
              </a:solidFill>
            </c:spPr>
            <c:extLst>
              <c:ext xmlns:c16="http://schemas.microsoft.com/office/drawing/2014/chart" uri="{C3380CC4-5D6E-409C-BE32-E72D297353CC}">
                <c16:uniqueId val="{00000000-9EFE-4239-80E1-94C48F17E453}"/>
              </c:ext>
            </c:extLst>
          </c:dPt>
          <c:dLbls>
            <c:dLbl>
              <c:idx val="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C51A-448C-8CF0-A43B4F23A8DE}"/>
                </c:ext>
              </c:extLst>
            </c:dLbl>
            <c:dLbl>
              <c:idx val="1"/>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C51A-448C-8CF0-A43B4F23A8DE}"/>
                </c:ext>
              </c:extLst>
            </c:dLbl>
            <c:dLbl>
              <c:idx val="2"/>
              <c:layout>
                <c:manualLayout>
                  <c:x val="8.5479447240522352E-2"/>
                  <c:y val="0.116388690634302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84C-4DA2-9C7B-44A2CD9A2E22}"/>
                </c:ext>
              </c:extLst>
            </c:dLbl>
            <c:dLbl>
              <c:idx val="3"/>
              <c:layout>
                <c:manualLayout>
                  <c:x val="8.0340733961360988E-2"/>
                  <c:y val="0.14217046198080505"/>
                </c:manualLayout>
              </c:layout>
              <c:numFmt formatCode="0%" sourceLinked="0"/>
              <c:spPr/>
              <c:txPr>
                <a:bodyPr/>
                <a:lstStyle/>
                <a:p>
                  <a:pPr>
                    <a:defRPr sz="900"/>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4A0-43C7-8226-3A832E4487CC}"/>
                </c:ext>
              </c:extLst>
            </c:dLbl>
            <c:dLbl>
              <c:idx val="4"/>
              <c:layout>
                <c:manualLayout>
                  <c:x val="2.4538207831979585E-2"/>
                  <c:y val="0.1713069555252492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84C-4DA2-9C7B-44A2CD9A2E22}"/>
                </c:ext>
              </c:extLst>
            </c:dLbl>
            <c:dLbl>
              <c:idx val="5"/>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51A-448C-8CF0-A43B4F23A8DE}"/>
                </c:ext>
              </c:extLst>
            </c:dLbl>
            <c:dLbl>
              <c:idx val="6"/>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0-DFAC-4354-9BF5-5F7B95CB0B5F}"/>
                </c:ext>
              </c:extLst>
            </c:dLbl>
            <c:dLbl>
              <c:idx val="7"/>
              <c:layout>
                <c:manualLayout>
                  <c:x val="-3.0995219902543252E-3"/>
                  <c:y val="-0.1472977357676075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EFE-4239-80E1-94C48F17E453}"/>
                </c:ext>
              </c:extLst>
            </c:dLbl>
            <c:spPr>
              <a:noFill/>
              <a:ln>
                <a:noFill/>
              </a:ln>
              <a:effectLst/>
            </c:spPr>
            <c:txPr>
              <a:bodyPr/>
              <a:lstStyle/>
              <a:p>
                <a:pPr>
                  <a:defRPr sz="900"/>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'4.3'!$B$3:$I$3</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'4.3'!$B$4:$I$4</c:f>
              <c:numCache>
                <c:formatCode>#,##0.0</c:formatCode>
                <c:ptCount val="8"/>
                <c:pt idx="0">
                  <c:v>22305357.726208843</c:v>
                </c:pt>
                <c:pt idx="1">
                  <c:v>4186559.0456667244</c:v>
                </c:pt>
                <c:pt idx="2">
                  <c:v>719719.09248621506</c:v>
                </c:pt>
                <c:pt idx="3">
                  <c:v>539445.98997764755</c:v>
                </c:pt>
                <c:pt idx="4">
                  <c:v>1037749.5645020752</c:v>
                </c:pt>
                <c:pt idx="5">
                  <c:v>17260359.423697848</c:v>
                </c:pt>
                <c:pt idx="6">
                  <c:v>12986734.053472325</c:v>
                </c:pt>
                <c:pt idx="7">
                  <c:v>974614.83198831615</c:v>
                </c:pt>
              </c:numCache>
            </c:numRef>
          </c:val>
          <c:extLst>
            <c:ext xmlns:c16="http://schemas.microsoft.com/office/drawing/2014/chart" uri="{C3380CC4-5D6E-409C-BE32-E72D297353CC}">
              <c16:uniqueId val="{00000003-384C-4DA2-9C7B-44A2CD9A2E22}"/>
            </c:ext>
          </c:extLst>
        </c:ser>
        <c:dLbls>
          <c:showLegendKey val="0"/>
          <c:showVal val="1"/>
          <c:showCatName val="0"/>
          <c:showSerName val="0"/>
          <c:showPercent val="0"/>
          <c:showBubbleSize val="0"/>
          <c:showLeaderLines val="1"/>
        </c:dLbls>
        <c:firstSliceAng val="0"/>
        <c:holeSize val="50"/>
      </c:doughnutChart>
    </c:plotArea>
    <c:legend>
      <c:legendPos val="b"/>
      <c:layout>
        <c:manualLayout>
          <c:xMode val="edge"/>
          <c:yMode val="edge"/>
          <c:x val="0.63743724578361849"/>
          <c:y val="0.26026554896678511"/>
          <c:w val="0.36256277592095459"/>
          <c:h val="0.6994767286040285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Net electricity consumption in Czech Regions by national economy sector [GWh]</a:t>
            </a:r>
            <a:endParaRPr lang="cs-CZ" sz="1000">
              <a:solidFill>
                <a:schemeClr val="tx2"/>
              </a:solidFill>
              <a:effectLst/>
            </a:endParaRPr>
          </a:p>
        </c:rich>
      </c:tx>
      <c:layout>
        <c:manualLayout>
          <c:xMode val="edge"/>
          <c:yMode val="edge"/>
          <c:x val="1.4092554030040285E-3"/>
          <c:y val="1.3502109704641364E-2"/>
        </c:manualLayout>
      </c:layout>
      <c:overlay val="0"/>
    </c:title>
    <c:autoTitleDeleted val="0"/>
    <c:plotArea>
      <c:layout>
        <c:manualLayout>
          <c:layoutTarget val="inner"/>
          <c:xMode val="edge"/>
          <c:yMode val="edge"/>
          <c:x val="6.6339433836472006E-2"/>
          <c:y val="9.6406062048835228E-2"/>
          <c:w val="0.81330426749579665"/>
          <c:h val="0.54424656476763811"/>
        </c:manualLayout>
      </c:layout>
      <c:barChart>
        <c:barDir val="col"/>
        <c:grouping val="stacked"/>
        <c:varyColors val="0"/>
        <c:ser>
          <c:idx val="0"/>
          <c:order val="0"/>
          <c:tx>
            <c:strRef>
              <c:f>'4.3'!$B$3</c:f>
              <c:strCache>
                <c:ptCount val="1"/>
                <c:pt idx="0">
                  <c:v>Industry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'4.3'!$B$5:$B$18</c:f>
              <c:numCache>
                <c:formatCode>#,##0.0</c:formatCode>
                <c:ptCount val="14"/>
                <c:pt idx="0">
                  <c:v>692333.90200000012</c:v>
                </c:pt>
                <c:pt idx="1">
                  <c:v>1053247.8071746684</c:v>
                </c:pt>
                <c:pt idx="2">
                  <c:v>2040262.5887923411</c:v>
                </c:pt>
                <c:pt idx="3">
                  <c:v>434378.12099999998</c:v>
                </c:pt>
                <c:pt idx="4">
                  <c:v>1431520.7575359009</c:v>
                </c:pt>
                <c:pt idx="5">
                  <c:v>1294386.8309999998</c:v>
                </c:pt>
                <c:pt idx="6">
                  <c:v>1064836.179</c:v>
                </c:pt>
                <c:pt idx="7">
                  <c:v>3778545.7759999996</c:v>
                </c:pt>
                <c:pt idx="8">
                  <c:v>1498452.4346582319</c:v>
                </c:pt>
                <c:pt idx="9">
                  <c:v>1026522.6239999998</c:v>
                </c:pt>
                <c:pt idx="10">
                  <c:v>1086430.0930000001</c:v>
                </c:pt>
                <c:pt idx="11">
                  <c:v>2838798.5110000004</c:v>
                </c:pt>
                <c:pt idx="12">
                  <c:v>2802522.9970000004</c:v>
                </c:pt>
                <c:pt idx="13">
                  <c:v>1263119.1040477026</c:v>
                </c:pt>
              </c:numCache>
            </c:numRef>
          </c:val>
          <c:extLst>
            <c:ext xmlns:c16="http://schemas.microsoft.com/office/drawing/2014/chart" uri="{C3380CC4-5D6E-409C-BE32-E72D297353CC}">
              <c16:uniqueId val="{00000000-C2F9-4EFC-88D4-41ED6C062432}"/>
            </c:ext>
          </c:extLst>
        </c:ser>
        <c:ser>
          <c:idx val="1"/>
          <c:order val="1"/>
          <c:tx>
            <c:strRef>
              <c:f>'4.3'!$C$3</c:f>
              <c:strCache>
                <c:ptCount val="1"/>
                <c:pt idx="0">
                  <c:v>Energy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'4.3'!$C$5:$C$18</c:f>
              <c:numCache>
                <c:formatCode>#,##0.0</c:formatCode>
                <c:ptCount val="14"/>
                <c:pt idx="0">
                  <c:v>240999.46999999997</c:v>
                </c:pt>
                <c:pt idx="1">
                  <c:v>102320.36023252156</c:v>
                </c:pt>
                <c:pt idx="2">
                  <c:v>277222.41456138395</c:v>
                </c:pt>
                <c:pt idx="3">
                  <c:v>253475.00300000003</c:v>
                </c:pt>
                <c:pt idx="4">
                  <c:v>58968.478553106645</c:v>
                </c:pt>
                <c:pt idx="5">
                  <c:v>273693.94900000002</c:v>
                </c:pt>
                <c:pt idx="6">
                  <c:v>122756.412</c:v>
                </c:pt>
                <c:pt idx="7">
                  <c:v>1172179.9410000001</c:v>
                </c:pt>
                <c:pt idx="8">
                  <c:v>116699.48820315563</c:v>
                </c:pt>
                <c:pt idx="9">
                  <c:v>105140.59700000001</c:v>
                </c:pt>
                <c:pt idx="10">
                  <c:v>126129.18900000001</c:v>
                </c:pt>
                <c:pt idx="11">
                  <c:v>389174.14500000002</c:v>
                </c:pt>
                <c:pt idx="12">
                  <c:v>342216.103</c:v>
                </c:pt>
                <c:pt idx="13">
                  <c:v>605583.49511655653</c:v>
                </c:pt>
              </c:numCache>
            </c:numRef>
          </c:val>
          <c:extLst>
            <c:ext xmlns:c16="http://schemas.microsoft.com/office/drawing/2014/chart" uri="{C3380CC4-5D6E-409C-BE32-E72D297353CC}">
              <c16:uniqueId val="{00000001-C2F9-4EFC-88D4-41ED6C062432}"/>
            </c:ext>
          </c:extLst>
        </c:ser>
        <c:ser>
          <c:idx val="2"/>
          <c:order val="2"/>
          <c:tx>
            <c:strRef>
              <c:f>'4.3'!$D$3</c:f>
              <c:strCache>
                <c:ptCount val="1"/>
                <c:pt idx="0">
                  <c:v>Transport</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'4.3'!$D$5:$D$18</c:f>
              <c:numCache>
                <c:formatCode>#,##0.0</c:formatCode>
                <c:ptCount val="14"/>
                <c:pt idx="0">
                  <c:v>354057.98</c:v>
                </c:pt>
                <c:pt idx="1">
                  <c:v>18627.648533519688</c:v>
                </c:pt>
                <c:pt idx="2">
                  <c:v>77995.923895026004</c:v>
                </c:pt>
                <c:pt idx="3">
                  <c:v>3037.002</c:v>
                </c:pt>
                <c:pt idx="4">
                  <c:v>8787.5956443717059</c:v>
                </c:pt>
                <c:pt idx="5">
                  <c:v>24436.841999999997</c:v>
                </c:pt>
                <c:pt idx="6">
                  <c:v>15632.614999999998</c:v>
                </c:pt>
                <c:pt idx="7">
                  <c:v>54836.161</c:v>
                </c:pt>
                <c:pt idx="8">
                  <c:v>13948.606905691822</c:v>
                </c:pt>
                <c:pt idx="9">
                  <c:v>19632.690999999999</c:v>
                </c:pt>
                <c:pt idx="10">
                  <c:v>30995.895</c:v>
                </c:pt>
                <c:pt idx="11">
                  <c:v>40991.180999999997</c:v>
                </c:pt>
                <c:pt idx="12">
                  <c:v>41966.343000000001</c:v>
                </c:pt>
                <c:pt idx="13">
                  <c:v>14772.607507605939</c:v>
                </c:pt>
              </c:numCache>
            </c:numRef>
          </c:val>
          <c:extLst>
            <c:ext xmlns:c16="http://schemas.microsoft.com/office/drawing/2014/chart" uri="{C3380CC4-5D6E-409C-BE32-E72D297353CC}">
              <c16:uniqueId val="{00000002-C2F9-4EFC-88D4-41ED6C062432}"/>
            </c:ext>
          </c:extLst>
        </c:ser>
        <c:ser>
          <c:idx val="3"/>
          <c:order val="3"/>
          <c:tx>
            <c:strRef>
              <c:f>'4.3'!$E$3</c:f>
              <c:strCache>
                <c:ptCount val="1"/>
                <c:pt idx="0">
                  <c:v>Construction</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'4.3'!$E$5:$E$18</c:f>
              <c:numCache>
                <c:formatCode>#,##0.0</c:formatCode>
                <c:ptCount val="14"/>
                <c:pt idx="0">
                  <c:v>102945.96</c:v>
                </c:pt>
                <c:pt idx="1">
                  <c:v>16606.124037104233</c:v>
                </c:pt>
                <c:pt idx="2">
                  <c:v>56522.504347365881</c:v>
                </c:pt>
                <c:pt idx="3">
                  <c:v>21205.545000000006</c:v>
                </c:pt>
                <c:pt idx="4">
                  <c:v>15736.477676180166</c:v>
                </c:pt>
                <c:pt idx="5">
                  <c:v>26411.187000000002</c:v>
                </c:pt>
                <c:pt idx="6">
                  <c:v>22127.897000000001</c:v>
                </c:pt>
                <c:pt idx="7">
                  <c:v>46314.580999999998</c:v>
                </c:pt>
                <c:pt idx="8">
                  <c:v>42518.105754086209</c:v>
                </c:pt>
                <c:pt idx="9">
                  <c:v>21483.492000000002</c:v>
                </c:pt>
                <c:pt idx="10">
                  <c:v>23080.186999999998</c:v>
                </c:pt>
                <c:pt idx="11">
                  <c:v>82079.998999999996</c:v>
                </c:pt>
                <c:pt idx="12">
                  <c:v>45876.762999999999</c:v>
                </c:pt>
                <c:pt idx="13">
                  <c:v>16537.167162911064</c:v>
                </c:pt>
              </c:numCache>
            </c:numRef>
          </c:val>
          <c:extLst>
            <c:ext xmlns:c16="http://schemas.microsoft.com/office/drawing/2014/chart" uri="{C3380CC4-5D6E-409C-BE32-E72D297353CC}">
              <c16:uniqueId val="{00000003-C2F9-4EFC-88D4-41ED6C062432}"/>
            </c:ext>
          </c:extLst>
        </c:ser>
        <c:ser>
          <c:idx val="4"/>
          <c:order val="4"/>
          <c:tx>
            <c:strRef>
              <c:f>'4.3'!$F$3</c:f>
              <c:strCache>
                <c:ptCount val="1"/>
                <c:pt idx="0">
                  <c:v>Farming and forestry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'4.3'!$F$5:$F$18</c:f>
              <c:numCache>
                <c:formatCode>#,##0.0</c:formatCode>
                <c:ptCount val="14"/>
                <c:pt idx="0">
                  <c:v>30057.922999999999</c:v>
                </c:pt>
                <c:pt idx="1">
                  <c:v>98969.354981949495</c:v>
                </c:pt>
                <c:pt idx="2">
                  <c:v>142110.27583247662</c:v>
                </c:pt>
                <c:pt idx="3">
                  <c:v>17727.91</c:v>
                </c:pt>
                <c:pt idx="4">
                  <c:v>121332.85708637645</c:v>
                </c:pt>
                <c:pt idx="5">
                  <c:v>74553.807000000001</c:v>
                </c:pt>
                <c:pt idx="6">
                  <c:v>22410.746999999999</c:v>
                </c:pt>
                <c:pt idx="7">
                  <c:v>46333.557000000001</c:v>
                </c:pt>
                <c:pt idx="8">
                  <c:v>76229.40442093306</c:v>
                </c:pt>
                <c:pt idx="9">
                  <c:v>85706.573999999993</c:v>
                </c:pt>
                <c:pt idx="10">
                  <c:v>76089.152000000002</c:v>
                </c:pt>
                <c:pt idx="11">
                  <c:v>149191.71099999998</c:v>
                </c:pt>
                <c:pt idx="12">
                  <c:v>40524.091999999997</c:v>
                </c:pt>
                <c:pt idx="13">
                  <c:v>56512.199180339594</c:v>
                </c:pt>
              </c:numCache>
            </c:numRef>
          </c:val>
          <c:extLst>
            <c:ext xmlns:c16="http://schemas.microsoft.com/office/drawing/2014/chart" uri="{C3380CC4-5D6E-409C-BE32-E72D297353CC}">
              <c16:uniqueId val="{00000004-C2F9-4EFC-88D4-41ED6C062432}"/>
            </c:ext>
          </c:extLst>
        </c:ser>
        <c:ser>
          <c:idx val="5"/>
          <c:order val="5"/>
          <c:tx>
            <c:strRef>
              <c:f>'4.3'!$G$3</c:f>
              <c:strCache>
                <c:ptCount val="1"/>
                <c:pt idx="0">
                  <c:v>Households</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'4.3'!$G$5:$G$18</c:f>
              <c:numCache>
                <c:formatCode>#,##0.0</c:formatCode>
                <c:ptCount val="14"/>
                <c:pt idx="0">
                  <c:v>1559566.0970000001</c:v>
                </c:pt>
                <c:pt idx="1">
                  <c:v>1331722.7840102499</c:v>
                </c:pt>
                <c:pt idx="2">
                  <c:v>1535795.9661417683</c:v>
                </c:pt>
                <c:pt idx="3">
                  <c:v>428863.56699999998</c:v>
                </c:pt>
                <c:pt idx="4">
                  <c:v>815188.7315628361</c:v>
                </c:pt>
                <c:pt idx="5">
                  <c:v>1084720.6439999999</c:v>
                </c:pt>
                <c:pt idx="6">
                  <c:v>846896.43199999991</c:v>
                </c:pt>
                <c:pt idx="7">
                  <c:v>1528301.0889999999</c:v>
                </c:pt>
                <c:pt idx="8">
                  <c:v>911119.95421504159</c:v>
                </c:pt>
                <c:pt idx="9">
                  <c:v>820572.21700000006</c:v>
                </c:pt>
                <c:pt idx="10">
                  <c:v>1007668.171</c:v>
                </c:pt>
                <c:pt idx="11">
                  <c:v>3231639.4549999996</c:v>
                </c:pt>
                <c:pt idx="12">
                  <c:v>1200199.6909999999</c:v>
                </c:pt>
                <c:pt idx="13">
                  <c:v>958104.62476795272</c:v>
                </c:pt>
              </c:numCache>
            </c:numRef>
          </c:val>
          <c:extLst>
            <c:ext xmlns:c16="http://schemas.microsoft.com/office/drawing/2014/chart" uri="{C3380CC4-5D6E-409C-BE32-E72D297353CC}">
              <c16:uniqueId val="{00000005-C2F9-4EFC-88D4-41ED6C062432}"/>
            </c:ext>
          </c:extLst>
        </c:ser>
        <c:ser>
          <c:idx val="6"/>
          <c:order val="6"/>
          <c:tx>
            <c:strRef>
              <c:f>'4.3'!$H$3</c:f>
              <c:strCache>
                <c:ptCount val="1"/>
                <c:pt idx="0">
                  <c:v>Retail, services, schools, health care</c:v>
                </c:pt>
              </c:strCache>
            </c:strRef>
          </c:tx>
          <c:spPr>
            <a:solidFill>
              <a:srgbClr val="F0948F"/>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'4.3'!$H$5:$H$18</c:f>
              <c:numCache>
                <c:formatCode>#,##0.0</c:formatCode>
                <c:ptCount val="14"/>
                <c:pt idx="0">
                  <c:v>2418428.6619999995</c:v>
                </c:pt>
                <c:pt idx="1">
                  <c:v>555764.64770378079</c:v>
                </c:pt>
                <c:pt idx="2">
                  <c:v>1268128.2962013362</c:v>
                </c:pt>
                <c:pt idx="3">
                  <c:v>339347.783</c:v>
                </c:pt>
                <c:pt idx="4">
                  <c:v>388781.00766839751</c:v>
                </c:pt>
                <c:pt idx="5">
                  <c:v>822992.28099999996</c:v>
                </c:pt>
                <c:pt idx="6">
                  <c:v>485698.26300000004</c:v>
                </c:pt>
                <c:pt idx="7">
                  <c:v>1326874.406</c:v>
                </c:pt>
                <c:pt idx="8">
                  <c:v>660221.99379420234</c:v>
                </c:pt>
                <c:pt idx="9">
                  <c:v>484277.86599999986</c:v>
                </c:pt>
                <c:pt idx="10">
                  <c:v>778934.49900000019</c:v>
                </c:pt>
                <c:pt idx="11">
                  <c:v>1840587.4190000002</c:v>
                </c:pt>
                <c:pt idx="12">
                  <c:v>1170365.517</c:v>
                </c:pt>
                <c:pt idx="13">
                  <c:v>446331.41210461105</c:v>
                </c:pt>
              </c:numCache>
            </c:numRef>
          </c:val>
          <c:extLst>
            <c:ext xmlns:c16="http://schemas.microsoft.com/office/drawing/2014/chart" uri="{C3380CC4-5D6E-409C-BE32-E72D297353CC}">
              <c16:uniqueId val="{00000006-C2F9-4EFC-88D4-41ED6C062432}"/>
            </c:ext>
          </c:extLst>
        </c:ser>
        <c:ser>
          <c:idx val="7"/>
          <c:order val="7"/>
          <c:tx>
            <c:strRef>
              <c:f>'4.3'!$I$3</c:f>
              <c:strCache>
                <c:ptCount val="1"/>
                <c:pt idx="0">
                  <c:v>Other</c:v>
                </c:pt>
              </c:strCache>
            </c:strRef>
          </c:tx>
          <c:spPr>
            <a:solidFill>
              <a:srgbClr val="F7C9C7"/>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'4.3'!$I$5:$I$18</c:f>
              <c:numCache>
                <c:formatCode>#,##0.0</c:formatCode>
                <c:ptCount val="14"/>
                <c:pt idx="0">
                  <c:v>384833.94699999993</c:v>
                </c:pt>
                <c:pt idx="1">
                  <c:v>76380.480905216173</c:v>
                </c:pt>
                <c:pt idx="2">
                  <c:v>55044.474592576931</c:v>
                </c:pt>
                <c:pt idx="3">
                  <c:v>52.958999999999996</c:v>
                </c:pt>
                <c:pt idx="4">
                  <c:v>14695.247955488949</c:v>
                </c:pt>
                <c:pt idx="5">
                  <c:v>2043.3779999999997</c:v>
                </c:pt>
                <c:pt idx="6">
                  <c:v>0</c:v>
                </c:pt>
                <c:pt idx="7">
                  <c:v>11761.677</c:v>
                </c:pt>
                <c:pt idx="8">
                  <c:v>5952.6591541190737</c:v>
                </c:pt>
                <c:pt idx="9">
                  <c:v>5808.7430000000004</c:v>
                </c:pt>
                <c:pt idx="10">
                  <c:v>511.56299999999999</c:v>
                </c:pt>
                <c:pt idx="11">
                  <c:v>3058.9250000000011</c:v>
                </c:pt>
                <c:pt idx="12">
                  <c:v>399143.44699999993</c:v>
                </c:pt>
                <c:pt idx="13">
                  <c:v>15327.330380915108</c:v>
                </c:pt>
              </c:numCache>
            </c:numRef>
          </c:val>
          <c:extLst>
            <c:ext xmlns:c16="http://schemas.microsoft.com/office/drawing/2014/chart" uri="{C3380CC4-5D6E-409C-BE32-E72D297353CC}">
              <c16:uniqueId val="{00000007-C2F9-4EFC-88D4-41ED6C062432}"/>
            </c:ext>
          </c:extLst>
        </c:ser>
        <c:dLbls>
          <c:showLegendKey val="0"/>
          <c:showVal val="0"/>
          <c:showCatName val="0"/>
          <c:showSerName val="0"/>
          <c:showPercent val="0"/>
          <c:showBubbleSize val="0"/>
        </c:dLbls>
        <c:gapWidth val="50"/>
        <c:overlap val="100"/>
        <c:axId val="149043072"/>
        <c:axId val="149044608"/>
      </c:barChart>
      <c:catAx>
        <c:axId val="149043072"/>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49044608"/>
        <c:crosses val="autoZero"/>
        <c:auto val="1"/>
        <c:lblAlgn val="ctr"/>
        <c:lblOffset val="100"/>
        <c:noMultiLvlLbl val="0"/>
      </c:catAx>
      <c:valAx>
        <c:axId val="149044608"/>
        <c:scaling>
          <c:orientation val="minMax"/>
          <c:max val="9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49043072"/>
        <c:crosses val="autoZero"/>
        <c:crossBetween val="between"/>
        <c:dispUnits>
          <c:builtInUnit val="thousands"/>
        </c:dispUnits>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00">
                <a:solidFill>
                  <a:schemeClr val="tx2"/>
                </a:solidFill>
              </a:defRPr>
            </a:pPr>
            <a:r>
              <a:rPr lang="en-GB" sz="1000" b="1" i="0" baseline="0">
                <a:solidFill>
                  <a:schemeClr val="tx2"/>
                </a:solidFill>
                <a:effectLst/>
              </a:rPr>
              <a:t>Net electricity consumption [GWh]</a:t>
            </a:r>
            <a:endParaRPr lang="cs-CZ" sz="1000">
              <a:solidFill>
                <a:schemeClr val="tx2"/>
              </a:solidFill>
              <a:effectLst/>
            </a:endParaRPr>
          </a:p>
        </c:rich>
      </c:tx>
      <c:layout>
        <c:manualLayout>
          <c:xMode val="edge"/>
          <c:yMode val="edge"/>
          <c:x val="6.8126892385905063E-4"/>
          <c:y val="1.4980610725291572E-2"/>
        </c:manualLayout>
      </c:layout>
      <c:overlay val="0"/>
    </c:title>
    <c:autoTitleDeleted val="0"/>
    <c:plotArea>
      <c:layout>
        <c:manualLayout>
          <c:layoutTarget val="inner"/>
          <c:xMode val="edge"/>
          <c:yMode val="edge"/>
          <c:x val="9.7974693461824733E-2"/>
          <c:y val="0.10019670222975829"/>
          <c:w val="0.86471187370235469"/>
          <c:h val="0.48014948996389623"/>
        </c:manualLayout>
      </c:layout>
      <c:barChart>
        <c:barDir val="col"/>
        <c:grouping val="clustered"/>
        <c:varyColors val="0"/>
        <c:ser>
          <c:idx val="1"/>
          <c:order val="0"/>
          <c:tx>
            <c:strRef>
              <c:f>'4.4'!$A$16</c:f>
              <c:strCache>
                <c:ptCount val="1"/>
                <c:pt idx="0">
                  <c:v>2020</c:v>
                </c:pt>
              </c:strCache>
            </c:strRef>
          </c:tx>
          <c:spPr>
            <a:solidFill>
              <a:schemeClr val="accent1"/>
            </a:solidFill>
          </c:spPr>
          <c:invertIfNegative val="0"/>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'4.4'!$B$16:$I$16</c:f>
              <c:numCache>
                <c:formatCode>#,##0.0</c:formatCode>
                <c:ptCount val="8"/>
                <c:pt idx="0">
                  <c:v>20716.071783703406</c:v>
                </c:pt>
                <c:pt idx="1">
                  <c:v>4292.1057155929502</c:v>
                </c:pt>
                <c:pt idx="2">
                  <c:v>701.94820551851683</c:v>
                </c:pt>
                <c:pt idx="3">
                  <c:v>506.30206408528181</c:v>
                </c:pt>
                <c:pt idx="4">
                  <c:v>973.09933589103048</c:v>
                </c:pt>
                <c:pt idx="5">
                  <c:v>15973.474734401037</c:v>
                </c:pt>
                <c:pt idx="6">
                  <c:v>13450.452622576124</c:v>
                </c:pt>
                <c:pt idx="7">
                  <c:v>773.29998823165681</c:v>
                </c:pt>
              </c:numCache>
            </c:numRef>
          </c:val>
          <c:extLst>
            <c:ext xmlns:c16="http://schemas.microsoft.com/office/drawing/2014/chart" uri="{C3380CC4-5D6E-409C-BE32-E72D297353CC}">
              <c16:uniqueId val="{00000010-8AB5-4A31-887C-26E7F762ED1E}"/>
            </c:ext>
          </c:extLst>
        </c:ser>
        <c:ser>
          <c:idx val="0"/>
          <c:order val="1"/>
          <c:tx>
            <c:strRef>
              <c:f>'4.4'!$A$17</c:f>
              <c:strCache>
                <c:ptCount val="1"/>
                <c:pt idx="0">
                  <c:v>2021</c:v>
                </c:pt>
              </c:strCache>
            </c:strRef>
          </c:tx>
          <c:spPr>
            <a:solidFill>
              <a:schemeClr val="accent5"/>
            </a:solidFill>
          </c:spPr>
          <c:invertIfNegative val="0"/>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'4.4'!$B$17:$I$17</c:f>
              <c:numCache>
                <c:formatCode>#,##0.0</c:formatCode>
                <c:ptCount val="8"/>
                <c:pt idx="0">
                  <c:v>22305.357726208844</c:v>
                </c:pt>
                <c:pt idx="1">
                  <c:v>4186.5590456667242</c:v>
                </c:pt>
                <c:pt idx="2">
                  <c:v>719.719092486215</c:v>
                </c:pt>
                <c:pt idx="3">
                  <c:v>539.44598997764751</c:v>
                </c:pt>
                <c:pt idx="4">
                  <c:v>1037.7495645020751</c:v>
                </c:pt>
                <c:pt idx="5">
                  <c:v>17260.359423697846</c:v>
                </c:pt>
                <c:pt idx="6">
                  <c:v>12986.734053472324</c:v>
                </c:pt>
                <c:pt idx="7">
                  <c:v>974.61483198831615</c:v>
                </c:pt>
              </c:numCache>
            </c:numRef>
          </c:val>
          <c:extLst>
            <c:ext xmlns:c16="http://schemas.microsoft.com/office/drawing/2014/chart" uri="{C3380CC4-5D6E-409C-BE32-E72D297353CC}">
              <c16:uniqueId val="{00000021-8AB5-4A31-887C-26E7F762ED1E}"/>
            </c:ext>
          </c:extLst>
        </c:ser>
        <c:dLbls>
          <c:showLegendKey val="0"/>
          <c:showVal val="0"/>
          <c:showCatName val="0"/>
          <c:showSerName val="0"/>
          <c:showPercent val="0"/>
          <c:showBubbleSize val="0"/>
        </c:dLbls>
        <c:gapWidth val="50"/>
        <c:axId val="149308544"/>
        <c:axId val="149310080"/>
      </c:barChart>
      <c:catAx>
        <c:axId val="14930854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49310080"/>
        <c:crosses val="autoZero"/>
        <c:auto val="1"/>
        <c:lblAlgn val="ctr"/>
        <c:lblOffset val="100"/>
        <c:noMultiLvlLbl val="0"/>
      </c:catAx>
      <c:valAx>
        <c:axId val="1493100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9308544"/>
        <c:crosses val="autoZero"/>
        <c:crossBetween val="between"/>
      </c:valAx>
    </c:plotArea>
    <c:legend>
      <c:legendPos val="b"/>
      <c:layout>
        <c:manualLayout>
          <c:xMode val="edge"/>
          <c:yMode val="edge"/>
          <c:x val="3.9992305480425646E-4"/>
          <c:y val="0.89395025139705986"/>
          <c:w val="0.17639864427760374"/>
          <c:h val="4.113373521355132E-2"/>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a:t>
            </a:r>
            <a:endParaRPr lang="cs-CZ" sz="1000">
              <a:solidFill>
                <a:schemeClr val="tx2"/>
              </a:solidFill>
              <a:effectLst/>
            </a:endParaRPr>
          </a:p>
        </c:rich>
      </c:tx>
      <c:layout>
        <c:manualLayout>
          <c:xMode val="edge"/>
          <c:yMode val="edge"/>
          <c:x val="3.5147929222628085E-4"/>
          <c:y val="1.5186600874006818E-2"/>
        </c:manualLayout>
      </c:layout>
      <c:overlay val="0"/>
    </c:title>
    <c:autoTitleDeleted val="0"/>
    <c:plotArea>
      <c:layout>
        <c:manualLayout>
          <c:layoutTarget val="inner"/>
          <c:xMode val="edge"/>
          <c:yMode val="edge"/>
          <c:x val="8.6589133399547033E-2"/>
          <c:y val="0.10394969209266366"/>
          <c:w val="0.88274092261865611"/>
          <c:h val="0.49238946018011504"/>
        </c:manualLayout>
      </c:layout>
      <c:barChart>
        <c:barDir val="col"/>
        <c:grouping val="stacked"/>
        <c:varyColors val="0"/>
        <c:ser>
          <c:idx val="0"/>
          <c:order val="0"/>
          <c:tx>
            <c:strRef>
              <c:f>'4.4'!$A$7</c:f>
              <c:strCache>
                <c:ptCount val="1"/>
                <c:pt idx="0">
                  <c:v>Year-on-year change</c:v>
                </c:pt>
              </c:strCache>
            </c:strRef>
          </c:tx>
          <c:spPr>
            <a:solidFill>
              <a:schemeClr val="accent1"/>
            </a:solidFill>
          </c:spPr>
          <c:invertIfNegative val="0"/>
          <c:dLbls>
            <c:dLbl>
              <c:idx val="0"/>
              <c:layout>
                <c:manualLayout>
                  <c:x val="0"/>
                  <c:y val="-7.45982282168568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73-4C71-9E13-4F72055C21BB}"/>
                </c:ext>
              </c:extLst>
            </c:dLbl>
            <c:dLbl>
              <c:idx val="1"/>
              <c:layout>
                <c:manualLayout>
                  <c:x val="0"/>
                  <c:y val="-3.44919204712996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3-4C71-9E13-4F72055C21BB}"/>
                </c:ext>
              </c:extLst>
            </c:dLbl>
            <c:dLbl>
              <c:idx val="2"/>
              <c:layout>
                <c:manualLayout>
                  <c:x val="0"/>
                  <c:y val="-3.7487219169457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3-4C71-9E13-4F72055C21BB}"/>
                </c:ext>
              </c:extLst>
            </c:dLbl>
            <c:dLbl>
              <c:idx val="3"/>
              <c:layout>
                <c:manualLayout>
                  <c:x val="0"/>
                  <c:y val="-6.54198745297610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3-4C71-9E13-4F72055C21BB}"/>
                </c:ext>
              </c:extLst>
            </c:dLbl>
            <c:dLbl>
              <c:idx val="4"/>
              <c:layout>
                <c:manualLayout>
                  <c:x val="0"/>
                  <c:y val="-6.86180390482640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73-4C71-9E13-4F72055C21BB}"/>
                </c:ext>
              </c:extLst>
            </c:dLbl>
            <c:dLbl>
              <c:idx val="5"/>
              <c:layout>
                <c:manualLayout>
                  <c:x val="0"/>
                  <c:y val="-7.0433229462516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3-4C71-9E13-4F72055C21BB}"/>
                </c:ext>
              </c:extLst>
            </c:dLbl>
            <c:dLbl>
              <c:idx val="6"/>
              <c:layout>
                <c:manualLayout>
                  <c:x val="-2.7924927241272249E-3"/>
                  <c:y val="-3.77466679005147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73-4C71-9E13-4F72055C21BB}"/>
                </c:ext>
              </c:extLst>
            </c:dLbl>
            <c:dLbl>
              <c:idx val="7"/>
              <c:layout>
                <c:manualLayout>
                  <c:x val="0"/>
                  <c:y val="-0.2048353590059064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73-4C71-9E13-4F72055C21BB}"/>
                </c:ext>
              </c:extLst>
            </c:dLbl>
            <c:dLbl>
              <c:idx val="8"/>
              <c:layout>
                <c:manualLayout>
                  <c:x val="-2.0478043412828128E-16"/>
                  <c:y val="-5.89338454938334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73-4C71-9E13-4F72055C21BB}"/>
                </c:ext>
              </c:extLst>
            </c:dLbl>
            <c:spPr>
              <a:noFill/>
              <a:ln>
                <a:noFill/>
              </a:ln>
              <a:effectLst/>
            </c:spPr>
            <c:txPr>
              <a:bodyPr/>
              <a:lstStyle/>
              <a:p>
                <a:pPr>
                  <a:defRPr sz="900"/>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'4.4'!$B$3:$J$3</c:f>
              <c:strCache>
                <c:ptCount val="9"/>
                <c:pt idx="0">
                  <c:v>Industry</c:v>
                </c:pt>
                <c:pt idx="1">
                  <c:v>Energy</c:v>
                </c:pt>
                <c:pt idx="2">
                  <c:v>Transport</c:v>
                </c:pt>
                <c:pt idx="3">
                  <c:v>Construction</c:v>
                </c:pt>
                <c:pt idx="4">
                  <c:v>Farming and forestry</c:v>
                </c:pt>
                <c:pt idx="5">
                  <c:v>Households</c:v>
                </c:pt>
                <c:pt idx="6">
                  <c:v>Retail, services, schools, health care</c:v>
                </c:pt>
                <c:pt idx="7">
                  <c:v>Other</c:v>
                </c:pt>
                <c:pt idx="8">
                  <c:v>Total</c:v>
                </c:pt>
              </c:strCache>
            </c:strRef>
          </c:cat>
          <c:val>
            <c:numRef>
              <c:f>'4.4'!$B$7:$J$7</c:f>
              <c:numCache>
                <c:formatCode>0.0%</c:formatCode>
                <c:ptCount val="9"/>
                <c:pt idx="0">
                  <c:v>7.6717534052747977E-2</c:v>
                </c:pt>
                <c:pt idx="1">
                  <c:v>-2.4590883104948148E-2</c:v>
                </c:pt>
                <c:pt idx="2">
                  <c:v>2.5316521686341704E-2</c:v>
                </c:pt>
                <c:pt idx="3">
                  <c:v>6.5462750882214302E-2</c:v>
                </c:pt>
                <c:pt idx="4">
                  <c:v>6.6437439865116021E-2</c:v>
                </c:pt>
                <c:pt idx="5">
                  <c:v>8.0563854182917907E-2</c:v>
                </c:pt>
                <c:pt idx="6">
                  <c:v>-3.4476056837333763E-2</c:v>
                </c:pt>
                <c:pt idx="7">
                  <c:v>0.2603321438256011</c:v>
                </c:pt>
                <c:pt idx="8">
                  <c:v>4.5721095453935413E-2</c:v>
                </c:pt>
              </c:numCache>
            </c:numRef>
          </c:val>
          <c:extLst>
            <c:ext xmlns:c16="http://schemas.microsoft.com/office/drawing/2014/chart" uri="{C3380CC4-5D6E-409C-BE32-E72D297353CC}">
              <c16:uniqueId val="{00000009-C173-4C71-9E13-4F72055C21BB}"/>
            </c:ext>
          </c:extLst>
        </c:ser>
        <c:dLbls>
          <c:showLegendKey val="0"/>
          <c:showVal val="0"/>
          <c:showCatName val="0"/>
          <c:showSerName val="0"/>
          <c:showPercent val="0"/>
          <c:showBubbleSize val="0"/>
        </c:dLbls>
        <c:gapWidth val="50"/>
        <c:overlap val="100"/>
        <c:axId val="149346944"/>
        <c:axId val="148259200"/>
      </c:barChart>
      <c:catAx>
        <c:axId val="149346944"/>
        <c:scaling>
          <c:orientation val="minMax"/>
        </c:scaling>
        <c:delete val="0"/>
        <c:axPos val="b"/>
        <c:numFmt formatCode="General" sourceLinked="0"/>
        <c:majorTickMark val="none"/>
        <c:minorTickMark val="none"/>
        <c:tickLblPos val="low"/>
        <c:txPr>
          <a:bodyPr rot="-5400000" vert="horz"/>
          <a:lstStyle/>
          <a:p>
            <a:pPr>
              <a:defRPr sz="900"/>
            </a:pPr>
            <a:endParaRPr lang="cs-CZ"/>
          </a:p>
        </c:txPr>
        <c:crossAx val="148259200"/>
        <c:crosses val="autoZero"/>
        <c:auto val="1"/>
        <c:lblAlgn val="ctr"/>
        <c:lblOffset val="100"/>
        <c:noMultiLvlLbl val="0"/>
      </c:catAx>
      <c:valAx>
        <c:axId val="1482592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934694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3.4450776253105092E-4"/>
          <c:y val="2.1831737176496401E-2"/>
        </c:manualLayout>
      </c:layout>
      <c:overlay val="0"/>
    </c:title>
    <c:autoTitleDeleted val="0"/>
    <c:plotArea>
      <c:layout>
        <c:manualLayout>
          <c:layoutTarget val="inner"/>
          <c:xMode val="edge"/>
          <c:yMode val="edge"/>
          <c:x val="0.10855149656408515"/>
          <c:y val="0.16268016569113505"/>
          <c:w val="0.89144850343591486"/>
          <c:h val="0.48620698442960714"/>
        </c:manualLayout>
      </c:layout>
      <c:barChart>
        <c:barDir val="col"/>
        <c:grouping val="stacked"/>
        <c:varyColors val="0"/>
        <c:ser>
          <c:idx val="0"/>
          <c:order val="0"/>
          <c:tx>
            <c:strRef>
              <c:f>'3.3'!$A$17</c:f>
              <c:strCache>
                <c:ptCount val="1"/>
                <c:pt idx="0">
                  <c:v>Nuclear (NPP)</c:v>
                </c:pt>
              </c:strCache>
            </c:strRef>
          </c:tx>
          <c:spPr>
            <a:solidFill>
              <a:schemeClr val="accent1"/>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'3.3'!$B$17:$K$17</c:f>
              <c:numCache>
                <c:formatCode>#,##0.0</c:formatCode>
                <c:ptCount val="10"/>
                <c:pt idx="0">
                  <c:v>30324.178</c:v>
                </c:pt>
                <c:pt idx="1">
                  <c:v>30745.3</c:v>
                </c:pt>
                <c:pt idx="2">
                  <c:v>30324.873359999998</c:v>
                </c:pt>
                <c:pt idx="3">
                  <c:v>26840.84765</c:v>
                </c:pt>
                <c:pt idx="4">
                  <c:v>24104.222150000001</c:v>
                </c:pt>
                <c:pt idx="5">
                  <c:v>28339.57704</c:v>
                </c:pt>
                <c:pt idx="6">
                  <c:v>29921.311170000001</c:v>
                </c:pt>
                <c:pt idx="7">
                  <c:v>30246.208839999999</c:v>
                </c:pt>
                <c:pt idx="8">
                  <c:v>30043.279770000001</c:v>
                </c:pt>
                <c:pt idx="9">
                  <c:v>30731.180379999998</c:v>
                </c:pt>
              </c:numCache>
            </c:numRef>
          </c:val>
          <c:extLst>
            <c:ext xmlns:c16="http://schemas.microsoft.com/office/drawing/2014/chart" uri="{C3380CC4-5D6E-409C-BE32-E72D297353CC}">
              <c16:uniqueId val="{00000000-0FFF-45BB-AFF8-4974E81E9C21}"/>
            </c:ext>
          </c:extLst>
        </c:ser>
        <c:ser>
          <c:idx val="1"/>
          <c:order val="1"/>
          <c:tx>
            <c:strRef>
              <c:f>'3.3'!$A$18</c:f>
              <c:strCache>
                <c:ptCount val="1"/>
                <c:pt idx="0">
                  <c:v>Thermal (TPS)</c:v>
                </c:pt>
              </c:strCache>
            </c:strRef>
          </c:tx>
          <c:spPr>
            <a:solidFill>
              <a:schemeClr val="accent5"/>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'3.3'!$B$18:$K$18</c:f>
              <c:numCache>
                <c:formatCode>#,##0.0</c:formatCode>
                <c:ptCount val="10"/>
                <c:pt idx="0">
                  <c:v>47261.007437886903</c:v>
                </c:pt>
                <c:pt idx="1">
                  <c:v>44737</c:v>
                </c:pt>
                <c:pt idx="2">
                  <c:v>44420.480448999995</c:v>
                </c:pt>
                <c:pt idx="3">
                  <c:v>44819.83107</c:v>
                </c:pt>
                <c:pt idx="4">
                  <c:v>45704.070480000009</c:v>
                </c:pt>
                <c:pt idx="5">
                  <c:v>45431.680268000004</c:v>
                </c:pt>
                <c:pt idx="6">
                  <c:v>45070.754583999995</c:v>
                </c:pt>
                <c:pt idx="7">
                  <c:v>41386.690892000006</c:v>
                </c:pt>
                <c:pt idx="8">
                  <c:v>35197.584424000001</c:v>
                </c:pt>
                <c:pt idx="9">
                  <c:v>38629.840591</c:v>
                </c:pt>
              </c:numCache>
            </c:numRef>
          </c:val>
          <c:extLst>
            <c:ext xmlns:c16="http://schemas.microsoft.com/office/drawing/2014/chart" uri="{C3380CC4-5D6E-409C-BE32-E72D297353CC}">
              <c16:uniqueId val="{00000001-0FFF-45BB-AFF8-4974E81E9C21}"/>
            </c:ext>
          </c:extLst>
        </c:ser>
        <c:ser>
          <c:idx val="2"/>
          <c:order val="2"/>
          <c:tx>
            <c:strRef>
              <c:f>'3.3'!$A$19</c:f>
              <c:strCache>
                <c:ptCount val="1"/>
                <c:pt idx="0">
                  <c:v>Combined cycle (CC)</c:v>
                </c:pt>
              </c:strCache>
            </c:strRef>
          </c:tx>
          <c:spPr>
            <a:solidFill>
              <a:schemeClr val="accent2"/>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'3.3'!$B$19:$K$19</c:f>
              <c:numCache>
                <c:formatCode>#,##0.0</c:formatCode>
                <c:ptCount val="10"/>
                <c:pt idx="0">
                  <c:v>2200.4</c:v>
                </c:pt>
                <c:pt idx="1">
                  <c:v>2092.8000000000002</c:v>
                </c:pt>
                <c:pt idx="2">
                  <c:v>2204.6749</c:v>
                </c:pt>
                <c:pt idx="3">
                  <c:v>2749.0231000000003</c:v>
                </c:pt>
                <c:pt idx="4">
                  <c:v>4049.2436780000003</c:v>
                </c:pt>
                <c:pt idx="5">
                  <c:v>3722.4054339999998</c:v>
                </c:pt>
                <c:pt idx="6">
                  <c:v>3690.8718700000009</c:v>
                </c:pt>
                <c:pt idx="7">
                  <c:v>5518.5206710000002</c:v>
                </c:pt>
                <c:pt idx="8">
                  <c:v>6041.2675499999996</c:v>
                </c:pt>
                <c:pt idx="9">
                  <c:v>5239.8421099999996</c:v>
                </c:pt>
              </c:numCache>
            </c:numRef>
          </c:val>
          <c:extLst>
            <c:ext xmlns:c16="http://schemas.microsoft.com/office/drawing/2014/chart" uri="{C3380CC4-5D6E-409C-BE32-E72D297353CC}">
              <c16:uniqueId val="{00000002-0FFF-45BB-AFF8-4974E81E9C21}"/>
            </c:ext>
          </c:extLst>
        </c:ser>
        <c:ser>
          <c:idx val="3"/>
          <c:order val="3"/>
          <c:tx>
            <c:strRef>
              <c:f>'3.3'!$A$20</c:f>
              <c:strCache>
                <c:ptCount val="1"/>
                <c:pt idx="0">
                  <c:v>Gas fired (GFPS)</c:v>
                </c:pt>
              </c:strCache>
            </c:strRef>
          </c:tx>
          <c:spPr>
            <a:solidFill>
              <a:schemeClr val="accent6"/>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'3.3'!$B$20:$K$20</c:f>
              <c:numCache>
                <c:formatCode>#,##0.0</c:formatCode>
                <c:ptCount val="10"/>
                <c:pt idx="0">
                  <c:v>2234.6999999999998</c:v>
                </c:pt>
                <c:pt idx="1">
                  <c:v>3179.6</c:v>
                </c:pt>
                <c:pt idx="2">
                  <c:v>3498.2941010000004</c:v>
                </c:pt>
                <c:pt idx="3">
                  <c:v>3572.8122870000002</c:v>
                </c:pt>
                <c:pt idx="4">
                  <c:v>3613.8820269999974</c:v>
                </c:pt>
                <c:pt idx="5">
                  <c:v>3719.6895780000023</c:v>
                </c:pt>
                <c:pt idx="6">
                  <c:v>3690.4131100000004</c:v>
                </c:pt>
                <c:pt idx="7">
                  <c:v>3676.6971499999986</c:v>
                </c:pt>
                <c:pt idx="8">
                  <c:v>3790.0822900000003</c:v>
                </c:pt>
                <c:pt idx="9">
                  <c:v>3931.6764460000009</c:v>
                </c:pt>
              </c:numCache>
            </c:numRef>
          </c:val>
          <c:extLst>
            <c:ext xmlns:c16="http://schemas.microsoft.com/office/drawing/2014/chart" uri="{C3380CC4-5D6E-409C-BE32-E72D297353CC}">
              <c16:uniqueId val="{00000003-0FFF-45BB-AFF8-4974E81E9C21}"/>
            </c:ext>
          </c:extLst>
        </c:ser>
        <c:ser>
          <c:idx val="4"/>
          <c:order val="4"/>
          <c:tx>
            <c:strRef>
              <c:f>'3.3'!$A$21</c:f>
              <c:strCache>
                <c:ptCount val="1"/>
                <c:pt idx="0">
                  <c:v>Hydro (HE)</c:v>
                </c:pt>
              </c:strCache>
            </c:strRef>
          </c:tx>
          <c:spPr>
            <a:solidFill>
              <a:schemeClr val="accent3"/>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'3.3'!$B$21:$K$21</c:f>
              <c:numCache>
                <c:formatCode>#,##0.0</c:formatCode>
                <c:ptCount val="10"/>
                <c:pt idx="0">
                  <c:v>2231.5493615839096</c:v>
                </c:pt>
                <c:pt idx="1">
                  <c:v>2856.3917619999997</c:v>
                </c:pt>
                <c:pt idx="2">
                  <c:v>1909.7606069999999</c:v>
                </c:pt>
                <c:pt idx="3">
                  <c:v>1795.385714</c:v>
                </c:pt>
                <c:pt idx="4">
                  <c:v>2001.483921</c:v>
                </c:pt>
                <c:pt idx="5">
                  <c:v>1869.5299099999997</c:v>
                </c:pt>
                <c:pt idx="6">
                  <c:v>1627.5154729999997</c:v>
                </c:pt>
                <c:pt idx="7">
                  <c:v>2008.651597</c:v>
                </c:pt>
                <c:pt idx="8">
                  <c:v>2144.10014</c:v>
                </c:pt>
                <c:pt idx="9">
                  <c:v>2408.5204229999995</c:v>
                </c:pt>
              </c:numCache>
            </c:numRef>
          </c:val>
          <c:extLst>
            <c:ext xmlns:c16="http://schemas.microsoft.com/office/drawing/2014/chart" uri="{C3380CC4-5D6E-409C-BE32-E72D297353CC}">
              <c16:uniqueId val="{00000004-0FFF-45BB-AFF8-4974E81E9C21}"/>
            </c:ext>
          </c:extLst>
        </c:ser>
        <c:ser>
          <c:idx val="5"/>
          <c:order val="5"/>
          <c:tx>
            <c:strRef>
              <c:f>'3.3'!$A$22</c:f>
              <c:strCache>
                <c:ptCount val="1"/>
                <c:pt idx="0">
                  <c:v>Pumped storage (PSHE)</c:v>
                </c:pt>
              </c:strCache>
            </c:strRef>
          </c:tx>
          <c:spPr>
            <a:solidFill>
              <a:srgbClr val="F0948F"/>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'3.3'!$B$22:$K$22</c:f>
              <c:numCache>
                <c:formatCode>#,##0.0</c:formatCode>
                <c:ptCount val="10"/>
                <c:pt idx="0">
                  <c:v>731.44974200000001</c:v>
                </c:pt>
                <c:pt idx="1">
                  <c:v>905.30823799999996</c:v>
                </c:pt>
                <c:pt idx="2">
                  <c:v>1051.5262420000001</c:v>
                </c:pt>
                <c:pt idx="3">
                  <c:v>1275.9619400000001</c:v>
                </c:pt>
                <c:pt idx="4">
                  <c:v>1201.5475300000003</c:v>
                </c:pt>
                <c:pt idx="5">
                  <c:v>1170.455101</c:v>
                </c:pt>
                <c:pt idx="6">
                  <c:v>1050.5881869999998</c:v>
                </c:pt>
                <c:pt idx="7">
                  <c:v>1166.6572390000001</c:v>
                </c:pt>
                <c:pt idx="8">
                  <c:v>1293.078659</c:v>
                </c:pt>
                <c:pt idx="9">
                  <c:v>1211.4044170000002</c:v>
                </c:pt>
              </c:numCache>
            </c:numRef>
          </c:val>
          <c:extLst>
            <c:ext xmlns:c16="http://schemas.microsoft.com/office/drawing/2014/chart" uri="{C3380CC4-5D6E-409C-BE32-E72D297353CC}">
              <c16:uniqueId val="{00000005-0FFF-45BB-AFF8-4974E81E9C21}"/>
            </c:ext>
          </c:extLst>
        </c:ser>
        <c:ser>
          <c:idx val="6"/>
          <c:order val="6"/>
          <c:tx>
            <c:strRef>
              <c:f>'3.3'!$A$23</c:f>
              <c:strCache>
                <c:ptCount val="1"/>
                <c:pt idx="0">
                  <c:v>Wind (WPP)</c:v>
                </c:pt>
              </c:strCache>
            </c:strRef>
          </c:tx>
          <c:spPr>
            <a:solidFill>
              <a:schemeClr val="accent4"/>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'3.3'!$B$23:$K$23</c:f>
              <c:numCache>
                <c:formatCode>#,##0.0</c:formatCode>
                <c:ptCount val="10"/>
                <c:pt idx="0">
                  <c:v>417.32282571972775</c:v>
                </c:pt>
                <c:pt idx="1">
                  <c:v>478.3</c:v>
                </c:pt>
                <c:pt idx="2">
                  <c:v>476.54452800000013</c:v>
                </c:pt>
                <c:pt idx="3">
                  <c:v>572.61156800000003</c:v>
                </c:pt>
                <c:pt idx="4">
                  <c:v>496.96035199999994</c:v>
                </c:pt>
                <c:pt idx="5">
                  <c:v>591.03834400000005</c:v>
                </c:pt>
                <c:pt idx="6">
                  <c:v>609.32970900000009</c:v>
                </c:pt>
                <c:pt idx="7">
                  <c:v>700.03396199999997</c:v>
                </c:pt>
                <c:pt idx="8">
                  <c:v>699.08349399999986</c:v>
                </c:pt>
                <c:pt idx="9">
                  <c:v>601.53404899999987</c:v>
                </c:pt>
              </c:numCache>
            </c:numRef>
          </c:val>
          <c:extLst>
            <c:ext xmlns:c16="http://schemas.microsoft.com/office/drawing/2014/chart" uri="{C3380CC4-5D6E-409C-BE32-E72D297353CC}">
              <c16:uniqueId val="{00000006-0FFF-45BB-AFF8-4974E81E9C21}"/>
            </c:ext>
          </c:extLst>
        </c:ser>
        <c:ser>
          <c:idx val="7"/>
          <c:order val="7"/>
          <c:tx>
            <c:strRef>
              <c:f>'3.3'!$A$24</c:f>
              <c:strCache>
                <c:ptCount val="1"/>
                <c:pt idx="0">
                  <c:v>Photovoltaic (PV)</c:v>
                </c:pt>
              </c:strCache>
            </c:strRef>
          </c:tx>
          <c:spPr>
            <a:solidFill>
              <a:srgbClr val="F7C9C7"/>
            </a:solidFill>
          </c:spPr>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'3.3'!$B$24:$K$24</c:f>
              <c:numCache>
                <c:formatCode>#,##0.0</c:formatCode>
                <c:ptCount val="10"/>
                <c:pt idx="0">
                  <c:v>2173.1242229482714</c:v>
                </c:pt>
                <c:pt idx="1">
                  <c:v>2070.1999999999998</c:v>
                </c:pt>
                <c:pt idx="2">
                  <c:v>2127.2028551999992</c:v>
                </c:pt>
                <c:pt idx="3">
                  <c:v>2267.1159572999982</c:v>
                </c:pt>
                <c:pt idx="4">
                  <c:v>2134.040784999996</c:v>
                </c:pt>
                <c:pt idx="5">
                  <c:v>2196.6528549999903</c:v>
                </c:pt>
                <c:pt idx="6">
                  <c:v>2341.2052279999934</c:v>
                </c:pt>
                <c:pt idx="7">
                  <c:v>2287.043370999997</c:v>
                </c:pt>
                <c:pt idx="8">
                  <c:v>2236.9900659999994</c:v>
                </c:pt>
                <c:pt idx="9">
                  <c:v>2153.2803229999995</c:v>
                </c:pt>
              </c:numCache>
            </c:numRef>
          </c:val>
          <c:extLst>
            <c:ext xmlns:c16="http://schemas.microsoft.com/office/drawing/2014/chart" uri="{C3380CC4-5D6E-409C-BE32-E72D297353CC}">
              <c16:uniqueId val="{00000007-0FFF-45BB-AFF8-4974E81E9C21}"/>
            </c:ext>
          </c:extLst>
        </c:ser>
        <c:dLbls>
          <c:showLegendKey val="0"/>
          <c:showVal val="0"/>
          <c:showCatName val="0"/>
          <c:showSerName val="0"/>
          <c:showPercent val="0"/>
          <c:showBubbleSize val="0"/>
        </c:dLbls>
        <c:gapWidth val="50"/>
        <c:overlap val="100"/>
        <c:axId val="146742272"/>
        <c:axId val="146752256"/>
      </c:barChart>
      <c:catAx>
        <c:axId val="146742272"/>
        <c:scaling>
          <c:orientation val="minMax"/>
        </c:scaling>
        <c:delete val="0"/>
        <c:axPos val="b"/>
        <c:numFmt formatCode="General" sourceLinked="1"/>
        <c:majorTickMark val="none"/>
        <c:minorTickMark val="none"/>
        <c:tickLblPos val="nextTo"/>
        <c:txPr>
          <a:bodyPr/>
          <a:lstStyle/>
          <a:p>
            <a:pPr>
              <a:defRPr sz="900"/>
            </a:pPr>
            <a:endParaRPr lang="cs-CZ"/>
          </a:p>
        </c:txPr>
        <c:crossAx val="146752256"/>
        <c:crosses val="autoZero"/>
        <c:auto val="1"/>
        <c:lblAlgn val="ctr"/>
        <c:lblOffset val="100"/>
        <c:noMultiLvlLbl val="0"/>
      </c:catAx>
      <c:valAx>
        <c:axId val="146752256"/>
        <c:scaling>
          <c:orientation val="minMax"/>
          <c:max val="90000"/>
        </c:scaling>
        <c:delete val="0"/>
        <c:axPos val="l"/>
        <c:majorGridlines/>
        <c:numFmt formatCode="#,##0" sourceLinked="0"/>
        <c:majorTickMark val="out"/>
        <c:minorTickMark val="none"/>
        <c:tickLblPos val="nextTo"/>
        <c:spPr>
          <a:ln>
            <a:noFill/>
          </a:ln>
        </c:spPr>
        <c:txPr>
          <a:bodyPr/>
          <a:lstStyle/>
          <a:p>
            <a:pPr>
              <a:defRPr sz="900"/>
            </a:pPr>
            <a:endParaRPr lang="cs-CZ"/>
          </a:p>
        </c:txPr>
        <c:crossAx val="146742272"/>
        <c:crosses val="autoZero"/>
        <c:crossBetween val="between"/>
      </c:valAx>
    </c:plotArea>
    <c:legend>
      <c:legendPos val="b"/>
      <c:layout>
        <c:manualLayout>
          <c:xMode val="edge"/>
          <c:yMode val="edge"/>
          <c:x val="0"/>
          <c:y val="0.77126344311909345"/>
          <c:w val="0.70485022898594951"/>
          <c:h val="0.2287365568809072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17274834521157"/>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chemeClr val="accent1"/>
            </a:solidFill>
          </c:spPr>
          <c:invertIfNegative val="0"/>
          <c:cat>
            <c:strRef>
              <c:f>'4.5'!$B$2</c:f>
              <c:strCache>
                <c:ptCount val="1"/>
                <c:pt idx="0">
                  <c:v>Prague
(PHA)</c:v>
                </c:pt>
              </c:strCache>
            </c:strRef>
          </c:cat>
          <c:val>
            <c:numRef>
              <c:f>'4.5'!$B$5</c:f>
              <c:numCache>
                <c:formatCode>#,##0.0</c:formatCode>
                <c:ptCount val="1"/>
                <c:pt idx="0">
                  <c:v>0</c:v>
                </c:pt>
              </c:numCache>
            </c:numRef>
          </c:val>
          <c:extLst>
            <c:ext xmlns:c16="http://schemas.microsoft.com/office/drawing/2014/chart" uri="{C3380CC4-5D6E-409C-BE32-E72D297353CC}">
              <c16:uniqueId val="{00000002-853B-4D94-BC22-BF88F96E49C0}"/>
            </c:ext>
          </c:extLst>
        </c:ser>
        <c:ser>
          <c:idx val="1"/>
          <c:order val="1"/>
          <c:tx>
            <c:strRef>
              <c:f>'4.5'!$A$6</c:f>
              <c:strCache>
                <c:ptCount val="1"/>
                <c:pt idx="0">
                  <c:v>Nuclear fuel</c:v>
                </c:pt>
              </c:strCache>
            </c:strRef>
          </c:tx>
          <c:spPr>
            <a:solidFill>
              <a:schemeClr val="accent2"/>
            </a:solidFill>
          </c:spPr>
          <c:invertIfNegative val="0"/>
          <c:cat>
            <c:strRef>
              <c:f>'4.5'!$B$2</c:f>
              <c:strCache>
                <c:ptCount val="1"/>
                <c:pt idx="0">
                  <c:v>Prague
(PHA)</c:v>
                </c:pt>
              </c:strCache>
            </c:strRef>
          </c:cat>
          <c:val>
            <c:numRef>
              <c:f>'4.5'!$B$6</c:f>
              <c:numCache>
                <c:formatCode>#,##0.0</c:formatCode>
                <c:ptCount val="1"/>
                <c:pt idx="0">
                  <c:v>0</c:v>
                </c:pt>
              </c:numCache>
            </c:numRef>
          </c:val>
          <c:extLst>
            <c:ext xmlns:c16="http://schemas.microsoft.com/office/drawing/2014/chart" uri="{C3380CC4-5D6E-409C-BE32-E72D297353CC}">
              <c16:uniqueId val="{00000003-853B-4D94-BC22-BF88F96E49C0}"/>
            </c:ext>
          </c:extLst>
        </c:ser>
        <c:ser>
          <c:idx val="2"/>
          <c:order val="2"/>
          <c:tx>
            <c:strRef>
              <c:f>'4.5'!$A$8</c:f>
              <c:strCache>
                <c:ptCount val="1"/>
                <c:pt idx="0">
                  <c:v>Natural gas</c:v>
                </c:pt>
              </c:strCache>
            </c:strRef>
          </c:tx>
          <c:spPr>
            <a:solidFill>
              <a:schemeClr val="accent3"/>
            </a:solidFill>
          </c:spPr>
          <c:invertIfNegative val="0"/>
          <c:cat>
            <c:strRef>
              <c:f>'4.5'!$B$2</c:f>
              <c:strCache>
                <c:ptCount val="1"/>
                <c:pt idx="0">
                  <c:v>Prague
(PHA)</c:v>
                </c:pt>
              </c:strCache>
            </c:strRef>
          </c:cat>
          <c:val>
            <c:numRef>
              <c:f>'4.5'!$B$8</c:f>
              <c:numCache>
                <c:formatCode>#,##0.0</c:formatCode>
                <c:ptCount val="1"/>
                <c:pt idx="0">
                  <c:v>28.117027999999994</c:v>
                </c:pt>
              </c:numCache>
            </c:numRef>
          </c:val>
          <c:extLst>
            <c:ext xmlns:c16="http://schemas.microsoft.com/office/drawing/2014/chart" uri="{C3380CC4-5D6E-409C-BE32-E72D297353CC}">
              <c16:uniqueId val="{00000004-853B-4D94-BC22-BF88F96E49C0}"/>
            </c:ext>
          </c:extLst>
        </c:ser>
        <c:ser>
          <c:idx val="3"/>
          <c:order val="3"/>
          <c:tx>
            <c:strRef>
              <c:f>'4.5'!$A$9</c:f>
              <c:strCache>
                <c:ptCount val="1"/>
                <c:pt idx="0">
                  <c:v>Hard coal</c:v>
                </c:pt>
              </c:strCache>
            </c:strRef>
          </c:tx>
          <c:spPr>
            <a:solidFill>
              <a:schemeClr val="accent4"/>
            </a:solidFill>
          </c:spPr>
          <c:invertIfNegative val="0"/>
          <c:cat>
            <c:strRef>
              <c:f>'4.5'!$B$2</c:f>
              <c:strCache>
                <c:ptCount val="1"/>
                <c:pt idx="0">
                  <c:v>Prague
(PHA)</c:v>
                </c:pt>
              </c:strCache>
            </c:strRef>
          </c:cat>
          <c:val>
            <c:numRef>
              <c:f>'4.5'!$B$9</c:f>
              <c:numCache>
                <c:formatCode>#,##0.0</c:formatCode>
                <c:ptCount val="1"/>
                <c:pt idx="0">
                  <c:v>0</c:v>
                </c:pt>
              </c:numCache>
            </c:numRef>
          </c:val>
          <c:extLst>
            <c:ext xmlns:c16="http://schemas.microsoft.com/office/drawing/2014/chart" uri="{C3380CC4-5D6E-409C-BE32-E72D297353CC}">
              <c16:uniqueId val="{00000005-853B-4D94-BC22-BF88F96E49C0}"/>
            </c:ext>
          </c:extLst>
        </c:ser>
        <c:ser>
          <c:idx val="4"/>
          <c:order val="4"/>
          <c:tx>
            <c:strRef>
              <c:f>'4.5'!$A$10</c:f>
              <c:strCache>
                <c:ptCount val="1"/>
                <c:pt idx="0">
                  <c:v>Pumped storage</c:v>
                </c:pt>
              </c:strCache>
            </c:strRef>
          </c:tx>
          <c:spPr>
            <a:solidFill>
              <a:schemeClr val="accent5"/>
            </a:solidFill>
          </c:spPr>
          <c:invertIfNegative val="0"/>
          <c:cat>
            <c:strRef>
              <c:f>'4.5'!$B$2</c:f>
              <c:strCache>
                <c:ptCount val="1"/>
                <c:pt idx="0">
                  <c:v>Prague
(PHA)</c:v>
                </c:pt>
              </c:strCache>
            </c:strRef>
          </c:cat>
          <c:val>
            <c:numRef>
              <c:f>'4.5'!$B$10</c:f>
              <c:numCache>
                <c:formatCode>#,##0.0</c:formatCode>
                <c:ptCount val="1"/>
                <c:pt idx="0">
                  <c:v>0</c:v>
                </c:pt>
              </c:numCache>
            </c:numRef>
          </c:val>
          <c:extLst>
            <c:ext xmlns:c16="http://schemas.microsoft.com/office/drawing/2014/chart" uri="{C3380CC4-5D6E-409C-BE32-E72D297353CC}">
              <c16:uniqueId val="{00000006-853B-4D94-BC22-BF88F96E49C0}"/>
            </c:ext>
          </c:extLst>
        </c:ser>
        <c:ser>
          <c:idx val="5"/>
          <c:order val="5"/>
          <c:tx>
            <c:strRef>
              <c:f>'4.5'!$A$22</c:f>
              <c:strCache>
                <c:ptCount val="1"/>
                <c:pt idx="0">
                  <c:v>Photovoltaic</c:v>
                </c:pt>
              </c:strCache>
            </c:strRef>
          </c:tx>
          <c:spPr>
            <a:pattFill prst="ltUpDiag">
              <a:fgClr>
                <a:schemeClr val="accent6"/>
              </a:fgClr>
              <a:bgClr>
                <a:schemeClr val="bg1"/>
              </a:bgClr>
            </a:pattFill>
          </c:spPr>
          <c:invertIfNegative val="0"/>
          <c:cat>
            <c:strRef>
              <c:f>'4.5'!$B$2</c:f>
              <c:strCache>
                <c:ptCount val="1"/>
                <c:pt idx="0">
                  <c:v>Prague
(PHA)</c:v>
                </c:pt>
              </c:strCache>
            </c:strRef>
          </c:cat>
          <c:val>
            <c:numRef>
              <c:f>'4.5'!$B$22</c:f>
              <c:numCache>
                <c:formatCode>#,##0.0</c:formatCode>
                <c:ptCount val="1"/>
                <c:pt idx="0">
                  <c:v>19.865961999999978</c:v>
                </c:pt>
              </c:numCache>
            </c:numRef>
          </c:val>
          <c:extLst>
            <c:ext xmlns:c16="http://schemas.microsoft.com/office/drawing/2014/chart" uri="{C3380CC4-5D6E-409C-BE32-E72D297353CC}">
              <c16:uniqueId val="{00000007-853B-4D94-BC22-BF88F96E49C0}"/>
            </c:ext>
          </c:extLst>
        </c:ser>
        <c:ser>
          <c:idx val="6"/>
          <c:order val="6"/>
          <c:tx>
            <c:strRef>
              <c:f>'4.5'!$A$21</c:f>
              <c:strCache>
                <c:ptCount val="1"/>
                <c:pt idx="0">
                  <c:v>Hydro</c:v>
                </c:pt>
              </c:strCache>
            </c:strRef>
          </c:tx>
          <c:spPr>
            <a:pattFill prst="ltUpDiag">
              <a:fgClr>
                <a:schemeClr val="accent2"/>
              </a:fgClr>
              <a:bgClr>
                <a:schemeClr val="bg1"/>
              </a:bgClr>
            </a:pattFill>
          </c:spPr>
          <c:invertIfNegative val="0"/>
          <c:cat>
            <c:strRef>
              <c:f>'4.5'!$B$2</c:f>
              <c:strCache>
                <c:ptCount val="1"/>
                <c:pt idx="0">
                  <c:v>Prague
(PHA)</c:v>
                </c:pt>
              </c:strCache>
            </c:strRef>
          </c:cat>
          <c:val>
            <c:numRef>
              <c:f>'4.5'!$B$21</c:f>
              <c:numCache>
                <c:formatCode>#,##0.0</c:formatCode>
                <c:ptCount val="1"/>
                <c:pt idx="0">
                  <c:v>48.796365999999956</c:v>
                </c:pt>
              </c:numCache>
            </c:numRef>
          </c:val>
          <c:extLst>
            <c:ext xmlns:c16="http://schemas.microsoft.com/office/drawing/2014/chart" uri="{C3380CC4-5D6E-409C-BE32-E72D297353CC}">
              <c16:uniqueId val="{00000008-853B-4D94-BC22-BF88F96E49C0}"/>
            </c:ext>
          </c:extLst>
        </c:ser>
        <c:ser>
          <c:idx val="7"/>
          <c:order val="7"/>
          <c:tx>
            <c:strRef>
              <c:f>'4.5'!$A$23</c:f>
              <c:strCache>
                <c:ptCount val="1"/>
                <c:pt idx="0">
                  <c:v>Wind</c:v>
                </c:pt>
              </c:strCache>
            </c:strRef>
          </c:tx>
          <c:spPr>
            <a:pattFill prst="ltUpDiag">
              <a:fgClr>
                <a:schemeClr val="accent3"/>
              </a:fgClr>
              <a:bgClr>
                <a:schemeClr val="bg1"/>
              </a:bgClr>
            </a:pattFill>
          </c:spPr>
          <c:invertIfNegative val="0"/>
          <c:cat>
            <c:strRef>
              <c:f>'4.5'!$B$2</c:f>
              <c:strCache>
                <c:ptCount val="1"/>
                <c:pt idx="0">
                  <c:v>Prague
(PHA)</c:v>
                </c:pt>
              </c:strCache>
            </c:strRef>
          </c:cat>
          <c:val>
            <c:numRef>
              <c:f>'4.5'!$B$23</c:f>
              <c:numCache>
                <c:formatCode>#,##0.0</c:formatCode>
                <c:ptCount val="1"/>
                <c:pt idx="0">
                  <c:v>0</c:v>
                </c:pt>
              </c:numCache>
            </c:numRef>
          </c:val>
          <c:extLst>
            <c:ext xmlns:c16="http://schemas.microsoft.com/office/drawing/2014/chart" uri="{C3380CC4-5D6E-409C-BE32-E72D297353CC}">
              <c16:uniqueId val="{00000009-853B-4D94-BC22-BF88F96E49C0}"/>
            </c:ext>
          </c:extLst>
        </c:ser>
        <c:ser>
          <c:idx val="8"/>
          <c:order val="8"/>
          <c:tx>
            <c:strRef>
              <c:f>'4.5'!$A$19</c:f>
              <c:strCache>
                <c:ptCount val="1"/>
                <c:pt idx="0">
                  <c:v>Biomass</c:v>
                </c:pt>
              </c:strCache>
            </c:strRef>
          </c:tx>
          <c:spPr>
            <a:pattFill prst="ltUpDiag">
              <a:fgClr>
                <a:schemeClr val="accent1"/>
              </a:fgClr>
              <a:bgClr>
                <a:schemeClr val="bg1"/>
              </a:bgClr>
            </a:pattFill>
          </c:spPr>
          <c:invertIfNegative val="0"/>
          <c:cat>
            <c:strRef>
              <c:f>'4.5'!$B$2</c:f>
              <c:strCache>
                <c:ptCount val="1"/>
                <c:pt idx="0">
                  <c:v>Prague
(PHA)</c:v>
                </c:pt>
              </c:strCache>
            </c:strRef>
          </c:cat>
          <c:val>
            <c:numRef>
              <c:f>'4.5'!$B$19</c:f>
              <c:numCache>
                <c:formatCode>#,##0.0</c:formatCode>
                <c:ptCount val="1"/>
                <c:pt idx="0">
                  <c:v>0</c:v>
                </c:pt>
              </c:numCache>
            </c:numRef>
          </c:val>
          <c:extLst>
            <c:ext xmlns:c16="http://schemas.microsoft.com/office/drawing/2014/chart" uri="{C3380CC4-5D6E-409C-BE32-E72D297353CC}">
              <c16:uniqueId val="{0000000A-853B-4D94-BC22-BF88F96E49C0}"/>
            </c:ext>
          </c:extLst>
        </c:ser>
        <c:ser>
          <c:idx val="9"/>
          <c:order val="9"/>
          <c:tx>
            <c:strRef>
              <c:f>'4.5'!$A$11</c:f>
              <c:strCache>
                <c:ptCount val="1"/>
                <c:pt idx="0">
                  <c:v>Other gases</c:v>
                </c:pt>
              </c:strCache>
            </c:strRef>
          </c:tx>
          <c:spPr>
            <a:solidFill>
              <a:schemeClr val="accent6"/>
            </a:solidFill>
          </c:spPr>
          <c:invertIfNegative val="0"/>
          <c:cat>
            <c:strRef>
              <c:f>'4.5'!$B$2</c:f>
              <c:strCache>
                <c:ptCount val="1"/>
                <c:pt idx="0">
                  <c:v>Prague
(PHA)</c:v>
                </c:pt>
              </c:strCache>
            </c:strRef>
          </c:cat>
          <c:val>
            <c:numRef>
              <c:f>'4.5'!$B$11</c:f>
              <c:numCache>
                <c:formatCode>#,##0.0</c:formatCode>
                <c:ptCount val="1"/>
                <c:pt idx="0">
                  <c:v>0</c:v>
                </c:pt>
              </c:numCache>
            </c:numRef>
          </c:val>
          <c:extLst>
            <c:ext xmlns:c16="http://schemas.microsoft.com/office/drawing/2014/chart" uri="{C3380CC4-5D6E-409C-BE32-E72D297353CC}">
              <c16:uniqueId val="{0000000B-853B-4D94-BC22-BF88F96E49C0}"/>
            </c:ext>
          </c:extLst>
        </c:ser>
        <c:ser>
          <c:idx val="10"/>
          <c:order val="10"/>
          <c:tx>
            <c:strRef>
              <c:f>'4.5'!$A$20</c:f>
              <c:strCache>
                <c:ptCount val="1"/>
                <c:pt idx="0">
                  <c:v>Biogas</c:v>
                </c:pt>
              </c:strCache>
            </c:strRef>
          </c:tx>
          <c:spPr>
            <a:pattFill prst="ltUpDiag">
              <a:fgClr>
                <a:schemeClr val="accent5"/>
              </a:fgClr>
              <a:bgClr>
                <a:schemeClr val="bg1"/>
              </a:bgClr>
            </a:pattFill>
          </c:spPr>
          <c:invertIfNegative val="0"/>
          <c:cat>
            <c:strRef>
              <c:f>'4.5'!$B$2</c:f>
              <c:strCache>
                <c:ptCount val="1"/>
                <c:pt idx="0">
                  <c:v>Prague
(PHA)</c:v>
                </c:pt>
              </c:strCache>
            </c:strRef>
          </c:cat>
          <c:val>
            <c:numRef>
              <c:f>'4.5'!$B$20</c:f>
              <c:numCache>
                <c:formatCode>#,##0.0</c:formatCode>
                <c:ptCount val="1"/>
                <c:pt idx="0">
                  <c:v>44.463527999999997</c:v>
                </c:pt>
              </c:numCache>
            </c:numRef>
          </c:val>
          <c:extLst>
            <c:ext xmlns:c16="http://schemas.microsoft.com/office/drawing/2014/chart" uri="{C3380CC4-5D6E-409C-BE32-E72D297353CC}">
              <c16:uniqueId val="{0000000C-853B-4D94-BC22-BF88F96E49C0}"/>
            </c:ext>
          </c:extLst>
        </c:ser>
        <c:ser>
          <c:idx val="11"/>
          <c:order val="11"/>
          <c:tx>
            <c:strRef>
              <c:f>'4.5'!$A$24</c:f>
              <c:strCache>
                <c:ptCount val="1"/>
                <c:pt idx="0">
                  <c:v>BDMW</c:v>
                </c:pt>
              </c:strCache>
            </c:strRef>
          </c:tx>
          <c:spPr>
            <a:pattFill prst="ltUpDiag">
              <a:fgClr>
                <a:srgbClr val="F0948F"/>
              </a:fgClr>
              <a:bgClr>
                <a:schemeClr val="bg1"/>
              </a:bgClr>
            </a:pattFill>
          </c:spPr>
          <c:invertIfNegative val="0"/>
          <c:cat>
            <c:strRef>
              <c:f>'4.5'!$B$2</c:f>
              <c:strCache>
                <c:ptCount val="1"/>
                <c:pt idx="0">
                  <c:v>Prague
(PHA)</c:v>
                </c:pt>
              </c:strCache>
            </c:strRef>
          </c:cat>
          <c:val>
            <c:numRef>
              <c:f>'4.5'!$B$24</c:f>
              <c:numCache>
                <c:formatCode>#,##0.0</c:formatCode>
                <c:ptCount val="1"/>
                <c:pt idx="0">
                  <c:v>32.299837199999992</c:v>
                </c:pt>
              </c:numCache>
            </c:numRef>
          </c:val>
          <c:extLst>
            <c:ext xmlns:c16="http://schemas.microsoft.com/office/drawing/2014/chart" uri="{C3380CC4-5D6E-409C-BE32-E72D297353CC}">
              <c16:uniqueId val="{0000000D-853B-4D94-BC22-BF88F96E49C0}"/>
            </c:ext>
          </c:extLst>
        </c:ser>
        <c:ser>
          <c:idx val="12"/>
          <c:order val="12"/>
          <c:tx>
            <c:strRef>
              <c:f>'4.5'!$A$12</c:f>
              <c:strCache>
                <c:ptCount val="1"/>
                <c:pt idx="0">
                  <c:v>Other solid fuels (excluding BDMW)</c:v>
                </c:pt>
              </c:strCache>
            </c:strRef>
          </c:tx>
          <c:spPr>
            <a:solidFill>
              <a:srgbClr val="F0948F"/>
            </a:solidFill>
          </c:spPr>
          <c:invertIfNegative val="0"/>
          <c:cat>
            <c:strRef>
              <c:f>'4.5'!$B$2</c:f>
              <c:strCache>
                <c:ptCount val="1"/>
                <c:pt idx="0">
                  <c:v>Prague
(PHA)</c:v>
                </c:pt>
              </c:strCache>
            </c:strRef>
          </c:cat>
          <c:val>
            <c:numRef>
              <c:f>'4.5'!$B$12</c:f>
              <c:numCache>
                <c:formatCode>#,##0.0</c:formatCode>
                <c:ptCount val="1"/>
                <c:pt idx="0">
                  <c:v>21.533224799999996</c:v>
                </c:pt>
              </c:numCache>
            </c:numRef>
          </c:val>
          <c:extLst>
            <c:ext xmlns:c16="http://schemas.microsoft.com/office/drawing/2014/chart" uri="{C3380CC4-5D6E-409C-BE32-E72D297353CC}">
              <c16:uniqueId val="{0000000E-853B-4D94-BC22-BF88F96E49C0}"/>
            </c:ext>
          </c:extLst>
        </c:ser>
        <c:ser>
          <c:idx val="13"/>
          <c:order val="13"/>
          <c:tx>
            <c:strRef>
              <c:f>'4.5'!$A$13</c:f>
              <c:strCache>
                <c:ptCount val="1"/>
                <c:pt idx="0">
                  <c:v>Waste heat</c:v>
                </c:pt>
              </c:strCache>
            </c:strRef>
          </c:tx>
          <c:spPr>
            <a:solidFill>
              <a:srgbClr val="F7C9C7"/>
            </a:solidFill>
          </c:spPr>
          <c:invertIfNegative val="0"/>
          <c:cat>
            <c:strRef>
              <c:f>'4.5'!$B$2</c:f>
              <c:strCache>
                <c:ptCount val="1"/>
                <c:pt idx="0">
                  <c:v>Prague
(PHA)</c:v>
                </c:pt>
              </c:strCache>
            </c:strRef>
          </c:cat>
          <c:val>
            <c:numRef>
              <c:f>'4.5'!$B$13</c:f>
              <c:numCache>
                <c:formatCode>#,##0.0</c:formatCode>
                <c:ptCount val="1"/>
                <c:pt idx="0">
                  <c:v>0</c:v>
                </c:pt>
              </c:numCache>
            </c:numRef>
          </c:val>
          <c:extLst>
            <c:ext xmlns:c16="http://schemas.microsoft.com/office/drawing/2014/chart" uri="{C3380CC4-5D6E-409C-BE32-E72D297353CC}">
              <c16:uniqueId val="{0000000F-853B-4D94-BC22-BF88F96E49C0}"/>
            </c:ext>
          </c:extLst>
        </c:ser>
        <c:ser>
          <c:idx val="14"/>
          <c:order val="14"/>
          <c:tx>
            <c:strRef>
              <c:f>'4.5'!$A$14</c:f>
              <c:strCache>
                <c:ptCount val="1"/>
                <c:pt idx="0">
                  <c:v>Fuel oils</c:v>
                </c:pt>
              </c:strCache>
            </c:strRef>
          </c:tx>
          <c:spPr>
            <a:solidFill>
              <a:schemeClr val="tx1"/>
            </a:solidFill>
          </c:spPr>
          <c:invertIfNegative val="0"/>
          <c:cat>
            <c:strRef>
              <c:f>'4.5'!$B$2</c:f>
              <c:strCache>
                <c:ptCount val="1"/>
                <c:pt idx="0">
                  <c:v>Prague
(PHA)</c:v>
                </c:pt>
              </c:strCache>
            </c:strRef>
          </c:cat>
          <c:val>
            <c:numRef>
              <c:f>'4.5'!$B$14</c:f>
              <c:numCache>
                <c:formatCode>#,##0.0</c:formatCode>
                <c:ptCount val="1"/>
                <c:pt idx="0">
                  <c:v>0</c:v>
                </c:pt>
              </c:numCache>
            </c:numRef>
          </c:val>
          <c:extLst>
            <c:ext xmlns:c16="http://schemas.microsoft.com/office/drawing/2014/chart" uri="{C3380CC4-5D6E-409C-BE32-E72D297353CC}">
              <c16:uniqueId val="{00000010-853B-4D94-BC22-BF88F96E49C0}"/>
            </c:ext>
          </c:extLst>
        </c:ser>
        <c:ser>
          <c:idx val="15"/>
          <c:order val="15"/>
          <c:tx>
            <c:strRef>
              <c:f>'4.5'!$A$15</c:f>
              <c:strCache>
                <c:ptCount val="1"/>
                <c:pt idx="0">
                  <c:v>Other liquid fuels</c:v>
                </c:pt>
              </c:strCache>
            </c:strRef>
          </c:tx>
          <c:spPr>
            <a:solidFill>
              <a:srgbClr val="8D8D8D"/>
            </a:solidFill>
          </c:spPr>
          <c:invertIfNegative val="0"/>
          <c:cat>
            <c:strRef>
              <c:f>'4.5'!$B$2</c:f>
              <c:strCache>
                <c:ptCount val="1"/>
                <c:pt idx="0">
                  <c:v>Prague
(PHA)</c:v>
                </c:pt>
              </c:strCache>
            </c:strRef>
          </c:cat>
          <c:val>
            <c:numRef>
              <c:f>'4.5'!$B$15</c:f>
              <c:numCache>
                <c:formatCode>#,##0.0</c:formatCode>
                <c:ptCount val="1"/>
                <c:pt idx="0">
                  <c:v>0</c:v>
                </c:pt>
              </c:numCache>
            </c:numRef>
          </c:val>
          <c:extLst>
            <c:ext xmlns:c16="http://schemas.microsoft.com/office/drawing/2014/chart" uri="{C3380CC4-5D6E-409C-BE32-E72D297353CC}">
              <c16:uniqueId val="{00000011-853B-4D94-BC22-BF88F96E49C0}"/>
            </c:ext>
          </c:extLst>
        </c:ser>
        <c:ser>
          <c:idx val="16"/>
          <c:order val="16"/>
          <c:tx>
            <c:strRef>
              <c:f>'4.5'!$A$16</c:f>
              <c:strCache>
                <c:ptCount val="1"/>
                <c:pt idx="0">
                  <c:v>Other</c:v>
                </c:pt>
              </c:strCache>
            </c:strRef>
          </c:tx>
          <c:spPr>
            <a:solidFill>
              <a:srgbClr val="9D9D9C"/>
            </a:solidFill>
          </c:spPr>
          <c:invertIfNegative val="0"/>
          <c:cat>
            <c:strRef>
              <c:f>'4.5'!$B$2</c:f>
              <c:strCache>
                <c:ptCount val="1"/>
                <c:pt idx="0">
                  <c:v>Prague
(PHA)</c:v>
                </c:pt>
              </c:strCache>
            </c:strRef>
          </c:cat>
          <c:val>
            <c:numRef>
              <c:f>'4.5'!$B$16</c:f>
              <c:numCache>
                <c:formatCode>#,##0.0</c:formatCode>
                <c:ptCount val="1"/>
                <c:pt idx="0">
                  <c:v>0</c:v>
                </c:pt>
              </c:numCache>
            </c:numRef>
          </c:val>
          <c:extLst>
            <c:ext xmlns:c16="http://schemas.microsoft.com/office/drawing/2014/chart" uri="{C3380CC4-5D6E-409C-BE32-E72D297353CC}">
              <c16:uniqueId val="{00000012-853B-4D94-BC22-BF88F96E49C0}"/>
            </c:ext>
          </c:extLst>
        </c:ser>
        <c:ser>
          <c:idx val="17"/>
          <c:order val="17"/>
          <c:tx>
            <c:strRef>
              <c:f>'4.5'!$A$17</c:f>
              <c:strCache>
                <c:ptCount val="1"/>
                <c:pt idx="0">
                  <c:v>Coke</c:v>
                </c:pt>
              </c:strCache>
            </c:strRef>
          </c:tx>
          <c:spPr>
            <a:solidFill>
              <a:srgbClr val="D0D0D0"/>
            </a:solidFill>
          </c:spPr>
          <c:invertIfNegative val="0"/>
          <c:cat>
            <c:strRef>
              <c:f>'4.5'!$B$2</c:f>
              <c:strCache>
                <c:ptCount val="1"/>
                <c:pt idx="0">
                  <c:v>Prague
(PHA)</c:v>
                </c:pt>
              </c:strCache>
            </c:strRef>
          </c:cat>
          <c:val>
            <c:numRef>
              <c:f>'4.5'!$B$17</c:f>
              <c:numCache>
                <c:formatCode>#,##0.0</c:formatCode>
                <c:ptCount val="1"/>
                <c:pt idx="0">
                  <c:v>0</c:v>
                </c:pt>
              </c:numCache>
            </c:numRef>
          </c:val>
          <c:extLst>
            <c:ext xmlns:c16="http://schemas.microsoft.com/office/drawing/2014/chart" uri="{C3380CC4-5D6E-409C-BE32-E72D297353CC}">
              <c16:uniqueId val="{00000013-853B-4D94-BC22-BF88F96E49C0}"/>
            </c:ext>
          </c:extLst>
        </c:ser>
        <c:dLbls>
          <c:showLegendKey val="0"/>
          <c:showVal val="0"/>
          <c:showCatName val="0"/>
          <c:showSerName val="0"/>
          <c:showPercent val="0"/>
          <c:showBubbleSize val="0"/>
        </c:dLbls>
        <c:gapWidth val="50"/>
        <c:axId val="149443328"/>
        <c:axId val="149444864"/>
      </c:barChart>
      <c:catAx>
        <c:axId val="149443328"/>
        <c:scaling>
          <c:orientation val="minMax"/>
        </c:scaling>
        <c:delete val="0"/>
        <c:axPos val="b"/>
        <c:numFmt formatCode="General" sourceLinked="1"/>
        <c:majorTickMark val="out"/>
        <c:minorTickMark val="none"/>
        <c:tickLblPos val="nextTo"/>
        <c:txPr>
          <a:bodyPr rot="0" vert="horz"/>
          <a:lstStyle/>
          <a:p>
            <a:pPr>
              <a:defRPr sz="800"/>
            </a:pPr>
            <a:endParaRPr lang="cs-CZ"/>
          </a:p>
        </c:txPr>
        <c:crossAx val="149444864"/>
        <c:crosses val="autoZero"/>
        <c:auto val="1"/>
        <c:lblAlgn val="ctr"/>
        <c:lblOffset val="100"/>
        <c:noMultiLvlLbl val="0"/>
      </c:catAx>
      <c:valAx>
        <c:axId val="149444864"/>
        <c:scaling>
          <c:orientation val="minMax"/>
          <c:max val="50"/>
        </c:scaling>
        <c:delete val="0"/>
        <c:axPos val="l"/>
        <c:majorGridlines/>
        <c:numFmt formatCode="#,##0" sourceLinked="0"/>
        <c:majorTickMark val="out"/>
        <c:minorTickMark val="none"/>
        <c:tickLblPos val="nextTo"/>
        <c:spPr>
          <a:ln>
            <a:noFill/>
          </a:ln>
        </c:spPr>
        <c:txPr>
          <a:bodyPr/>
          <a:lstStyle/>
          <a:p>
            <a:pPr>
              <a:defRPr sz="900"/>
            </a:pPr>
            <a:endParaRPr lang="cs-CZ"/>
          </a:p>
        </c:txPr>
        <c:crossAx val="149443328"/>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'4.5'!$C$2</c:f>
              <c:strCache>
                <c:ptCount val="1"/>
                <c:pt idx="0">
                  <c:v>Jihočeský Region (JHČ)</c:v>
                </c:pt>
              </c:strCache>
            </c:strRef>
          </c:cat>
          <c:val>
            <c:numRef>
              <c:f>'4.5'!$C$5</c:f>
              <c:numCache>
                <c:formatCode>#,##0.0</c:formatCode>
                <c:ptCount val="1"/>
                <c:pt idx="0">
                  <c:v>185.99940599999999</c:v>
                </c:pt>
              </c:numCache>
            </c:numRef>
          </c:val>
          <c:extLst>
            <c:ext xmlns:c16="http://schemas.microsoft.com/office/drawing/2014/chart" uri="{C3380CC4-5D6E-409C-BE32-E72D297353CC}">
              <c16:uniqueId val="{00000002-1329-4711-917C-E364A2A36121}"/>
            </c:ext>
          </c:extLst>
        </c:ser>
        <c:ser>
          <c:idx val="1"/>
          <c:order val="1"/>
          <c:tx>
            <c:strRef>
              <c:f>'4.5'!$A$6</c:f>
              <c:strCache>
                <c:ptCount val="1"/>
                <c:pt idx="0">
                  <c:v>Nuclear fuel</c:v>
                </c:pt>
              </c:strCache>
            </c:strRef>
          </c:tx>
          <c:spPr>
            <a:solidFill>
              <a:srgbClr val="5A6588"/>
            </a:solidFill>
          </c:spPr>
          <c:invertIfNegative val="0"/>
          <c:cat>
            <c:strRef>
              <c:f>'4.5'!$C$2</c:f>
              <c:strCache>
                <c:ptCount val="1"/>
                <c:pt idx="0">
                  <c:v>Jihočeský Region (JHČ)</c:v>
                </c:pt>
              </c:strCache>
            </c:strRef>
          </c:cat>
          <c:val>
            <c:numRef>
              <c:f>'4.5'!$C$6</c:f>
              <c:numCache>
                <c:formatCode>#,##0.0</c:formatCode>
                <c:ptCount val="1"/>
                <c:pt idx="0">
                  <c:v>15862.733400000001</c:v>
                </c:pt>
              </c:numCache>
            </c:numRef>
          </c:val>
          <c:extLst>
            <c:ext xmlns:c16="http://schemas.microsoft.com/office/drawing/2014/chart" uri="{C3380CC4-5D6E-409C-BE32-E72D297353CC}">
              <c16:uniqueId val="{00000003-1329-4711-917C-E364A2A36121}"/>
            </c:ext>
          </c:extLst>
        </c:ser>
        <c:ser>
          <c:idx val="2"/>
          <c:order val="2"/>
          <c:tx>
            <c:strRef>
              <c:f>'4.5'!$A$8</c:f>
              <c:strCache>
                <c:ptCount val="1"/>
                <c:pt idx="0">
                  <c:v>Natural gas</c:v>
                </c:pt>
              </c:strCache>
            </c:strRef>
          </c:tx>
          <c:spPr>
            <a:solidFill>
              <a:srgbClr val="9198B0"/>
            </a:solidFill>
          </c:spPr>
          <c:invertIfNegative val="0"/>
          <c:cat>
            <c:strRef>
              <c:f>'4.5'!$C$2</c:f>
              <c:strCache>
                <c:ptCount val="1"/>
                <c:pt idx="0">
                  <c:v>Jihočeský Region (JHČ)</c:v>
                </c:pt>
              </c:strCache>
            </c:strRef>
          </c:cat>
          <c:val>
            <c:numRef>
              <c:f>'4.5'!$C$8</c:f>
              <c:numCache>
                <c:formatCode>#,##0.0</c:formatCode>
                <c:ptCount val="1"/>
                <c:pt idx="0">
                  <c:v>70.193292000000014</c:v>
                </c:pt>
              </c:numCache>
            </c:numRef>
          </c:val>
          <c:extLst>
            <c:ext xmlns:c16="http://schemas.microsoft.com/office/drawing/2014/chart" uri="{C3380CC4-5D6E-409C-BE32-E72D297353CC}">
              <c16:uniqueId val="{00000004-1329-4711-917C-E364A2A36121}"/>
            </c:ext>
          </c:extLst>
        </c:ser>
        <c:ser>
          <c:idx val="3"/>
          <c:order val="3"/>
          <c:tx>
            <c:strRef>
              <c:f>'4.5'!$A$9</c:f>
              <c:strCache>
                <c:ptCount val="1"/>
                <c:pt idx="0">
                  <c:v>Hard coal</c:v>
                </c:pt>
              </c:strCache>
            </c:strRef>
          </c:tx>
          <c:spPr>
            <a:solidFill>
              <a:srgbClr val="C8CBD7"/>
            </a:solidFill>
          </c:spPr>
          <c:invertIfNegative val="0"/>
          <c:cat>
            <c:strRef>
              <c:f>'4.5'!$C$2</c:f>
              <c:strCache>
                <c:ptCount val="1"/>
                <c:pt idx="0">
                  <c:v>Jihočeský Region (JHČ)</c:v>
                </c:pt>
              </c:strCache>
            </c:strRef>
          </c:cat>
          <c:val>
            <c:numRef>
              <c:f>'4.5'!$C$9</c:f>
              <c:numCache>
                <c:formatCode>#,##0.0</c:formatCode>
                <c:ptCount val="1"/>
                <c:pt idx="0">
                  <c:v>0</c:v>
                </c:pt>
              </c:numCache>
            </c:numRef>
          </c:val>
          <c:extLst>
            <c:ext xmlns:c16="http://schemas.microsoft.com/office/drawing/2014/chart" uri="{C3380CC4-5D6E-409C-BE32-E72D297353CC}">
              <c16:uniqueId val="{00000005-1329-4711-917C-E364A2A36121}"/>
            </c:ext>
          </c:extLst>
        </c:ser>
        <c:ser>
          <c:idx val="4"/>
          <c:order val="4"/>
          <c:tx>
            <c:strRef>
              <c:f>'4.5'!$A$10</c:f>
              <c:strCache>
                <c:ptCount val="1"/>
                <c:pt idx="0">
                  <c:v>Pumped storage</c:v>
                </c:pt>
              </c:strCache>
            </c:strRef>
          </c:tx>
          <c:spPr>
            <a:solidFill>
              <a:srgbClr val="DF2B20"/>
            </a:solidFill>
          </c:spPr>
          <c:invertIfNegative val="0"/>
          <c:cat>
            <c:strRef>
              <c:f>'4.5'!$C$2</c:f>
              <c:strCache>
                <c:ptCount val="1"/>
                <c:pt idx="0">
                  <c:v>Jihočeský Region (JHČ)</c:v>
                </c:pt>
              </c:strCache>
            </c:strRef>
          </c:cat>
          <c:val>
            <c:numRef>
              <c:f>'4.5'!$C$10</c:f>
              <c:numCache>
                <c:formatCode>#,##0.0</c:formatCode>
                <c:ptCount val="1"/>
                <c:pt idx="0">
                  <c:v>0</c:v>
                </c:pt>
              </c:numCache>
            </c:numRef>
          </c:val>
          <c:extLst>
            <c:ext xmlns:c16="http://schemas.microsoft.com/office/drawing/2014/chart" uri="{C3380CC4-5D6E-409C-BE32-E72D297353CC}">
              <c16:uniqueId val="{00000006-1329-4711-917C-E364A2A36121}"/>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'4.5'!$C$2</c:f>
              <c:strCache>
                <c:ptCount val="1"/>
                <c:pt idx="0">
                  <c:v>Jihočeský Region (JHČ)</c:v>
                </c:pt>
              </c:strCache>
            </c:strRef>
          </c:cat>
          <c:val>
            <c:numRef>
              <c:f>'4.5'!$C$22</c:f>
              <c:numCache>
                <c:formatCode>#,##0.0</c:formatCode>
                <c:ptCount val="1"/>
                <c:pt idx="0">
                  <c:v>257.92180900000022</c:v>
                </c:pt>
              </c:numCache>
            </c:numRef>
          </c:val>
          <c:extLst>
            <c:ext xmlns:c16="http://schemas.microsoft.com/office/drawing/2014/chart" uri="{C3380CC4-5D6E-409C-BE32-E72D297353CC}">
              <c16:uniqueId val="{00000007-1329-4711-917C-E364A2A36121}"/>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'4.5'!$C$2</c:f>
              <c:strCache>
                <c:ptCount val="1"/>
                <c:pt idx="0">
                  <c:v>Jihočeský Region (JHČ)</c:v>
                </c:pt>
              </c:strCache>
            </c:strRef>
          </c:cat>
          <c:val>
            <c:numRef>
              <c:f>'4.5'!$C$21</c:f>
              <c:numCache>
                <c:formatCode>#,##0.0</c:formatCode>
                <c:ptCount val="1"/>
                <c:pt idx="0">
                  <c:v>240.96722000000003</c:v>
                </c:pt>
              </c:numCache>
            </c:numRef>
          </c:val>
          <c:extLst>
            <c:ext xmlns:c16="http://schemas.microsoft.com/office/drawing/2014/chart" uri="{C3380CC4-5D6E-409C-BE32-E72D297353CC}">
              <c16:uniqueId val="{00000008-1329-4711-917C-E364A2A36121}"/>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'4.5'!$C$2</c:f>
              <c:strCache>
                <c:ptCount val="1"/>
                <c:pt idx="0">
                  <c:v>Jihočeský Region (JHČ)</c:v>
                </c:pt>
              </c:strCache>
            </c:strRef>
          </c:cat>
          <c:val>
            <c:numRef>
              <c:f>'4.5'!$C$23</c:f>
              <c:numCache>
                <c:formatCode>#,##0.0</c:formatCode>
                <c:ptCount val="1"/>
                <c:pt idx="0">
                  <c:v>0</c:v>
                </c:pt>
              </c:numCache>
            </c:numRef>
          </c:val>
          <c:extLst>
            <c:ext xmlns:c16="http://schemas.microsoft.com/office/drawing/2014/chart" uri="{C3380CC4-5D6E-409C-BE32-E72D297353CC}">
              <c16:uniqueId val="{00000009-1329-4711-917C-E364A2A36121}"/>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'4.5'!$C$2</c:f>
              <c:strCache>
                <c:ptCount val="1"/>
                <c:pt idx="0">
                  <c:v>Jihočeský Region (JHČ)</c:v>
                </c:pt>
              </c:strCache>
            </c:strRef>
          </c:cat>
          <c:val>
            <c:numRef>
              <c:f>'4.5'!$C$19</c:f>
              <c:numCache>
                <c:formatCode>#,##0.0</c:formatCode>
                <c:ptCount val="1"/>
                <c:pt idx="0">
                  <c:v>216.07550800000007</c:v>
                </c:pt>
              </c:numCache>
            </c:numRef>
          </c:val>
          <c:extLst>
            <c:ext xmlns:c16="http://schemas.microsoft.com/office/drawing/2014/chart" uri="{C3380CC4-5D6E-409C-BE32-E72D297353CC}">
              <c16:uniqueId val="{0000000A-1329-4711-917C-E364A2A36121}"/>
            </c:ext>
          </c:extLst>
        </c:ser>
        <c:ser>
          <c:idx val="9"/>
          <c:order val="9"/>
          <c:tx>
            <c:strRef>
              <c:f>'4.5'!$A$11</c:f>
              <c:strCache>
                <c:ptCount val="1"/>
                <c:pt idx="0">
                  <c:v>Other gases</c:v>
                </c:pt>
              </c:strCache>
            </c:strRef>
          </c:tx>
          <c:spPr>
            <a:solidFill>
              <a:srgbClr val="E86158"/>
            </a:solidFill>
          </c:spPr>
          <c:invertIfNegative val="0"/>
          <c:cat>
            <c:strRef>
              <c:f>'4.5'!$C$2</c:f>
              <c:strCache>
                <c:ptCount val="1"/>
                <c:pt idx="0">
                  <c:v>Jihočeský Region (JHČ)</c:v>
                </c:pt>
              </c:strCache>
            </c:strRef>
          </c:cat>
          <c:val>
            <c:numRef>
              <c:f>'4.5'!$C$11</c:f>
              <c:numCache>
                <c:formatCode>#,##0.0</c:formatCode>
                <c:ptCount val="1"/>
                <c:pt idx="0">
                  <c:v>0</c:v>
                </c:pt>
              </c:numCache>
            </c:numRef>
          </c:val>
          <c:extLst>
            <c:ext xmlns:c16="http://schemas.microsoft.com/office/drawing/2014/chart" uri="{C3380CC4-5D6E-409C-BE32-E72D297353CC}">
              <c16:uniqueId val="{0000000B-1329-4711-917C-E364A2A36121}"/>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'4.5'!$C$2</c:f>
              <c:strCache>
                <c:ptCount val="1"/>
                <c:pt idx="0">
                  <c:v>Jihočeský Region (JHČ)</c:v>
                </c:pt>
              </c:strCache>
            </c:strRef>
          </c:cat>
          <c:val>
            <c:numRef>
              <c:f>'4.5'!$C$20</c:f>
              <c:numCache>
                <c:formatCode>#,##0.0</c:formatCode>
                <c:ptCount val="1"/>
                <c:pt idx="0">
                  <c:v>256.47394999999995</c:v>
                </c:pt>
              </c:numCache>
            </c:numRef>
          </c:val>
          <c:extLst>
            <c:ext xmlns:c16="http://schemas.microsoft.com/office/drawing/2014/chart" uri="{C3380CC4-5D6E-409C-BE32-E72D297353CC}">
              <c16:uniqueId val="{0000000C-1329-4711-917C-E364A2A36121}"/>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'4.5'!$C$2</c:f>
              <c:strCache>
                <c:ptCount val="1"/>
                <c:pt idx="0">
                  <c:v>Jihočeský Region (JHČ)</c:v>
                </c:pt>
              </c:strCache>
            </c:strRef>
          </c:cat>
          <c:val>
            <c:numRef>
              <c:f>'4.5'!$C$24</c:f>
              <c:numCache>
                <c:formatCode>#,##0.0</c:formatCode>
                <c:ptCount val="1"/>
                <c:pt idx="0">
                  <c:v>0</c:v>
                </c:pt>
              </c:numCache>
            </c:numRef>
          </c:val>
          <c:extLst>
            <c:ext xmlns:c16="http://schemas.microsoft.com/office/drawing/2014/chart" uri="{C3380CC4-5D6E-409C-BE32-E72D297353CC}">
              <c16:uniqueId val="{0000000D-1329-4711-917C-E364A2A36121}"/>
            </c:ext>
          </c:extLst>
        </c:ser>
        <c:ser>
          <c:idx val="12"/>
          <c:order val="12"/>
          <c:tx>
            <c:strRef>
              <c:f>'4.5'!$A$12</c:f>
              <c:strCache>
                <c:ptCount val="1"/>
                <c:pt idx="0">
                  <c:v>Other solid fuels (excluding BDMW)</c:v>
                </c:pt>
              </c:strCache>
            </c:strRef>
          </c:tx>
          <c:spPr>
            <a:solidFill>
              <a:srgbClr val="F0948F"/>
            </a:solidFill>
          </c:spPr>
          <c:invertIfNegative val="0"/>
          <c:cat>
            <c:strRef>
              <c:f>'4.5'!$C$2</c:f>
              <c:strCache>
                <c:ptCount val="1"/>
                <c:pt idx="0">
                  <c:v>Jihočeský Region (JHČ)</c:v>
                </c:pt>
              </c:strCache>
            </c:strRef>
          </c:cat>
          <c:val>
            <c:numRef>
              <c:f>'4.5'!$C$12</c:f>
              <c:numCache>
                <c:formatCode>#,##0.0</c:formatCode>
                <c:ptCount val="1"/>
                <c:pt idx="0">
                  <c:v>0</c:v>
                </c:pt>
              </c:numCache>
            </c:numRef>
          </c:val>
          <c:extLst>
            <c:ext xmlns:c16="http://schemas.microsoft.com/office/drawing/2014/chart" uri="{C3380CC4-5D6E-409C-BE32-E72D297353CC}">
              <c16:uniqueId val="{0000000E-1329-4711-917C-E364A2A36121}"/>
            </c:ext>
          </c:extLst>
        </c:ser>
        <c:ser>
          <c:idx val="13"/>
          <c:order val="13"/>
          <c:tx>
            <c:strRef>
              <c:f>'4.5'!$A$13</c:f>
              <c:strCache>
                <c:ptCount val="1"/>
                <c:pt idx="0">
                  <c:v>Waste heat</c:v>
                </c:pt>
              </c:strCache>
            </c:strRef>
          </c:tx>
          <c:spPr>
            <a:solidFill>
              <a:srgbClr val="F7C9C7"/>
            </a:solidFill>
          </c:spPr>
          <c:invertIfNegative val="0"/>
          <c:cat>
            <c:strRef>
              <c:f>'4.5'!$C$2</c:f>
              <c:strCache>
                <c:ptCount val="1"/>
                <c:pt idx="0">
                  <c:v>Jihočeský Region (JHČ)</c:v>
                </c:pt>
              </c:strCache>
            </c:strRef>
          </c:cat>
          <c:val>
            <c:numRef>
              <c:f>'4.5'!$C$13</c:f>
              <c:numCache>
                <c:formatCode>#,##0.0</c:formatCode>
                <c:ptCount val="1"/>
                <c:pt idx="0">
                  <c:v>0</c:v>
                </c:pt>
              </c:numCache>
            </c:numRef>
          </c:val>
          <c:extLst>
            <c:ext xmlns:c16="http://schemas.microsoft.com/office/drawing/2014/chart" uri="{C3380CC4-5D6E-409C-BE32-E72D297353CC}">
              <c16:uniqueId val="{0000000F-1329-4711-917C-E364A2A36121}"/>
            </c:ext>
          </c:extLst>
        </c:ser>
        <c:ser>
          <c:idx val="14"/>
          <c:order val="14"/>
          <c:tx>
            <c:strRef>
              <c:f>'4.5'!$A$14</c:f>
              <c:strCache>
                <c:ptCount val="1"/>
                <c:pt idx="0">
                  <c:v>Fuel oils</c:v>
                </c:pt>
              </c:strCache>
            </c:strRef>
          </c:tx>
          <c:spPr>
            <a:solidFill>
              <a:srgbClr val="262626"/>
            </a:solidFill>
          </c:spPr>
          <c:invertIfNegative val="0"/>
          <c:cat>
            <c:strRef>
              <c:f>'4.5'!$C$2</c:f>
              <c:strCache>
                <c:ptCount val="1"/>
                <c:pt idx="0">
                  <c:v>Jihočeský Region (JHČ)</c:v>
                </c:pt>
              </c:strCache>
            </c:strRef>
          </c:cat>
          <c:val>
            <c:numRef>
              <c:f>'4.5'!$C$14</c:f>
              <c:numCache>
                <c:formatCode>#,##0.0</c:formatCode>
                <c:ptCount val="1"/>
                <c:pt idx="0">
                  <c:v>0.67650899999999992</c:v>
                </c:pt>
              </c:numCache>
            </c:numRef>
          </c:val>
          <c:extLst>
            <c:ext xmlns:c16="http://schemas.microsoft.com/office/drawing/2014/chart" uri="{C3380CC4-5D6E-409C-BE32-E72D297353CC}">
              <c16:uniqueId val="{00000010-1329-4711-917C-E364A2A36121}"/>
            </c:ext>
          </c:extLst>
        </c:ser>
        <c:ser>
          <c:idx val="15"/>
          <c:order val="15"/>
          <c:tx>
            <c:strRef>
              <c:f>'4.5'!$A$15</c:f>
              <c:strCache>
                <c:ptCount val="1"/>
                <c:pt idx="0">
                  <c:v>Other liquid fuels</c:v>
                </c:pt>
              </c:strCache>
            </c:strRef>
          </c:tx>
          <c:spPr>
            <a:solidFill>
              <a:srgbClr val="8D8D8D"/>
            </a:solidFill>
          </c:spPr>
          <c:invertIfNegative val="0"/>
          <c:cat>
            <c:strRef>
              <c:f>'4.5'!$C$2</c:f>
              <c:strCache>
                <c:ptCount val="1"/>
                <c:pt idx="0">
                  <c:v>Jihočeský Region (JHČ)</c:v>
                </c:pt>
              </c:strCache>
            </c:strRef>
          </c:cat>
          <c:val>
            <c:numRef>
              <c:f>'4.5'!$C$15</c:f>
              <c:numCache>
                <c:formatCode>#,##0.0</c:formatCode>
                <c:ptCount val="1"/>
                <c:pt idx="0">
                  <c:v>0</c:v>
                </c:pt>
              </c:numCache>
            </c:numRef>
          </c:val>
          <c:extLst>
            <c:ext xmlns:c16="http://schemas.microsoft.com/office/drawing/2014/chart" uri="{C3380CC4-5D6E-409C-BE32-E72D297353CC}">
              <c16:uniqueId val="{00000011-1329-4711-917C-E364A2A36121}"/>
            </c:ext>
          </c:extLst>
        </c:ser>
        <c:ser>
          <c:idx val="16"/>
          <c:order val="16"/>
          <c:tx>
            <c:strRef>
              <c:f>'4.5'!$A$16</c:f>
              <c:strCache>
                <c:ptCount val="1"/>
                <c:pt idx="0">
                  <c:v>Other</c:v>
                </c:pt>
              </c:strCache>
            </c:strRef>
          </c:tx>
          <c:spPr>
            <a:solidFill>
              <a:srgbClr val="9D9D9C"/>
            </a:solidFill>
          </c:spPr>
          <c:invertIfNegative val="0"/>
          <c:cat>
            <c:strRef>
              <c:f>'4.5'!$C$2</c:f>
              <c:strCache>
                <c:ptCount val="1"/>
                <c:pt idx="0">
                  <c:v>Jihočeský Region (JHČ)</c:v>
                </c:pt>
              </c:strCache>
            </c:strRef>
          </c:cat>
          <c:val>
            <c:numRef>
              <c:f>'4.5'!$C$16</c:f>
              <c:numCache>
                <c:formatCode>#,##0.0</c:formatCode>
                <c:ptCount val="1"/>
                <c:pt idx="0">
                  <c:v>0</c:v>
                </c:pt>
              </c:numCache>
            </c:numRef>
          </c:val>
          <c:extLst>
            <c:ext xmlns:c16="http://schemas.microsoft.com/office/drawing/2014/chart" uri="{C3380CC4-5D6E-409C-BE32-E72D297353CC}">
              <c16:uniqueId val="{00000012-1329-4711-917C-E364A2A36121}"/>
            </c:ext>
          </c:extLst>
        </c:ser>
        <c:ser>
          <c:idx val="17"/>
          <c:order val="17"/>
          <c:tx>
            <c:strRef>
              <c:f>'4.5'!$A$17</c:f>
              <c:strCache>
                <c:ptCount val="1"/>
                <c:pt idx="0">
                  <c:v>Coke</c:v>
                </c:pt>
              </c:strCache>
            </c:strRef>
          </c:tx>
          <c:spPr>
            <a:solidFill>
              <a:srgbClr val="D0D0D0"/>
            </a:solidFill>
          </c:spPr>
          <c:invertIfNegative val="0"/>
          <c:cat>
            <c:strRef>
              <c:f>'4.5'!$C$2</c:f>
              <c:strCache>
                <c:ptCount val="1"/>
                <c:pt idx="0">
                  <c:v>Jihočeský Region (JHČ)</c:v>
                </c:pt>
              </c:strCache>
            </c:strRef>
          </c:cat>
          <c:val>
            <c:numRef>
              <c:f>'4.5'!$C$17</c:f>
              <c:numCache>
                <c:formatCode>#,##0.0</c:formatCode>
                <c:ptCount val="1"/>
                <c:pt idx="0">
                  <c:v>0</c:v>
                </c:pt>
              </c:numCache>
            </c:numRef>
          </c:val>
          <c:extLst>
            <c:ext xmlns:c16="http://schemas.microsoft.com/office/drawing/2014/chart" uri="{C3380CC4-5D6E-409C-BE32-E72D297353CC}">
              <c16:uniqueId val="{00000013-1329-4711-917C-E364A2A36121}"/>
            </c:ext>
          </c:extLst>
        </c:ser>
        <c:dLbls>
          <c:showLegendKey val="0"/>
          <c:showVal val="0"/>
          <c:showCatName val="0"/>
          <c:showSerName val="0"/>
          <c:showPercent val="0"/>
          <c:showBubbleSize val="0"/>
        </c:dLbls>
        <c:gapWidth val="50"/>
        <c:axId val="149862656"/>
        <c:axId val="149876736"/>
      </c:barChart>
      <c:catAx>
        <c:axId val="149862656"/>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49876736"/>
        <c:crosses val="autoZero"/>
        <c:auto val="1"/>
        <c:lblAlgn val="ctr"/>
        <c:lblOffset val="100"/>
        <c:noMultiLvlLbl val="0"/>
      </c:catAx>
      <c:valAx>
        <c:axId val="149876736"/>
        <c:scaling>
          <c:orientation val="minMax"/>
          <c:max val="16000"/>
        </c:scaling>
        <c:delete val="0"/>
        <c:axPos val="l"/>
        <c:majorGridlines/>
        <c:numFmt formatCode="#,##0" sourceLinked="0"/>
        <c:majorTickMark val="none"/>
        <c:minorTickMark val="none"/>
        <c:tickLblPos val="nextTo"/>
        <c:spPr>
          <a:ln>
            <a:noFill/>
          </a:ln>
        </c:spPr>
        <c:txPr>
          <a:bodyPr/>
          <a:lstStyle/>
          <a:p>
            <a:pPr>
              <a:defRPr sz="900"/>
            </a:pPr>
            <a:endParaRPr lang="cs-CZ"/>
          </a:p>
        </c:txPr>
        <c:crossAx val="149862656"/>
        <c:crosses val="autoZero"/>
        <c:crossBetween val="between"/>
        <c:majorUnit val="200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'4.5'!$D$2</c:f>
              <c:strCache>
                <c:ptCount val="1"/>
                <c:pt idx="0">
                  <c:v>Jihomoravský Region (JHM)</c:v>
                </c:pt>
              </c:strCache>
            </c:strRef>
          </c:cat>
          <c:val>
            <c:numRef>
              <c:f>'4.5'!$D$5</c:f>
              <c:numCache>
                <c:formatCode>#,##0.0</c:formatCode>
                <c:ptCount val="1"/>
                <c:pt idx="0">
                  <c:v>20.09769</c:v>
                </c:pt>
              </c:numCache>
            </c:numRef>
          </c:val>
          <c:extLst>
            <c:ext xmlns:c16="http://schemas.microsoft.com/office/drawing/2014/chart" uri="{C3380CC4-5D6E-409C-BE32-E72D297353CC}">
              <c16:uniqueId val="{00000002-0B20-405A-9467-C02FF1213D7F}"/>
            </c:ext>
          </c:extLst>
        </c:ser>
        <c:ser>
          <c:idx val="1"/>
          <c:order val="1"/>
          <c:tx>
            <c:strRef>
              <c:f>'4.5'!$A$6</c:f>
              <c:strCache>
                <c:ptCount val="1"/>
                <c:pt idx="0">
                  <c:v>Nuclear fuel</c:v>
                </c:pt>
              </c:strCache>
            </c:strRef>
          </c:tx>
          <c:spPr>
            <a:solidFill>
              <a:srgbClr val="5A6588"/>
            </a:solidFill>
          </c:spPr>
          <c:invertIfNegative val="0"/>
          <c:cat>
            <c:strRef>
              <c:f>'4.5'!$D$2</c:f>
              <c:strCache>
                <c:ptCount val="1"/>
                <c:pt idx="0">
                  <c:v>Jihomoravský Region (JHM)</c:v>
                </c:pt>
              </c:strCache>
            </c:strRef>
          </c:cat>
          <c:val>
            <c:numRef>
              <c:f>'4.5'!$D$6</c:f>
              <c:numCache>
                <c:formatCode>#,##0.0</c:formatCode>
                <c:ptCount val="1"/>
                <c:pt idx="0">
                  <c:v>0</c:v>
                </c:pt>
              </c:numCache>
            </c:numRef>
          </c:val>
          <c:extLst>
            <c:ext xmlns:c16="http://schemas.microsoft.com/office/drawing/2014/chart" uri="{C3380CC4-5D6E-409C-BE32-E72D297353CC}">
              <c16:uniqueId val="{00000003-0B20-405A-9467-C02FF1213D7F}"/>
            </c:ext>
          </c:extLst>
        </c:ser>
        <c:ser>
          <c:idx val="2"/>
          <c:order val="2"/>
          <c:tx>
            <c:strRef>
              <c:f>'4.5'!$A$8</c:f>
              <c:strCache>
                <c:ptCount val="1"/>
                <c:pt idx="0">
                  <c:v>Natural gas</c:v>
                </c:pt>
              </c:strCache>
            </c:strRef>
          </c:tx>
          <c:spPr>
            <a:solidFill>
              <a:srgbClr val="9198B0"/>
            </a:solidFill>
          </c:spPr>
          <c:invertIfNegative val="0"/>
          <c:cat>
            <c:strRef>
              <c:f>'4.5'!$D$2</c:f>
              <c:strCache>
                <c:ptCount val="1"/>
                <c:pt idx="0">
                  <c:v>Jihomoravský Region (JHM)</c:v>
                </c:pt>
              </c:strCache>
            </c:strRef>
          </c:cat>
          <c:val>
            <c:numRef>
              <c:f>'4.5'!$D$8</c:f>
              <c:numCache>
                <c:formatCode>#,##0.0</c:formatCode>
                <c:ptCount val="1"/>
                <c:pt idx="0">
                  <c:v>532.1026380000003</c:v>
                </c:pt>
              </c:numCache>
            </c:numRef>
          </c:val>
          <c:extLst>
            <c:ext xmlns:c16="http://schemas.microsoft.com/office/drawing/2014/chart" uri="{C3380CC4-5D6E-409C-BE32-E72D297353CC}">
              <c16:uniqueId val="{00000004-0B20-405A-9467-C02FF1213D7F}"/>
            </c:ext>
          </c:extLst>
        </c:ser>
        <c:ser>
          <c:idx val="3"/>
          <c:order val="3"/>
          <c:tx>
            <c:strRef>
              <c:f>'4.5'!$A$9</c:f>
              <c:strCache>
                <c:ptCount val="1"/>
                <c:pt idx="0">
                  <c:v>Hard coal</c:v>
                </c:pt>
              </c:strCache>
            </c:strRef>
          </c:tx>
          <c:spPr>
            <a:solidFill>
              <a:srgbClr val="C8CBD7"/>
            </a:solidFill>
          </c:spPr>
          <c:invertIfNegative val="0"/>
          <c:cat>
            <c:strRef>
              <c:f>'4.5'!$D$2</c:f>
              <c:strCache>
                <c:ptCount val="1"/>
                <c:pt idx="0">
                  <c:v>Jihomoravský Region (JHM)</c:v>
                </c:pt>
              </c:strCache>
            </c:strRef>
          </c:cat>
          <c:val>
            <c:numRef>
              <c:f>'4.5'!$D$9</c:f>
              <c:numCache>
                <c:formatCode>#,##0.0</c:formatCode>
                <c:ptCount val="1"/>
                <c:pt idx="0">
                  <c:v>0.50489000000000006</c:v>
                </c:pt>
              </c:numCache>
            </c:numRef>
          </c:val>
          <c:extLst>
            <c:ext xmlns:c16="http://schemas.microsoft.com/office/drawing/2014/chart" uri="{C3380CC4-5D6E-409C-BE32-E72D297353CC}">
              <c16:uniqueId val="{00000005-0B20-405A-9467-C02FF1213D7F}"/>
            </c:ext>
          </c:extLst>
        </c:ser>
        <c:ser>
          <c:idx val="4"/>
          <c:order val="4"/>
          <c:tx>
            <c:strRef>
              <c:f>'4.5'!$A$10</c:f>
              <c:strCache>
                <c:ptCount val="1"/>
                <c:pt idx="0">
                  <c:v>Pumped storage</c:v>
                </c:pt>
              </c:strCache>
            </c:strRef>
          </c:tx>
          <c:spPr>
            <a:solidFill>
              <a:srgbClr val="DF2B20"/>
            </a:solidFill>
          </c:spPr>
          <c:invertIfNegative val="0"/>
          <c:cat>
            <c:strRef>
              <c:f>'4.5'!$D$2</c:f>
              <c:strCache>
                <c:ptCount val="1"/>
                <c:pt idx="0">
                  <c:v>Jihomoravský Region (JHM)</c:v>
                </c:pt>
              </c:strCache>
            </c:strRef>
          </c:cat>
          <c:val>
            <c:numRef>
              <c:f>'4.5'!$D$10</c:f>
              <c:numCache>
                <c:formatCode>#,##0.0</c:formatCode>
                <c:ptCount val="1"/>
                <c:pt idx="0">
                  <c:v>0</c:v>
                </c:pt>
              </c:numCache>
            </c:numRef>
          </c:val>
          <c:extLst>
            <c:ext xmlns:c16="http://schemas.microsoft.com/office/drawing/2014/chart" uri="{C3380CC4-5D6E-409C-BE32-E72D297353CC}">
              <c16:uniqueId val="{00000006-0B20-405A-9467-C02FF1213D7F}"/>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'4.5'!$D$2</c:f>
              <c:strCache>
                <c:ptCount val="1"/>
                <c:pt idx="0">
                  <c:v>Jihomoravský Region (JHM)</c:v>
                </c:pt>
              </c:strCache>
            </c:strRef>
          </c:cat>
          <c:val>
            <c:numRef>
              <c:f>'4.5'!$D$22</c:f>
              <c:numCache>
                <c:formatCode>#,##0.0</c:formatCode>
                <c:ptCount val="1"/>
                <c:pt idx="0">
                  <c:v>512.98386600000174</c:v>
                </c:pt>
              </c:numCache>
            </c:numRef>
          </c:val>
          <c:extLst>
            <c:ext xmlns:c16="http://schemas.microsoft.com/office/drawing/2014/chart" uri="{C3380CC4-5D6E-409C-BE32-E72D297353CC}">
              <c16:uniqueId val="{00000007-0B20-405A-9467-C02FF1213D7F}"/>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'4.5'!$D$2</c:f>
              <c:strCache>
                <c:ptCount val="1"/>
                <c:pt idx="0">
                  <c:v>Jihomoravský Region (JHM)</c:v>
                </c:pt>
              </c:strCache>
            </c:strRef>
          </c:cat>
          <c:val>
            <c:numRef>
              <c:f>'4.5'!$D$21</c:f>
              <c:numCache>
                <c:formatCode>#,##0.0</c:formatCode>
                <c:ptCount val="1"/>
                <c:pt idx="0">
                  <c:v>83.39730499999996</c:v>
                </c:pt>
              </c:numCache>
            </c:numRef>
          </c:val>
          <c:extLst>
            <c:ext xmlns:c16="http://schemas.microsoft.com/office/drawing/2014/chart" uri="{C3380CC4-5D6E-409C-BE32-E72D297353CC}">
              <c16:uniqueId val="{00000008-0B20-405A-9467-C02FF1213D7F}"/>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'4.5'!$D$2</c:f>
              <c:strCache>
                <c:ptCount val="1"/>
                <c:pt idx="0">
                  <c:v>Jihomoravský Region (JHM)</c:v>
                </c:pt>
              </c:strCache>
            </c:strRef>
          </c:cat>
          <c:val>
            <c:numRef>
              <c:f>'4.5'!$D$23</c:f>
              <c:numCache>
                <c:formatCode>#,##0.0</c:formatCode>
                <c:ptCount val="1"/>
                <c:pt idx="0">
                  <c:v>12.957840999999997</c:v>
                </c:pt>
              </c:numCache>
            </c:numRef>
          </c:val>
          <c:extLst>
            <c:ext xmlns:c16="http://schemas.microsoft.com/office/drawing/2014/chart" uri="{C3380CC4-5D6E-409C-BE32-E72D297353CC}">
              <c16:uniqueId val="{00000009-0B20-405A-9467-C02FF1213D7F}"/>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'4.5'!$D$2</c:f>
              <c:strCache>
                <c:ptCount val="1"/>
                <c:pt idx="0">
                  <c:v>Jihomoravský Region (JHM)</c:v>
                </c:pt>
              </c:strCache>
            </c:strRef>
          </c:cat>
          <c:val>
            <c:numRef>
              <c:f>'4.5'!$D$19</c:f>
              <c:numCache>
                <c:formatCode>#,##0.0</c:formatCode>
                <c:ptCount val="1"/>
                <c:pt idx="0">
                  <c:v>288.85715000000005</c:v>
                </c:pt>
              </c:numCache>
            </c:numRef>
          </c:val>
          <c:extLst>
            <c:ext xmlns:c16="http://schemas.microsoft.com/office/drawing/2014/chart" uri="{C3380CC4-5D6E-409C-BE32-E72D297353CC}">
              <c16:uniqueId val="{0000000A-0B20-405A-9467-C02FF1213D7F}"/>
            </c:ext>
          </c:extLst>
        </c:ser>
        <c:ser>
          <c:idx val="9"/>
          <c:order val="9"/>
          <c:tx>
            <c:strRef>
              <c:f>'4.5'!$A$11</c:f>
              <c:strCache>
                <c:ptCount val="1"/>
                <c:pt idx="0">
                  <c:v>Other gases</c:v>
                </c:pt>
              </c:strCache>
            </c:strRef>
          </c:tx>
          <c:spPr>
            <a:solidFill>
              <a:srgbClr val="E86158"/>
            </a:solidFill>
          </c:spPr>
          <c:invertIfNegative val="0"/>
          <c:cat>
            <c:strRef>
              <c:f>'4.5'!$D$2</c:f>
              <c:strCache>
                <c:ptCount val="1"/>
                <c:pt idx="0">
                  <c:v>Jihomoravský Region (JHM)</c:v>
                </c:pt>
              </c:strCache>
            </c:strRef>
          </c:cat>
          <c:val>
            <c:numRef>
              <c:f>'4.5'!$D$11</c:f>
              <c:numCache>
                <c:formatCode>#,##0.0</c:formatCode>
                <c:ptCount val="1"/>
                <c:pt idx="0">
                  <c:v>0</c:v>
                </c:pt>
              </c:numCache>
            </c:numRef>
          </c:val>
          <c:extLst>
            <c:ext xmlns:c16="http://schemas.microsoft.com/office/drawing/2014/chart" uri="{C3380CC4-5D6E-409C-BE32-E72D297353CC}">
              <c16:uniqueId val="{0000000B-0B20-405A-9467-C02FF1213D7F}"/>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'4.5'!$D$2</c:f>
              <c:strCache>
                <c:ptCount val="1"/>
                <c:pt idx="0">
                  <c:v>Jihomoravský Region (JHM)</c:v>
                </c:pt>
              </c:strCache>
            </c:strRef>
          </c:cat>
          <c:val>
            <c:numRef>
              <c:f>'4.5'!$D$20</c:f>
              <c:numCache>
                <c:formatCode>#,##0.0</c:formatCode>
                <c:ptCount val="1"/>
                <c:pt idx="0">
                  <c:v>251.70761400000009</c:v>
                </c:pt>
              </c:numCache>
            </c:numRef>
          </c:val>
          <c:extLst>
            <c:ext xmlns:c16="http://schemas.microsoft.com/office/drawing/2014/chart" uri="{C3380CC4-5D6E-409C-BE32-E72D297353CC}">
              <c16:uniqueId val="{0000000C-0B20-405A-9467-C02FF1213D7F}"/>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'4.5'!$D$2</c:f>
              <c:strCache>
                <c:ptCount val="1"/>
                <c:pt idx="0">
                  <c:v>Jihomoravský Region (JHM)</c:v>
                </c:pt>
              </c:strCache>
            </c:strRef>
          </c:cat>
          <c:val>
            <c:numRef>
              <c:f>'4.5'!$D$24</c:f>
              <c:numCache>
                <c:formatCode>#,##0.0</c:formatCode>
                <c:ptCount val="1"/>
                <c:pt idx="0">
                  <c:v>43.214776799999996</c:v>
                </c:pt>
              </c:numCache>
            </c:numRef>
          </c:val>
          <c:extLst>
            <c:ext xmlns:c16="http://schemas.microsoft.com/office/drawing/2014/chart" uri="{C3380CC4-5D6E-409C-BE32-E72D297353CC}">
              <c16:uniqueId val="{0000000D-0B20-405A-9467-C02FF1213D7F}"/>
            </c:ext>
          </c:extLst>
        </c:ser>
        <c:ser>
          <c:idx val="12"/>
          <c:order val="12"/>
          <c:tx>
            <c:strRef>
              <c:f>'4.5'!$A$12</c:f>
              <c:strCache>
                <c:ptCount val="1"/>
                <c:pt idx="0">
                  <c:v>Other solid fuels (excluding BDMW)</c:v>
                </c:pt>
              </c:strCache>
            </c:strRef>
          </c:tx>
          <c:spPr>
            <a:solidFill>
              <a:srgbClr val="F0948F"/>
            </a:solidFill>
          </c:spPr>
          <c:invertIfNegative val="0"/>
          <c:cat>
            <c:strRef>
              <c:f>'4.5'!$D$2</c:f>
              <c:strCache>
                <c:ptCount val="1"/>
                <c:pt idx="0">
                  <c:v>Jihomoravský Region (JHM)</c:v>
                </c:pt>
              </c:strCache>
            </c:strRef>
          </c:cat>
          <c:val>
            <c:numRef>
              <c:f>'4.5'!$D$12</c:f>
              <c:numCache>
                <c:formatCode>#,##0.0</c:formatCode>
                <c:ptCount val="1"/>
                <c:pt idx="0">
                  <c:v>37.332164200000001</c:v>
                </c:pt>
              </c:numCache>
            </c:numRef>
          </c:val>
          <c:extLst>
            <c:ext xmlns:c16="http://schemas.microsoft.com/office/drawing/2014/chart" uri="{C3380CC4-5D6E-409C-BE32-E72D297353CC}">
              <c16:uniqueId val="{0000000E-0B20-405A-9467-C02FF1213D7F}"/>
            </c:ext>
          </c:extLst>
        </c:ser>
        <c:ser>
          <c:idx val="13"/>
          <c:order val="13"/>
          <c:tx>
            <c:strRef>
              <c:f>'4.5'!$A$13</c:f>
              <c:strCache>
                <c:ptCount val="1"/>
                <c:pt idx="0">
                  <c:v>Waste heat</c:v>
                </c:pt>
              </c:strCache>
            </c:strRef>
          </c:tx>
          <c:spPr>
            <a:solidFill>
              <a:srgbClr val="F7C9C7"/>
            </a:solidFill>
          </c:spPr>
          <c:invertIfNegative val="0"/>
          <c:cat>
            <c:strRef>
              <c:f>'4.5'!$D$2</c:f>
              <c:strCache>
                <c:ptCount val="1"/>
                <c:pt idx="0">
                  <c:v>Jihomoravský Region (JHM)</c:v>
                </c:pt>
              </c:strCache>
            </c:strRef>
          </c:cat>
          <c:val>
            <c:numRef>
              <c:f>'4.5'!$D$13</c:f>
              <c:numCache>
                <c:formatCode>#,##0.0</c:formatCode>
                <c:ptCount val="1"/>
                <c:pt idx="0">
                  <c:v>0</c:v>
                </c:pt>
              </c:numCache>
            </c:numRef>
          </c:val>
          <c:extLst>
            <c:ext xmlns:c16="http://schemas.microsoft.com/office/drawing/2014/chart" uri="{C3380CC4-5D6E-409C-BE32-E72D297353CC}">
              <c16:uniqueId val="{0000000F-0B20-405A-9467-C02FF1213D7F}"/>
            </c:ext>
          </c:extLst>
        </c:ser>
        <c:ser>
          <c:idx val="14"/>
          <c:order val="14"/>
          <c:tx>
            <c:strRef>
              <c:f>'4.5'!$A$14</c:f>
              <c:strCache>
                <c:ptCount val="1"/>
                <c:pt idx="0">
                  <c:v>Fuel oils</c:v>
                </c:pt>
              </c:strCache>
            </c:strRef>
          </c:tx>
          <c:spPr>
            <a:solidFill>
              <a:srgbClr val="262626"/>
            </a:solidFill>
          </c:spPr>
          <c:invertIfNegative val="0"/>
          <c:cat>
            <c:strRef>
              <c:f>'4.5'!$D$2</c:f>
              <c:strCache>
                <c:ptCount val="1"/>
                <c:pt idx="0">
                  <c:v>Jihomoravský Region (JHM)</c:v>
                </c:pt>
              </c:strCache>
            </c:strRef>
          </c:cat>
          <c:val>
            <c:numRef>
              <c:f>'4.5'!$D$14</c:f>
              <c:numCache>
                <c:formatCode>#,##0.0</c:formatCode>
                <c:ptCount val="1"/>
                <c:pt idx="0">
                  <c:v>1.5455980000000002</c:v>
                </c:pt>
              </c:numCache>
            </c:numRef>
          </c:val>
          <c:extLst>
            <c:ext xmlns:c16="http://schemas.microsoft.com/office/drawing/2014/chart" uri="{C3380CC4-5D6E-409C-BE32-E72D297353CC}">
              <c16:uniqueId val="{00000010-0B20-405A-9467-C02FF1213D7F}"/>
            </c:ext>
          </c:extLst>
        </c:ser>
        <c:ser>
          <c:idx val="15"/>
          <c:order val="15"/>
          <c:tx>
            <c:strRef>
              <c:f>'4.5'!$A$15</c:f>
              <c:strCache>
                <c:ptCount val="1"/>
                <c:pt idx="0">
                  <c:v>Other liquid fuels</c:v>
                </c:pt>
              </c:strCache>
            </c:strRef>
          </c:tx>
          <c:spPr>
            <a:solidFill>
              <a:srgbClr val="8D8D8D"/>
            </a:solidFill>
          </c:spPr>
          <c:invertIfNegative val="0"/>
          <c:cat>
            <c:strRef>
              <c:f>'4.5'!$D$2</c:f>
              <c:strCache>
                <c:ptCount val="1"/>
                <c:pt idx="0">
                  <c:v>Jihomoravský Region (JHM)</c:v>
                </c:pt>
              </c:strCache>
            </c:strRef>
          </c:cat>
          <c:val>
            <c:numRef>
              <c:f>'4.5'!$D$15</c:f>
              <c:numCache>
                <c:formatCode>#,##0.0</c:formatCode>
                <c:ptCount val="1"/>
                <c:pt idx="0">
                  <c:v>1.3200000000000001E-4</c:v>
                </c:pt>
              </c:numCache>
            </c:numRef>
          </c:val>
          <c:extLst>
            <c:ext xmlns:c16="http://schemas.microsoft.com/office/drawing/2014/chart" uri="{C3380CC4-5D6E-409C-BE32-E72D297353CC}">
              <c16:uniqueId val="{00000011-0B20-405A-9467-C02FF1213D7F}"/>
            </c:ext>
          </c:extLst>
        </c:ser>
        <c:ser>
          <c:idx val="16"/>
          <c:order val="16"/>
          <c:tx>
            <c:strRef>
              <c:f>'4.5'!$A$16</c:f>
              <c:strCache>
                <c:ptCount val="1"/>
                <c:pt idx="0">
                  <c:v>Other</c:v>
                </c:pt>
              </c:strCache>
            </c:strRef>
          </c:tx>
          <c:spPr>
            <a:solidFill>
              <a:srgbClr val="9D9D9C"/>
            </a:solidFill>
          </c:spPr>
          <c:invertIfNegative val="0"/>
          <c:cat>
            <c:strRef>
              <c:f>'4.5'!$D$2</c:f>
              <c:strCache>
                <c:ptCount val="1"/>
                <c:pt idx="0">
                  <c:v>Jihomoravský Region (JHM)</c:v>
                </c:pt>
              </c:strCache>
            </c:strRef>
          </c:cat>
          <c:val>
            <c:numRef>
              <c:f>'4.5'!$D$16</c:f>
              <c:numCache>
                <c:formatCode>#,##0.0</c:formatCode>
                <c:ptCount val="1"/>
                <c:pt idx="0">
                  <c:v>1.471687</c:v>
                </c:pt>
              </c:numCache>
            </c:numRef>
          </c:val>
          <c:extLst>
            <c:ext xmlns:c16="http://schemas.microsoft.com/office/drawing/2014/chart" uri="{C3380CC4-5D6E-409C-BE32-E72D297353CC}">
              <c16:uniqueId val="{00000012-0B20-405A-9467-C02FF1213D7F}"/>
            </c:ext>
          </c:extLst>
        </c:ser>
        <c:ser>
          <c:idx val="17"/>
          <c:order val="17"/>
          <c:tx>
            <c:strRef>
              <c:f>'4.5'!$A$17</c:f>
              <c:strCache>
                <c:ptCount val="1"/>
                <c:pt idx="0">
                  <c:v>Coke</c:v>
                </c:pt>
              </c:strCache>
            </c:strRef>
          </c:tx>
          <c:spPr>
            <a:solidFill>
              <a:srgbClr val="D0D0D0"/>
            </a:solidFill>
          </c:spPr>
          <c:invertIfNegative val="0"/>
          <c:cat>
            <c:strRef>
              <c:f>'4.5'!$D$2</c:f>
              <c:strCache>
                <c:ptCount val="1"/>
                <c:pt idx="0">
                  <c:v>Jihomoravský Region (JHM)</c:v>
                </c:pt>
              </c:strCache>
            </c:strRef>
          </c:cat>
          <c:val>
            <c:numRef>
              <c:f>'4.5'!$D$17</c:f>
              <c:numCache>
                <c:formatCode>#,##0.0</c:formatCode>
                <c:ptCount val="1"/>
                <c:pt idx="0">
                  <c:v>0</c:v>
                </c:pt>
              </c:numCache>
            </c:numRef>
          </c:val>
          <c:extLst>
            <c:ext xmlns:c16="http://schemas.microsoft.com/office/drawing/2014/chart" uri="{C3380CC4-5D6E-409C-BE32-E72D297353CC}">
              <c16:uniqueId val="{00000013-0B20-405A-9467-C02FF1213D7F}"/>
            </c:ext>
          </c:extLst>
        </c:ser>
        <c:dLbls>
          <c:showLegendKey val="0"/>
          <c:showVal val="0"/>
          <c:showCatName val="0"/>
          <c:showSerName val="0"/>
          <c:showPercent val="0"/>
          <c:showBubbleSize val="0"/>
        </c:dLbls>
        <c:gapWidth val="50"/>
        <c:axId val="149991424"/>
        <c:axId val="149992960"/>
      </c:barChart>
      <c:catAx>
        <c:axId val="149991424"/>
        <c:scaling>
          <c:orientation val="minMax"/>
        </c:scaling>
        <c:delete val="0"/>
        <c:axPos val="b"/>
        <c:numFmt formatCode="General" sourceLinked="1"/>
        <c:majorTickMark val="none"/>
        <c:minorTickMark val="none"/>
        <c:tickLblPos val="nextTo"/>
        <c:txPr>
          <a:bodyPr rot="0" vert="horz"/>
          <a:lstStyle/>
          <a:p>
            <a:pPr>
              <a:defRPr sz="900"/>
            </a:pPr>
            <a:endParaRPr lang="cs-CZ"/>
          </a:p>
        </c:txPr>
        <c:crossAx val="149992960"/>
        <c:crosses val="autoZero"/>
        <c:auto val="1"/>
        <c:lblAlgn val="ctr"/>
        <c:lblOffset val="100"/>
        <c:noMultiLvlLbl val="0"/>
      </c:catAx>
      <c:valAx>
        <c:axId val="149992960"/>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4999142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292287649232381"/>
          <c:y val="3.8108032214958697E-2"/>
          <c:w val="0.64467536697402328"/>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'4.5'!$E$2</c:f>
              <c:strCache>
                <c:ptCount val="1"/>
                <c:pt idx="0">
                  <c:v>Karlovarský Region (KVK)</c:v>
                </c:pt>
              </c:strCache>
            </c:strRef>
          </c:cat>
          <c:val>
            <c:numRef>
              <c:f>'4.5'!$E$5</c:f>
              <c:numCache>
                <c:formatCode>#,##0.0</c:formatCode>
                <c:ptCount val="1"/>
                <c:pt idx="0">
                  <c:v>1729.8668970000001</c:v>
                </c:pt>
              </c:numCache>
            </c:numRef>
          </c:val>
          <c:extLst>
            <c:ext xmlns:c16="http://schemas.microsoft.com/office/drawing/2014/chart" uri="{C3380CC4-5D6E-409C-BE32-E72D297353CC}">
              <c16:uniqueId val="{00000002-434D-4BBE-9CE2-8D4AAF8FF8AC}"/>
            </c:ext>
          </c:extLst>
        </c:ser>
        <c:ser>
          <c:idx val="1"/>
          <c:order val="1"/>
          <c:tx>
            <c:strRef>
              <c:f>'4.5'!$A$6</c:f>
              <c:strCache>
                <c:ptCount val="1"/>
                <c:pt idx="0">
                  <c:v>Nuclear fuel</c:v>
                </c:pt>
              </c:strCache>
            </c:strRef>
          </c:tx>
          <c:spPr>
            <a:solidFill>
              <a:srgbClr val="5A6588"/>
            </a:solidFill>
          </c:spPr>
          <c:invertIfNegative val="0"/>
          <c:cat>
            <c:strRef>
              <c:f>'4.5'!$E$2</c:f>
              <c:strCache>
                <c:ptCount val="1"/>
                <c:pt idx="0">
                  <c:v>Karlovarský Region (KVK)</c:v>
                </c:pt>
              </c:strCache>
            </c:strRef>
          </c:cat>
          <c:val>
            <c:numRef>
              <c:f>'4.5'!$E$6</c:f>
              <c:numCache>
                <c:formatCode>#,##0.0</c:formatCode>
                <c:ptCount val="1"/>
                <c:pt idx="0">
                  <c:v>0</c:v>
                </c:pt>
              </c:numCache>
            </c:numRef>
          </c:val>
          <c:extLst>
            <c:ext xmlns:c16="http://schemas.microsoft.com/office/drawing/2014/chart" uri="{C3380CC4-5D6E-409C-BE32-E72D297353CC}">
              <c16:uniqueId val="{00000003-434D-4BBE-9CE2-8D4AAF8FF8AC}"/>
            </c:ext>
          </c:extLst>
        </c:ser>
        <c:ser>
          <c:idx val="2"/>
          <c:order val="2"/>
          <c:tx>
            <c:strRef>
              <c:f>'4.5'!$A$8</c:f>
              <c:strCache>
                <c:ptCount val="1"/>
                <c:pt idx="0">
                  <c:v>Natural gas</c:v>
                </c:pt>
              </c:strCache>
            </c:strRef>
          </c:tx>
          <c:spPr>
            <a:solidFill>
              <a:srgbClr val="9198B0"/>
            </a:solidFill>
          </c:spPr>
          <c:invertIfNegative val="0"/>
          <c:cat>
            <c:strRef>
              <c:f>'4.5'!$E$2</c:f>
              <c:strCache>
                <c:ptCount val="1"/>
                <c:pt idx="0">
                  <c:v>Karlovarský Region (KVK)</c:v>
                </c:pt>
              </c:strCache>
            </c:strRef>
          </c:cat>
          <c:val>
            <c:numRef>
              <c:f>'4.5'!$E$8</c:f>
              <c:numCache>
                <c:formatCode>#,##0.0</c:formatCode>
                <c:ptCount val="1"/>
                <c:pt idx="0">
                  <c:v>2207.9327020000001</c:v>
                </c:pt>
              </c:numCache>
            </c:numRef>
          </c:val>
          <c:extLst>
            <c:ext xmlns:c16="http://schemas.microsoft.com/office/drawing/2014/chart" uri="{C3380CC4-5D6E-409C-BE32-E72D297353CC}">
              <c16:uniqueId val="{00000004-434D-4BBE-9CE2-8D4AAF8FF8AC}"/>
            </c:ext>
          </c:extLst>
        </c:ser>
        <c:ser>
          <c:idx val="3"/>
          <c:order val="3"/>
          <c:tx>
            <c:strRef>
              <c:f>'4.5'!$A$9</c:f>
              <c:strCache>
                <c:ptCount val="1"/>
                <c:pt idx="0">
                  <c:v>Hard coal</c:v>
                </c:pt>
              </c:strCache>
            </c:strRef>
          </c:tx>
          <c:spPr>
            <a:solidFill>
              <a:srgbClr val="C8CBD7"/>
            </a:solidFill>
          </c:spPr>
          <c:invertIfNegative val="0"/>
          <c:cat>
            <c:strRef>
              <c:f>'4.5'!$E$2</c:f>
              <c:strCache>
                <c:ptCount val="1"/>
                <c:pt idx="0">
                  <c:v>Karlovarský Region (KVK)</c:v>
                </c:pt>
              </c:strCache>
            </c:strRef>
          </c:cat>
          <c:val>
            <c:numRef>
              <c:f>'4.5'!$E$9</c:f>
              <c:numCache>
                <c:formatCode>#,##0.0</c:formatCode>
                <c:ptCount val="1"/>
                <c:pt idx="0">
                  <c:v>0</c:v>
                </c:pt>
              </c:numCache>
            </c:numRef>
          </c:val>
          <c:extLst>
            <c:ext xmlns:c16="http://schemas.microsoft.com/office/drawing/2014/chart" uri="{C3380CC4-5D6E-409C-BE32-E72D297353CC}">
              <c16:uniqueId val="{00000005-434D-4BBE-9CE2-8D4AAF8FF8AC}"/>
            </c:ext>
          </c:extLst>
        </c:ser>
        <c:ser>
          <c:idx val="4"/>
          <c:order val="4"/>
          <c:tx>
            <c:strRef>
              <c:f>'4.5'!$A$10</c:f>
              <c:strCache>
                <c:ptCount val="1"/>
                <c:pt idx="0">
                  <c:v>Pumped storage</c:v>
                </c:pt>
              </c:strCache>
            </c:strRef>
          </c:tx>
          <c:spPr>
            <a:solidFill>
              <a:srgbClr val="DF2B20"/>
            </a:solidFill>
          </c:spPr>
          <c:invertIfNegative val="0"/>
          <c:cat>
            <c:strRef>
              <c:f>'4.5'!$E$2</c:f>
              <c:strCache>
                <c:ptCount val="1"/>
                <c:pt idx="0">
                  <c:v>Karlovarský Region (KVK)</c:v>
                </c:pt>
              </c:strCache>
            </c:strRef>
          </c:cat>
          <c:val>
            <c:numRef>
              <c:f>'4.5'!$E$10</c:f>
              <c:numCache>
                <c:formatCode>#,##0.0</c:formatCode>
                <c:ptCount val="1"/>
                <c:pt idx="0">
                  <c:v>0</c:v>
                </c:pt>
              </c:numCache>
            </c:numRef>
          </c:val>
          <c:extLst>
            <c:ext xmlns:c16="http://schemas.microsoft.com/office/drawing/2014/chart" uri="{C3380CC4-5D6E-409C-BE32-E72D297353CC}">
              <c16:uniqueId val="{00000006-434D-4BBE-9CE2-8D4AAF8FF8A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'4.5'!$E$2</c:f>
              <c:strCache>
                <c:ptCount val="1"/>
                <c:pt idx="0">
                  <c:v>Karlovarský Region (KVK)</c:v>
                </c:pt>
              </c:strCache>
            </c:strRef>
          </c:cat>
          <c:val>
            <c:numRef>
              <c:f>'4.5'!$E$22</c:f>
              <c:numCache>
                <c:formatCode>#,##0.0</c:formatCode>
                <c:ptCount val="1"/>
                <c:pt idx="0">
                  <c:v>11.989960000000028</c:v>
                </c:pt>
              </c:numCache>
            </c:numRef>
          </c:val>
          <c:extLst>
            <c:ext xmlns:c16="http://schemas.microsoft.com/office/drawing/2014/chart" uri="{C3380CC4-5D6E-409C-BE32-E72D297353CC}">
              <c16:uniqueId val="{00000007-434D-4BBE-9CE2-8D4AAF8FF8A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'4.5'!$E$2</c:f>
              <c:strCache>
                <c:ptCount val="1"/>
                <c:pt idx="0">
                  <c:v>Karlovarský Region (KVK)</c:v>
                </c:pt>
              </c:strCache>
            </c:strRef>
          </c:cat>
          <c:val>
            <c:numRef>
              <c:f>'4.5'!$E$21</c:f>
              <c:numCache>
                <c:formatCode>#,##0.0</c:formatCode>
                <c:ptCount val="1"/>
                <c:pt idx="0">
                  <c:v>28.159090999999975</c:v>
                </c:pt>
              </c:numCache>
            </c:numRef>
          </c:val>
          <c:extLst>
            <c:ext xmlns:c16="http://schemas.microsoft.com/office/drawing/2014/chart" uri="{C3380CC4-5D6E-409C-BE32-E72D297353CC}">
              <c16:uniqueId val="{00000008-434D-4BBE-9CE2-8D4AAF8FF8A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'4.5'!$E$2</c:f>
              <c:strCache>
                <c:ptCount val="1"/>
                <c:pt idx="0">
                  <c:v>Karlovarský Region (KVK)</c:v>
                </c:pt>
              </c:strCache>
            </c:strRef>
          </c:cat>
          <c:val>
            <c:numRef>
              <c:f>'4.5'!$E$23</c:f>
              <c:numCache>
                <c:formatCode>#,##0.0</c:formatCode>
                <c:ptCount val="1"/>
                <c:pt idx="0">
                  <c:v>107.02841199999999</c:v>
                </c:pt>
              </c:numCache>
            </c:numRef>
          </c:val>
          <c:extLst>
            <c:ext xmlns:c16="http://schemas.microsoft.com/office/drawing/2014/chart" uri="{C3380CC4-5D6E-409C-BE32-E72D297353CC}">
              <c16:uniqueId val="{00000009-434D-4BBE-9CE2-8D4AAF8FF8A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'4.5'!$E$2</c:f>
              <c:strCache>
                <c:ptCount val="1"/>
                <c:pt idx="0">
                  <c:v>Karlovarský Region (KVK)</c:v>
                </c:pt>
              </c:strCache>
            </c:strRef>
          </c:cat>
          <c:val>
            <c:numRef>
              <c:f>'4.5'!$E$19</c:f>
              <c:numCache>
                <c:formatCode>#,##0.0</c:formatCode>
                <c:ptCount val="1"/>
                <c:pt idx="0">
                  <c:v>7.7729280000000003</c:v>
                </c:pt>
              </c:numCache>
            </c:numRef>
          </c:val>
          <c:extLst>
            <c:ext xmlns:c16="http://schemas.microsoft.com/office/drawing/2014/chart" uri="{C3380CC4-5D6E-409C-BE32-E72D297353CC}">
              <c16:uniqueId val="{0000000A-434D-4BBE-9CE2-8D4AAF8FF8AC}"/>
            </c:ext>
          </c:extLst>
        </c:ser>
        <c:ser>
          <c:idx val="9"/>
          <c:order val="9"/>
          <c:tx>
            <c:strRef>
              <c:f>'4.5'!$A$11</c:f>
              <c:strCache>
                <c:ptCount val="1"/>
                <c:pt idx="0">
                  <c:v>Other gases</c:v>
                </c:pt>
              </c:strCache>
            </c:strRef>
          </c:tx>
          <c:spPr>
            <a:solidFill>
              <a:srgbClr val="E86158"/>
            </a:solidFill>
          </c:spPr>
          <c:invertIfNegative val="0"/>
          <c:cat>
            <c:strRef>
              <c:f>'4.5'!$E$2</c:f>
              <c:strCache>
                <c:ptCount val="1"/>
                <c:pt idx="0">
                  <c:v>Karlovarský Region (KVK)</c:v>
                </c:pt>
              </c:strCache>
            </c:strRef>
          </c:cat>
          <c:val>
            <c:numRef>
              <c:f>'4.5'!$E$11</c:f>
              <c:numCache>
                <c:formatCode>#,##0.0</c:formatCode>
                <c:ptCount val="1"/>
                <c:pt idx="0">
                  <c:v>0</c:v>
                </c:pt>
              </c:numCache>
            </c:numRef>
          </c:val>
          <c:extLst>
            <c:ext xmlns:c16="http://schemas.microsoft.com/office/drawing/2014/chart" uri="{C3380CC4-5D6E-409C-BE32-E72D297353CC}">
              <c16:uniqueId val="{0000000B-434D-4BBE-9CE2-8D4AAF8FF8A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'4.5'!$E$2</c:f>
              <c:strCache>
                <c:ptCount val="1"/>
                <c:pt idx="0">
                  <c:v>Karlovarský Region (KVK)</c:v>
                </c:pt>
              </c:strCache>
            </c:strRef>
          </c:cat>
          <c:val>
            <c:numRef>
              <c:f>'4.5'!$E$20</c:f>
              <c:numCache>
                <c:formatCode>#,##0.0</c:formatCode>
                <c:ptCount val="1"/>
                <c:pt idx="0">
                  <c:v>31.100704999999991</c:v>
                </c:pt>
              </c:numCache>
            </c:numRef>
          </c:val>
          <c:extLst>
            <c:ext xmlns:c16="http://schemas.microsoft.com/office/drawing/2014/chart" uri="{C3380CC4-5D6E-409C-BE32-E72D297353CC}">
              <c16:uniqueId val="{0000000C-434D-4BBE-9CE2-8D4AAF8FF8A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'4.5'!$E$2</c:f>
              <c:strCache>
                <c:ptCount val="1"/>
                <c:pt idx="0">
                  <c:v>Karlovarský Region (KVK)</c:v>
                </c:pt>
              </c:strCache>
            </c:strRef>
          </c:cat>
          <c:val>
            <c:numRef>
              <c:f>'4.5'!$E$24</c:f>
              <c:numCache>
                <c:formatCode>#,##0.0</c:formatCode>
                <c:ptCount val="1"/>
                <c:pt idx="0">
                  <c:v>0</c:v>
                </c:pt>
              </c:numCache>
            </c:numRef>
          </c:val>
          <c:extLst>
            <c:ext xmlns:c16="http://schemas.microsoft.com/office/drawing/2014/chart" uri="{C3380CC4-5D6E-409C-BE32-E72D297353CC}">
              <c16:uniqueId val="{0000000D-434D-4BBE-9CE2-8D4AAF8FF8AC}"/>
            </c:ext>
          </c:extLst>
        </c:ser>
        <c:ser>
          <c:idx val="12"/>
          <c:order val="12"/>
          <c:tx>
            <c:strRef>
              <c:f>'4.5'!$A$12</c:f>
              <c:strCache>
                <c:ptCount val="1"/>
                <c:pt idx="0">
                  <c:v>Other solid fuels (excluding BDMW)</c:v>
                </c:pt>
              </c:strCache>
            </c:strRef>
          </c:tx>
          <c:spPr>
            <a:solidFill>
              <a:srgbClr val="F0948F"/>
            </a:solidFill>
          </c:spPr>
          <c:invertIfNegative val="0"/>
          <c:cat>
            <c:strRef>
              <c:f>'4.5'!$E$2</c:f>
              <c:strCache>
                <c:ptCount val="1"/>
                <c:pt idx="0">
                  <c:v>Karlovarský Region (KVK)</c:v>
                </c:pt>
              </c:strCache>
            </c:strRef>
          </c:cat>
          <c:val>
            <c:numRef>
              <c:f>'4.5'!$E$12</c:f>
              <c:numCache>
                <c:formatCode>#,##0.0</c:formatCode>
                <c:ptCount val="1"/>
                <c:pt idx="0">
                  <c:v>0.428481</c:v>
                </c:pt>
              </c:numCache>
            </c:numRef>
          </c:val>
          <c:extLst>
            <c:ext xmlns:c16="http://schemas.microsoft.com/office/drawing/2014/chart" uri="{C3380CC4-5D6E-409C-BE32-E72D297353CC}">
              <c16:uniqueId val="{0000000E-434D-4BBE-9CE2-8D4AAF8FF8AC}"/>
            </c:ext>
          </c:extLst>
        </c:ser>
        <c:ser>
          <c:idx val="13"/>
          <c:order val="13"/>
          <c:tx>
            <c:strRef>
              <c:f>'4.5'!$A$13</c:f>
              <c:strCache>
                <c:ptCount val="1"/>
                <c:pt idx="0">
                  <c:v>Waste heat</c:v>
                </c:pt>
              </c:strCache>
            </c:strRef>
          </c:tx>
          <c:spPr>
            <a:solidFill>
              <a:srgbClr val="F7C9C7"/>
            </a:solidFill>
          </c:spPr>
          <c:invertIfNegative val="0"/>
          <c:cat>
            <c:strRef>
              <c:f>'4.5'!$E$2</c:f>
              <c:strCache>
                <c:ptCount val="1"/>
                <c:pt idx="0">
                  <c:v>Karlovarský Region (KVK)</c:v>
                </c:pt>
              </c:strCache>
            </c:strRef>
          </c:cat>
          <c:val>
            <c:numRef>
              <c:f>'4.5'!$E$13</c:f>
              <c:numCache>
                <c:formatCode>#,##0.0</c:formatCode>
                <c:ptCount val="1"/>
                <c:pt idx="0">
                  <c:v>0</c:v>
                </c:pt>
              </c:numCache>
            </c:numRef>
          </c:val>
          <c:extLst>
            <c:ext xmlns:c16="http://schemas.microsoft.com/office/drawing/2014/chart" uri="{C3380CC4-5D6E-409C-BE32-E72D297353CC}">
              <c16:uniqueId val="{0000000F-434D-4BBE-9CE2-8D4AAF8FF8AC}"/>
            </c:ext>
          </c:extLst>
        </c:ser>
        <c:ser>
          <c:idx val="14"/>
          <c:order val="14"/>
          <c:tx>
            <c:strRef>
              <c:f>'4.5'!$A$14</c:f>
              <c:strCache>
                <c:ptCount val="1"/>
                <c:pt idx="0">
                  <c:v>Fuel oils</c:v>
                </c:pt>
              </c:strCache>
            </c:strRef>
          </c:tx>
          <c:spPr>
            <a:solidFill>
              <a:srgbClr val="262626"/>
            </a:solidFill>
          </c:spPr>
          <c:invertIfNegative val="0"/>
          <c:cat>
            <c:strRef>
              <c:f>'4.5'!$E$2</c:f>
              <c:strCache>
                <c:ptCount val="1"/>
                <c:pt idx="0">
                  <c:v>Karlovarský Region (KVK)</c:v>
                </c:pt>
              </c:strCache>
            </c:strRef>
          </c:cat>
          <c:val>
            <c:numRef>
              <c:f>'4.5'!$E$14</c:f>
              <c:numCache>
                <c:formatCode>#,##0.0</c:formatCode>
                <c:ptCount val="1"/>
                <c:pt idx="0">
                  <c:v>0</c:v>
                </c:pt>
              </c:numCache>
            </c:numRef>
          </c:val>
          <c:extLst>
            <c:ext xmlns:c16="http://schemas.microsoft.com/office/drawing/2014/chart" uri="{C3380CC4-5D6E-409C-BE32-E72D297353CC}">
              <c16:uniqueId val="{00000010-434D-4BBE-9CE2-8D4AAF8FF8AC}"/>
            </c:ext>
          </c:extLst>
        </c:ser>
        <c:ser>
          <c:idx val="15"/>
          <c:order val="15"/>
          <c:tx>
            <c:strRef>
              <c:f>'4.5'!$A$15</c:f>
              <c:strCache>
                <c:ptCount val="1"/>
                <c:pt idx="0">
                  <c:v>Other liquid fuels</c:v>
                </c:pt>
              </c:strCache>
            </c:strRef>
          </c:tx>
          <c:spPr>
            <a:solidFill>
              <a:srgbClr val="8D8D8D"/>
            </a:solidFill>
          </c:spPr>
          <c:invertIfNegative val="0"/>
          <c:cat>
            <c:strRef>
              <c:f>'4.5'!$E$2</c:f>
              <c:strCache>
                <c:ptCount val="1"/>
                <c:pt idx="0">
                  <c:v>Karlovarský Region (KVK)</c:v>
                </c:pt>
              </c:strCache>
            </c:strRef>
          </c:cat>
          <c:val>
            <c:numRef>
              <c:f>'4.5'!$E$15</c:f>
              <c:numCache>
                <c:formatCode>#,##0.0</c:formatCode>
                <c:ptCount val="1"/>
                <c:pt idx="0">
                  <c:v>0</c:v>
                </c:pt>
              </c:numCache>
            </c:numRef>
          </c:val>
          <c:extLst>
            <c:ext xmlns:c16="http://schemas.microsoft.com/office/drawing/2014/chart" uri="{C3380CC4-5D6E-409C-BE32-E72D297353CC}">
              <c16:uniqueId val="{00000011-434D-4BBE-9CE2-8D4AAF8FF8AC}"/>
            </c:ext>
          </c:extLst>
        </c:ser>
        <c:ser>
          <c:idx val="16"/>
          <c:order val="16"/>
          <c:tx>
            <c:strRef>
              <c:f>'4.5'!$A$16</c:f>
              <c:strCache>
                <c:ptCount val="1"/>
                <c:pt idx="0">
                  <c:v>Other</c:v>
                </c:pt>
              </c:strCache>
            </c:strRef>
          </c:tx>
          <c:spPr>
            <a:solidFill>
              <a:srgbClr val="9D9D9C"/>
            </a:solidFill>
          </c:spPr>
          <c:invertIfNegative val="0"/>
          <c:cat>
            <c:strRef>
              <c:f>'4.5'!$E$2</c:f>
              <c:strCache>
                <c:ptCount val="1"/>
                <c:pt idx="0">
                  <c:v>Karlovarský Region (KVK)</c:v>
                </c:pt>
              </c:strCache>
            </c:strRef>
          </c:cat>
          <c:val>
            <c:numRef>
              <c:f>'4.5'!$E$16</c:f>
              <c:numCache>
                <c:formatCode>#,##0.0</c:formatCode>
                <c:ptCount val="1"/>
                <c:pt idx="0">
                  <c:v>0</c:v>
                </c:pt>
              </c:numCache>
            </c:numRef>
          </c:val>
          <c:extLst>
            <c:ext xmlns:c16="http://schemas.microsoft.com/office/drawing/2014/chart" uri="{C3380CC4-5D6E-409C-BE32-E72D297353CC}">
              <c16:uniqueId val="{00000012-434D-4BBE-9CE2-8D4AAF8FF8AC}"/>
            </c:ext>
          </c:extLst>
        </c:ser>
        <c:ser>
          <c:idx val="17"/>
          <c:order val="17"/>
          <c:tx>
            <c:strRef>
              <c:f>'4.5'!$A$17</c:f>
              <c:strCache>
                <c:ptCount val="1"/>
                <c:pt idx="0">
                  <c:v>Coke</c:v>
                </c:pt>
              </c:strCache>
            </c:strRef>
          </c:tx>
          <c:spPr>
            <a:solidFill>
              <a:srgbClr val="D0D0D0"/>
            </a:solidFill>
          </c:spPr>
          <c:invertIfNegative val="0"/>
          <c:cat>
            <c:strRef>
              <c:f>'4.5'!$E$2</c:f>
              <c:strCache>
                <c:ptCount val="1"/>
                <c:pt idx="0">
                  <c:v>Karlovarský Region (KVK)</c:v>
                </c:pt>
              </c:strCache>
            </c:strRef>
          </c:cat>
          <c:val>
            <c:numRef>
              <c:f>'4.5'!$E$17</c:f>
              <c:numCache>
                <c:formatCode>#,##0.0</c:formatCode>
                <c:ptCount val="1"/>
                <c:pt idx="0">
                  <c:v>0</c:v>
                </c:pt>
              </c:numCache>
            </c:numRef>
          </c:val>
          <c:extLst>
            <c:ext xmlns:c16="http://schemas.microsoft.com/office/drawing/2014/chart" uri="{C3380CC4-5D6E-409C-BE32-E72D297353CC}">
              <c16:uniqueId val="{00000013-434D-4BBE-9CE2-8D4AAF8FF8AC}"/>
            </c:ext>
          </c:extLst>
        </c:ser>
        <c:dLbls>
          <c:showLegendKey val="0"/>
          <c:showVal val="0"/>
          <c:showCatName val="0"/>
          <c:showSerName val="0"/>
          <c:showPercent val="0"/>
          <c:showBubbleSize val="0"/>
        </c:dLbls>
        <c:gapWidth val="50"/>
        <c:axId val="150132224"/>
        <c:axId val="150133760"/>
      </c:barChart>
      <c:catAx>
        <c:axId val="150132224"/>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133760"/>
        <c:crosses val="autoZero"/>
        <c:auto val="1"/>
        <c:lblAlgn val="ctr"/>
        <c:lblOffset val="100"/>
        <c:noMultiLvlLbl val="0"/>
      </c:catAx>
      <c:valAx>
        <c:axId val="1501337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13222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00190956466033"/>
          <c:y val="4.0557118935764455E-2"/>
          <c:w val="0.66395686437163004"/>
          <c:h val="0.83562930289425463"/>
        </c:manualLayout>
      </c:layout>
      <c:barChart>
        <c:barDir val="col"/>
        <c:grouping val="clustered"/>
        <c:varyColors val="0"/>
        <c:ser>
          <c:idx val="0"/>
          <c:order val="0"/>
          <c:tx>
            <c:strRef>
              <c:f>'4.5'!$A$5</c:f>
              <c:strCache>
                <c:ptCount val="1"/>
                <c:pt idx="0">
                  <c:v>Brown coal</c:v>
                </c:pt>
              </c:strCache>
            </c:strRef>
          </c:tx>
          <c:spPr>
            <a:solidFill>
              <a:srgbClr val="6E4932"/>
            </a:solidFill>
          </c:spPr>
          <c:invertIfNegative val="0"/>
          <c:cat>
            <c:strRef>
              <c:f>'4.5'!$F$2</c:f>
              <c:strCache>
                <c:ptCount val="1"/>
                <c:pt idx="0">
                  <c:v>Vysočina Region
(VYS)</c:v>
                </c:pt>
              </c:strCache>
            </c:strRef>
          </c:cat>
          <c:val>
            <c:numRef>
              <c:f>'4.5'!$F$5</c:f>
              <c:numCache>
                <c:formatCode>#,##0.0</c:formatCode>
                <c:ptCount val="1"/>
                <c:pt idx="0">
                  <c:v>17.932400000000001</c:v>
                </c:pt>
              </c:numCache>
            </c:numRef>
          </c:val>
          <c:extLst>
            <c:ext xmlns:c16="http://schemas.microsoft.com/office/drawing/2014/chart" uri="{C3380CC4-5D6E-409C-BE32-E72D297353CC}">
              <c16:uniqueId val="{00000002-42FD-457E-9C97-D9222BC13C06}"/>
            </c:ext>
          </c:extLst>
        </c:ser>
        <c:ser>
          <c:idx val="1"/>
          <c:order val="1"/>
          <c:tx>
            <c:strRef>
              <c:f>'4.5'!$A$6</c:f>
              <c:strCache>
                <c:ptCount val="1"/>
                <c:pt idx="0">
                  <c:v>Nuclear fuel</c:v>
                </c:pt>
              </c:strCache>
            </c:strRef>
          </c:tx>
          <c:spPr>
            <a:solidFill>
              <a:srgbClr val="5A6588"/>
            </a:solidFill>
          </c:spPr>
          <c:invertIfNegative val="0"/>
          <c:cat>
            <c:strRef>
              <c:f>'4.5'!$F$2</c:f>
              <c:strCache>
                <c:ptCount val="1"/>
                <c:pt idx="0">
                  <c:v>Vysočina Region
(VYS)</c:v>
                </c:pt>
              </c:strCache>
            </c:strRef>
          </c:cat>
          <c:val>
            <c:numRef>
              <c:f>'4.5'!$F$6</c:f>
              <c:numCache>
                <c:formatCode>#,##0.0</c:formatCode>
                <c:ptCount val="1"/>
                <c:pt idx="0">
                  <c:v>14868.446979999999</c:v>
                </c:pt>
              </c:numCache>
            </c:numRef>
          </c:val>
          <c:extLst>
            <c:ext xmlns:c16="http://schemas.microsoft.com/office/drawing/2014/chart" uri="{C3380CC4-5D6E-409C-BE32-E72D297353CC}">
              <c16:uniqueId val="{00000003-42FD-457E-9C97-D9222BC13C06}"/>
            </c:ext>
          </c:extLst>
        </c:ser>
        <c:ser>
          <c:idx val="2"/>
          <c:order val="2"/>
          <c:tx>
            <c:strRef>
              <c:f>'4.5'!$A$8</c:f>
              <c:strCache>
                <c:ptCount val="1"/>
                <c:pt idx="0">
                  <c:v>Natural gas</c:v>
                </c:pt>
              </c:strCache>
            </c:strRef>
          </c:tx>
          <c:spPr>
            <a:solidFill>
              <a:srgbClr val="9198B0"/>
            </a:solidFill>
          </c:spPr>
          <c:invertIfNegative val="0"/>
          <c:cat>
            <c:strRef>
              <c:f>'4.5'!$F$2</c:f>
              <c:strCache>
                <c:ptCount val="1"/>
                <c:pt idx="0">
                  <c:v>Vysočina Region
(VYS)</c:v>
                </c:pt>
              </c:strCache>
            </c:strRef>
          </c:cat>
          <c:val>
            <c:numRef>
              <c:f>'4.5'!$F$8</c:f>
              <c:numCache>
                <c:formatCode>#,##0.0</c:formatCode>
                <c:ptCount val="1"/>
                <c:pt idx="0">
                  <c:v>88.232674999999929</c:v>
                </c:pt>
              </c:numCache>
            </c:numRef>
          </c:val>
          <c:extLst>
            <c:ext xmlns:c16="http://schemas.microsoft.com/office/drawing/2014/chart" uri="{C3380CC4-5D6E-409C-BE32-E72D297353CC}">
              <c16:uniqueId val="{00000004-42FD-457E-9C97-D9222BC13C06}"/>
            </c:ext>
          </c:extLst>
        </c:ser>
        <c:ser>
          <c:idx val="3"/>
          <c:order val="3"/>
          <c:tx>
            <c:strRef>
              <c:f>'4.5'!$A$9</c:f>
              <c:strCache>
                <c:ptCount val="1"/>
                <c:pt idx="0">
                  <c:v>Hard coal</c:v>
                </c:pt>
              </c:strCache>
            </c:strRef>
          </c:tx>
          <c:spPr>
            <a:solidFill>
              <a:srgbClr val="C8CBD7"/>
            </a:solidFill>
          </c:spPr>
          <c:invertIfNegative val="0"/>
          <c:cat>
            <c:strRef>
              <c:f>'4.5'!$F$2</c:f>
              <c:strCache>
                <c:ptCount val="1"/>
                <c:pt idx="0">
                  <c:v>Vysočina Region
(VYS)</c:v>
                </c:pt>
              </c:strCache>
            </c:strRef>
          </c:cat>
          <c:val>
            <c:numRef>
              <c:f>'4.5'!$F$9</c:f>
              <c:numCache>
                <c:formatCode>#,##0.0</c:formatCode>
                <c:ptCount val="1"/>
                <c:pt idx="0">
                  <c:v>0</c:v>
                </c:pt>
              </c:numCache>
            </c:numRef>
          </c:val>
          <c:extLst>
            <c:ext xmlns:c16="http://schemas.microsoft.com/office/drawing/2014/chart" uri="{C3380CC4-5D6E-409C-BE32-E72D297353CC}">
              <c16:uniqueId val="{00000005-42FD-457E-9C97-D9222BC13C06}"/>
            </c:ext>
          </c:extLst>
        </c:ser>
        <c:ser>
          <c:idx val="4"/>
          <c:order val="4"/>
          <c:tx>
            <c:strRef>
              <c:f>'4.5'!$A$10</c:f>
              <c:strCache>
                <c:ptCount val="1"/>
                <c:pt idx="0">
                  <c:v>Pumped storage</c:v>
                </c:pt>
              </c:strCache>
            </c:strRef>
          </c:tx>
          <c:spPr>
            <a:solidFill>
              <a:srgbClr val="DF2B20"/>
            </a:solidFill>
          </c:spPr>
          <c:invertIfNegative val="0"/>
          <c:cat>
            <c:strRef>
              <c:f>'4.5'!$F$2</c:f>
              <c:strCache>
                <c:ptCount val="1"/>
                <c:pt idx="0">
                  <c:v>Vysočina Region
(VYS)</c:v>
                </c:pt>
              </c:strCache>
            </c:strRef>
          </c:cat>
          <c:val>
            <c:numRef>
              <c:f>'4.5'!$F$10</c:f>
              <c:numCache>
                <c:formatCode>#,##0.0</c:formatCode>
                <c:ptCount val="1"/>
                <c:pt idx="0">
                  <c:v>485.18326000000013</c:v>
                </c:pt>
              </c:numCache>
            </c:numRef>
          </c:val>
          <c:extLst>
            <c:ext xmlns:c16="http://schemas.microsoft.com/office/drawing/2014/chart" uri="{C3380CC4-5D6E-409C-BE32-E72D297353CC}">
              <c16:uniqueId val="{00000006-42FD-457E-9C97-D9222BC13C06}"/>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'4.5'!$F$2</c:f>
              <c:strCache>
                <c:ptCount val="1"/>
                <c:pt idx="0">
                  <c:v>Vysočina Region
(VYS)</c:v>
                </c:pt>
              </c:strCache>
            </c:strRef>
          </c:cat>
          <c:val>
            <c:numRef>
              <c:f>'4.5'!$F$22</c:f>
              <c:numCache>
                <c:formatCode>#,##0.0</c:formatCode>
                <c:ptCount val="1"/>
                <c:pt idx="0">
                  <c:v>93.653136999999589</c:v>
                </c:pt>
              </c:numCache>
            </c:numRef>
          </c:val>
          <c:extLst>
            <c:ext xmlns:c16="http://schemas.microsoft.com/office/drawing/2014/chart" uri="{C3380CC4-5D6E-409C-BE32-E72D297353CC}">
              <c16:uniqueId val="{00000007-42FD-457E-9C97-D9222BC13C06}"/>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'4.5'!$F$2</c:f>
              <c:strCache>
                <c:ptCount val="1"/>
                <c:pt idx="0">
                  <c:v>Vysočina Region
(VYS)</c:v>
                </c:pt>
              </c:strCache>
            </c:strRef>
          </c:cat>
          <c:val>
            <c:numRef>
              <c:f>'4.5'!$F$21</c:f>
              <c:numCache>
                <c:formatCode>#,##0.0</c:formatCode>
                <c:ptCount val="1"/>
                <c:pt idx="0">
                  <c:v>84.109902999999974</c:v>
                </c:pt>
              </c:numCache>
            </c:numRef>
          </c:val>
          <c:extLst>
            <c:ext xmlns:c16="http://schemas.microsoft.com/office/drawing/2014/chart" uri="{C3380CC4-5D6E-409C-BE32-E72D297353CC}">
              <c16:uniqueId val="{00000008-42FD-457E-9C97-D9222BC13C06}"/>
            </c:ext>
          </c:extLst>
        </c:ser>
        <c:ser>
          <c:idx val="7"/>
          <c:order val="7"/>
          <c:tx>
            <c:strRef>
              <c:f>'4.5'!$A$23</c:f>
              <c:strCache>
                <c:ptCount val="1"/>
                <c:pt idx="0">
                  <c:v>Wind</c:v>
                </c:pt>
              </c:strCache>
            </c:strRef>
          </c:tx>
          <c:spPr>
            <a:pattFill prst="pct5">
              <a:fgClr>
                <a:srgbClr val="9198B0"/>
              </a:fgClr>
              <a:bgClr>
                <a:sysClr val="window" lastClr="FFFFFF"/>
              </a:bgClr>
            </a:pattFill>
          </c:spPr>
          <c:invertIfNegative val="0"/>
          <c:cat>
            <c:strRef>
              <c:f>'4.5'!$F$2</c:f>
              <c:strCache>
                <c:ptCount val="1"/>
                <c:pt idx="0">
                  <c:v>Vysočina Region
(VYS)</c:v>
                </c:pt>
              </c:strCache>
            </c:strRef>
          </c:cat>
          <c:val>
            <c:numRef>
              <c:f>'4.5'!$F$23</c:f>
              <c:numCache>
                <c:formatCode>#,##0.0</c:formatCode>
                <c:ptCount val="1"/>
                <c:pt idx="0">
                  <c:v>19.288024999999994</c:v>
                </c:pt>
              </c:numCache>
            </c:numRef>
          </c:val>
          <c:extLst>
            <c:ext xmlns:c16="http://schemas.microsoft.com/office/drawing/2014/chart" uri="{C3380CC4-5D6E-409C-BE32-E72D297353CC}">
              <c16:uniqueId val="{00000009-42FD-457E-9C97-D9222BC13C06}"/>
            </c:ext>
          </c:extLst>
        </c:ser>
        <c:ser>
          <c:idx val="8"/>
          <c:order val="8"/>
          <c:tx>
            <c:strRef>
              <c:f>'4.5'!$A$19</c:f>
              <c:strCache>
                <c:ptCount val="1"/>
                <c:pt idx="0">
                  <c:v>Biomass</c:v>
                </c:pt>
              </c:strCache>
            </c:strRef>
          </c:tx>
          <c:spPr>
            <a:pattFill prst="pct5">
              <a:fgClr>
                <a:srgbClr val="233060"/>
              </a:fgClr>
              <a:bgClr>
                <a:sysClr val="window" lastClr="FFFFFF"/>
              </a:bgClr>
            </a:pattFill>
          </c:spPr>
          <c:invertIfNegative val="0"/>
          <c:cat>
            <c:strRef>
              <c:f>'4.5'!$F$2</c:f>
              <c:strCache>
                <c:ptCount val="1"/>
                <c:pt idx="0">
                  <c:v>Vysočina Region
(VYS)</c:v>
                </c:pt>
              </c:strCache>
            </c:strRef>
          </c:cat>
          <c:val>
            <c:numRef>
              <c:f>'4.5'!$F$19</c:f>
              <c:numCache>
                <c:formatCode>#,##0.0</c:formatCode>
                <c:ptCount val="1"/>
                <c:pt idx="0">
                  <c:v>46.262816000000008</c:v>
                </c:pt>
              </c:numCache>
            </c:numRef>
          </c:val>
          <c:extLst>
            <c:ext xmlns:c16="http://schemas.microsoft.com/office/drawing/2014/chart" uri="{C3380CC4-5D6E-409C-BE32-E72D297353CC}">
              <c16:uniqueId val="{0000000A-42FD-457E-9C97-D9222BC13C06}"/>
            </c:ext>
          </c:extLst>
        </c:ser>
        <c:ser>
          <c:idx val="9"/>
          <c:order val="9"/>
          <c:tx>
            <c:strRef>
              <c:f>'4.5'!$A$11</c:f>
              <c:strCache>
                <c:ptCount val="1"/>
                <c:pt idx="0">
                  <c:v>Other gases</c:v>
                </c:pt>
              </c:strCache>
            </c:strRef>
          </c:tx>
          <c:spPr>
            <a:solidFill>
              <a:srgbClr val="E86158"/>
            </a:solidFill>
          </c:spPr>
          <c:invertIfNegative val="0"/>
          <c:cat>
            <c:strRef>
              <c:f>'4.5'!$F$2</c:f>
              <c:strCache>
                <c:ptCount val="1"/>
                <c:pt idx="0">
                  <c:v>Vysočina Region
(VYS)</c:v>
                </c:pt>
              </c:strCache>
            </c:strRef>
          </c:cat>
          <c:val>
            <c:numRef>
              <c:f>'4.5'!$F$11</c:f>
              <c:numCache>
                <c:formatCode>#,##0.0</c:formatCode>
                <c:ptCount val="1"/>
                <c:pt idx="0">
                  <c:v>0</c:v>
                </c:pt>
              </c:numCache>
            </c:numRef>
          </c:val>
          <c:extLst>
            <c:ext xmlns:c16="http://schemas.microsoft.com/office/drawing/2014/chart" uri="{C3380CC4-5D6E-409C-BE32-E72D297353CC}">
              <c16:uniqueId val="{0000000B-42FD-457E-9C97-D9222BC13C06}"/>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'4.5'!$F$2</c:f>
              <c:strCache>
                <c:ptCount val="1"/>
                <c:pt idx="0">
                  <c:v>Vysočina Region
(VYS)</c:v>
                </c:pt>
              </c:strCache>
            </c:strRef>
          </c:cat>
          <c:val>
            <c:numRef>
              <c:f>'4.5'!$F$20</c:f>
              <c:numCache>
                <c:formatCode>#,##0.0</c:formatCode>
                <c:ptCount val="1"/>
                <c:pt idx="0">
                  <c:v>419.32029000000028</c:v>
                </c:pt>
              </c:numCache>
            </c:numRef>
          </c:val>
          <c:extLst>
            <c:ext xmlns:c16="http://schemas.microsoft.com/office/drawing/2014/chart" uri="{C3380CC4-5D6E-409C-BE32-E72D297353CC}">
              <c16:uniqueId val="{0000000C-42FD-457E-9C97-D9222BC13C06}"/>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'4.5'!$F$2</c:f>
              <c:strCache>
                <c:ptCount val="1"/>
                <c:pt idx="0">
                  <c:v>Vysočina Region
(VYS)</c:v>
                </c:pt>
              </c:strCache>
            </c:strRef>
          </c:cat>
          <c:val>
            <c:numRef>
              <c:f>'4.5'!$F$24</c:f>
              <c:numCache>
                <c:formatCode>#,##0.0</c:formatCode>
                <c:ptCount val="1"/>
                <c:pt idx="0">
                  <c:v>0</c:v>
                </c:pt>
              </c:numCache>
            </c:numRef>
          </c:val>
          <c:extLst>
            <c:ext xmlns:c16="http://schemas.microsoft.com/office/drawing/2014/chart" uri="{C3380CC4-5D6E-409C-BE32-E72D297353CC}">
              <c16:uniqueId val="{0000000D-42FD-457E-9C97-D9222BC13C06}"/>
            </c:ext>
          </c:extLst>
        </c:ser>
        <c:ser>
          <c:idx val="12"/>
          <c:order val="12"/>
          <c:tx>
            <c:strRef>
              <c:f>'4.5'!$A$12</c:f>
              <c:strCache>
                <c:ptCount val="1"/>
                <c:pt idx="0">
                  <c:v>Other solid fuels (excluding BDMW)</c:v>
                </c:pt>
              </c:strCache>
            </c:strRef>
          </c:tx>
          <c:spPr>
            <a:solidFill>
              <a:srgbClr val="F0948F"/>
            </a:solidFill>
          </c:spPr>
          <c:invertIfNegative val="0"/>
          <c:cat>
            <c:strRef>
              <c:f>'4.5'!$F$2</c:f>
              <c:strCache>
                <c:ptCount val="1"/>
                <c:pt idx="0">
                  <c:v>Vysočina Region
(VYS)</c:v>
                </c:pt>
              </c:strCache>
            </c:strRef>
          </c:cat>
          <c:val>
            <c:numRef>
              <c:f>'4.5'!$F$12</c:f>
              <c:numCache>
                <c:formatCode>#,##0.0</c:formatCode>
                <c:ptCount val="1"/>
                <c:pt idx="0">
                  <c:v>8.9284000000000002E-2</c:v>
                </c:pt>
              </c:numCache>
            </c:numRef>
          </c:val>
          <c:extLst>
            <c:ext xmlns:c16="http://schemas.microsoft.com/office/drawing/2014/chart" uri="{C3380CC4-5D6E-409C-BE32-E72D297353CC}">
              <c16:uniqueId val="{0000000E-42FD-457E-9C97-D9222BC13C06}"/>
            </c:ext>
          </c:extLst>
        </c:ser>
        <c:ser>
          <c:idx val="13"/>
          <c:order val="13"/>
          <c:tx>
            <c:strRef>
              <c:f>'4.5'!$A$13</c:f>
              <c:strCache>
                <c:ptCount val="1"/>
                <c:pt idx="0">
                  <c:v>Waste heat</c:v>
                </c:pt>
              </c:strCache>
            </c:strRef>
          </c:tx>
          <c:spPr>
            <a:solidFill>
              <a:srgbClr val="F7C9C7"/>
            </a:solidFill>
          </c:spPr>
          <c:invertIfNegative val="0"/>
          <c:cat>
            <c:strRef>
              <c:f>'4.5'!$F$2</c:f>
              <c:strCache>
                <c:ptCount val="1"/>
                <c:pt idx="0">
                  <c:v>Vysočina Region
(VYS)</c:v>
                </c:pt>
              </c:strCache>
            </c:strRef>
          </c:cat>
          <c:val>
            <c:numRef>
              <c:f>'4.5'!$F$13</c:f>
              <c:numCache>
                <c:formatCode>#,##0.0</c:formatCode>
                <c:ptCount val="1"/>
                <c:pt idx="0">
                  <c:v>2.1000000000000002E-5</c:v>
                </c:pt>
              </c:numCache>
            </c:numRef>
          </c:val>
          <c:extLst>
            <c:ext xmlns:c16="http://schemas.microsoft.com/office/drawing/2014/chart" uri="{C3380CC4-5D6E-409C-BE32-E72D297353CC}">
              <c16:uniqueId val="{0000000F-42FD-457E-9C97-D9222BC13C06}"/>
            </c:ext>
          </c:extLst>
        </c:ser>
        <c:ser>
          <c:idx val="14"/>
          <c:order val="14"/>
          <c:tx>
            <c:strRef>
              <c:f>'4.5'!$A$14</c:f>
              <c:strCache>
                <c:ptCount val="1"/>
                <c:pt idx="0">
                  <c:v>Fuel oils</c:v>
                </c:pt>
              </c:strCache>
            </c:strRef>
          </c:tx>
          <c:spPr>
            <a:solidFill>
              <a:srgbClr val="262626"/>
            </a:solidFill>
          </c:spPr>
          <c:invertIfNegative val="0"/>
          <c:cat>
            <c:strRef>
              <c:f>'4.5'!$F$2</c:f>
              <c:strCache>
                <c:ptCount val="1"/>
                <c:pt idx="0">
                  <c:v>Vysočina Region
(VYS)</c:v>
                </c:pt>
              </c:strCache>
            </c:strRef>
          </c:cat>
          <c:val>
            <c:numRef>
              <c:f>'4.5'!$F$14</c:f>
              <c:numCache>
                <c:formatCode>#,##0.0</c:formatCode>
                <c:ptCount val="1"/>
                <c:pt idx="0">
                  <c:v>1.5729579999999999</c:v>
                </c:pt>
              </c:numCache>
            </c:numRef>
          </c:val>
          <c:extLst>
            <c:ext xmlns:c16="http://schemas.microsoft.com/office/drawing/2014/chart" uri="{C3380CC4-5D6E-409C-BE32-E72D297353CC}">
              <c16:uniqueId val="{00000010-42FD-457E-9C97-D9222BC13C06}"/>
            </c:ext>
          </c:extLst>
        </c:ser>
        <c:ser>
          <c:idx val="15"/>
          <c:order val="15"/>
          <c:tx>
            <c:strRef>
              <c:f>'4.5'!$A$15</c:f>
              <c:strCache>
                <c:ptCount val="1"/>
                <c:pt idx="0">
                  <c:v>Other liquid fuels</c:v>
                </c:pt>
              </c:strCache>
            </c:strRef>
          </c:tx>
          <c:spPr>
            <a:solidFill>
              <a:srgbClr val="8D8D8D"/>
            </a:solidFill>
          </c:spPr>
          <c:invertIfNegative val="0"/>
          <c:cat>
            <c:strRef>
              <c:f>'4.5'!$F$2</c:f>
              <c:strCache>
                <c:ptCount val="1"/>
                <c:pt idx="0">
                  <c:v>Vysočina Region
(VYS)</c:v>
                </c:pt>
              </c:strCache>
            </c:strRef>
          </c:cat>
          <c:val>
            <c:numRef>
              <c:f>'4.5'!$F$15</c:f>
              <c:numCache>
                <c:formatCode>#,##0.0</c:formatCode>
                <c:ptCount val="1"/>
                <c:pt idx="0">
                  <c:v>0</c:v>
                </c:pt>
              </c:numCache>
            </c:numRef>
          </c:val>
          <c:extLst>
            <c:ext xmlns:c16="http://schemas.microsoft.com/office/drawing/2014/chart" uri="{C3380CC4-5D6E-409C-BE32-E72D297353CC}">
              <c16:uniqueId val="{00000011-42FD-457E-9C97-D9222BC13C06}"/>
            </c:ext>
          </c:extLst>
        </c:ser>
        <c:ser>
          <c:idx val="16"/>
          <c:order val="16"/>
          <c:tx>
            <c:strRef>
              <c:f>'4.5'!$A$16</c:f>
              <c:strCache>
                <c:ptCount val="1"/>
                <c:pt idx="0">
                  <c:v>Other</c:v>
                </c:pt>
              </c:strCache>
            </c:strRef>
          </c:tx>
          <c:spPr>
            <a:solidFill>
              <a:srgbClr val="9D9D9C"/>
            </a:solidFill>
          </c:spPr>
          <c:invertIfNegative val="0"/>
          <c:cat>
            <c:strRef>
              <c:f>'4.5'!$F$2</c:f>
              <c:strCache>
                <c:ptCount val="1"/>
                <c:pt idx="0">
                  <c:v>Vysočina Region
(VYS)</c:v>
                </c:pt>
              </c:strCache>
            </c:strRef>
          </c:cat>
          <c:val>
            <c:numRef>
              <c:f>'4.5'!$F$16</c:f>
              <c:numCache>
                <c:formatCode>#,##0.0</c:formatCode>
                <c:ptCount val="1"/>
                <c:pt idx="0">
                  <c:v>0</c:v>
                </c:pt>
              </c:numCache>
            </c:numRef>
          </c:val>
          <c:extLst>
            <c:ext xmlns:c16="http://schemas.microsoft.com/office/drawing/2014/chart" uri="{C3380CC4-5D6E-409C-BE32-E72D297353CC}">
              <c16:uniqueId val="{00000012-42FD-457E-9C97-D9222BC13C06}"/>
            </c:ext>
          </c:extLst>
        </c:ser>
        <c:ser>
          <c:idx val="17"/>
          <c:order val="17"/>
          <c:tx>
            <c:strRef>
              <c:f>'4.5'!$A$17</c:f>
              <c:strCache>
                <c:ptCount val="1"/>
                <c:pt idx="0">
                  <c:v>Coke</c:v>
                </c:pt>
              </c:strCache>
            </c:strRef>
          </c:tx>
          <c:spPr>
            <a:solidFill>
              <a:srgbClr val="D0D0D0"/>
            </a:solidFill>
          </c:spPr>
          <c:invertIfNegative val="0"/>
          <c:cat>
            <c:strRef>
              <c:f>'4.5'!$F$2</c:f>
              <c:strCache>
                <c:ptCount val="1"/>
                <c:pt idx="0">
                  <c:v>Vysočina Region
(VYS)</c:v>
                </c:pt>
              </c:strCache>
            </c:strRef>
          </c:cat>
          <c:val>
            <c:numRef>
              <c:f>'4.5'!$F$17</c:f>
              <c:numCache>
                <c:formatCode>#,##0.0</c:formatCode>
                <c:ptCount val="1"/>
                <c:pt idx="0">
                  <c:v>0</c:v>
                </c:pt>
              </c:numCache>
            </c:numRef>
          </c:val>
          <c:extLst>
            <c:ext xmlns:c16="http://schemas.microsoft.com/office/drawing/2014/chart" uri="{C3380CC4-5D6E-409C-BE32-E72D297353CC}">
              <c16:uniqueId val="{00000013-42FD-457E-9C97-D9222BC13C06}"/>
            </c:ext>
          </c:extLst>
        </c:ser>
        <c:dLbls>
          <c:showLegendKey val="0"/>
          <c:showVal val="0"/>
          <c:showCatName val="0"/>
          <c:showSerName val="0"/>
          <c:showPercent val="0"/>
          <c:showBubbleSize val="0"/>
        </c:dLbls>
        <c:gapWidth val="50"/>
        <c:axId val="150252544"/>
        <c:axId val="150258432"/>
      </c:barChart>
      <c:catAx>
        <c:axId val="150252544"/>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258432"/>
        <c:crosses val="autoZero"/>
        <c:auto val="1"/>
        <c:lblAlgn val="ctr"/>
        <c:lblOffset val="100"/>
        <c:noMultiLvlLbl val="0"/>
      </c:catAx>
      <c:valAx>
        <c:axId val="150258432"/>
        <c:scaling>
          <c:orientation val="minMax"/>
          <c:max val="16000"/>
        </c:scaling>
        <c:delete val="0"/>
        <c:axPos val="l"/>
        <c:majorGridlines/>
        <c:numFmt formatCode="#,##0" sourceLinked="0"/>
        <c:majorTickMark val="out"/>
        <c:minorTickMark val="none"/>
        <c:tickLblPos val="nextTo"/>
        <c:spPr>
          <a:ln>
            <a:noFill/>
          </a:ln>
        </c:spPr>
        <c:txPr>
          <a:bodyPr/>
          <a:lstStyle/>
          <a:p>
            <a:pPr>
              <a:defRPr sz="900"/>
            </a:pPr>
            <a:endParaRPr lang="cs-CZ"/>
          </a:p>
        </c:txPr>
        <c:crossAx val="150252544"/>
        <c:crosses val="autoZero"/>
        <c:crossBetween val="between"/>
        <c:majorUnit val="200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910483921273508"/>
          <c:y val="3.8108032214958697E-2"/>
          <c:w val="0.74089516078726458"/>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'4.5'!$G$2</c:f>
              <c:strCache>
                <c:ptCount val="1"/>
                <c:pt idx="0">
                  <c:v>Královéhradecký Region (HKK)</c:v>
                </c:pt>
              </c:strCache>
            </c:strRef>
          </c:cat>
          <c:val>
            <c:numRef>
              <c:f>'4.5'!$G$5</c:f>
              <c:numCache>
                <c:formatCode>#,##0.0</c:formatCode>
                <c:ptCount val="1"/>
                <c:pt idx="0">
                  <c:v>243.23133000000004</c:v>
                </c:pt>
              </c:numCache>
            </c:numRef>
          </c:val>
          <c:extLst>
            <c:ext xmlns:c16="http://schemas.microsoft.com/office/drawing/2014/chart" uri="{C3380CC4-5D6E-409C-BE32-E72D297353CC}">
              <c16:uniqueId val="{00000002-F03B-40F5-8732-49DECA6219BE}"/>
            </c:ext>
          </c:extLst>
        </c:ser>
        <c:ser>
          <c:idx val="1"/>
          <c:order val="1"/>
          <c:tx>
            <c:strRef>
              <c:f>'4.5'!$A$6</c:f>
              <c:strCache>
                <c:ptCount val="1"/>
                <c:pt idx="0">
                  <c:v>Nuclear fuel</c:v>
                </c:pt>
              </c:strCache>
            </c:strRef>
          </c:tx>
          <c:spPr>
            <a:solidFill>
              <a:srgbClr val="5A6588"/>
            </a:solidFill>
          </c:spPr>
          <c:invertIfNegative val="0"/>
          <c:cat>
            <c:strRef>
              <c:f>'4.5'!$G$2</c:f>
              <c:strCache>
                <c:ptCount val="1"/>
                <c:pt idx="0">
                  <c:v>Královéhradecký Region (HKK)</c:v>
                </c:pt>
              </c:strCache>
            </c:strRef>
          </c:cat>
          <c:val>
            <c:numRef>
              <c:f>'4.5'!$G$6</c:f>
              <c:numCache>
                <c:formatCode>#,##0.0</c:formatCode>
                <c:ptCount val="1"/>
                <c:pt idx="0">
                  <c:v>0</c:v>
                </c:pt>
              </c:numCache>
            </c:numRef>
          </c:val>
          <c:extLst>
            <c:ext xmlns:c16="http://schemas.microsoft.com/office/drawing/2014/chart" uri="{C3380CC4-5D6E-409C-BE32-E72D297353CC}">
              <c16:uniqueId val="{00000003-F03B-40F5-8732-49DECA6219BE}"/>
            </c:ext>
          </c:extLst>
        </c:ser>
        <c:ser>
          <c:idx val="2"/>
          <c:order val="2"/>
          <c:tx>
            <c:strRef>
              <c:f>'4.5'!$A$8</c:f>
              <c:strCache>
                <c:ptCount val="1"/>
                <c:pt idx="0">
                  <c:v>Natural gas</c:v>
                </c:pt>
              </c:strCache>
            </c:strRef>
          </c:tx>
          <c:spPr>
            <a:solidFill>
              <a:srgbClr val="9198B0"/>
            </a:solidFill>
          </c:spPr>
          <c:invertIfNegative val="0"/>
          <c:cat>
            <c:strRef>
              <c:f>'4.5'!$G$2</c:f>
              <c:strCache>
                <c:ptCount val="1"/>
                <c:pt idx="0">
                  <c:v>Královéhradecký Region (HKK)</c:v>
                </c:pt>
              </c:strCache>
            </c:strRef>
          </c:cat>
          <c:val>
            <c:numRef>
              <c:f>'4.5'!$G$8</c:f>
              <c:numCache>
                <c:formatCode>#,##0.0</c:formatCode>
                <c:ptCount val="1"/>
                <c:pt idx="0">
                  <c:v>94.57222799999991</c:v>
                </c:pt>
              </c:numCache>
            </c:numRef>
          </c:val>
          <c:extLst>
            <c:ext xmlns:c16="http://schemas.microsoft.com/office/drawing/2014/chart" uri="{C3380CC4-5D6E-409C-BE32-E72D297353CC}">
              <c16:uniqueId val="{00000004-F03B-40F5-8732-49DECA6219BE}"/>
            </c:ext>
          </c:extLst>
        </c:ser>
        <c:ser>
          <c:idx val="3"/>
          <c:order val="3"/>
          <c:tx>
            <c:strRef>
              <c:f>'4.5'!$A$9</c:f>
              <c:strCache>
                <c:ptCount val="1"/>
                <c:pt idx="0">
                  <c:v>Hard coal</c:v>
                </c:pt>
              </c:strCache>
            </c:strRef>
          </c:tx>
          <c:spPr>
            <a:solidFill>
              <a:srgbClr val="C8CBD7"/>
            </a:solidFill>
          </c:spPr>
          <c:invertIfNegative val="0"/>
          <c:cat>
            <c:strRef>
              <c:f>'4.5'!$G$2</c:f>
              <c:strCache>
                <c:ptCount val="1"/>
                <c:pt idx="0">
                  <c:v>Královéhradecký Region (HKK)</c:v>
                </c:pt>
              </c:strCache>
            </c:strRef>
          </c:cat>
          <c:val>
            <c:numRef>
              <c:f>'4.5'!$G$9</c:f>
              <c:numCache>
                <c:formatCode>#,##0.0</c:formatCode>
                <c:ptCount val="1"/>
                <c:pt idx="0">
                  <c:v>19.035199999999996</c:v>
                </c:pt>
              </c:numCache>
            </c:numRef>
          </c:val>
          <c:extLst>
            <c:ext xmlns:c16="http://schemas.microsoft.com/office/drawing/2014/chart" uri="{C3380CC4-5D6E-409C-BE32-E72D297353CC}">
              <c16:uniqueId val="{00000005-F03B-40F5-8732-49DECA6219BE}"/>
            </c:ext>
          </c:extLst>
        </c:ser>
        <c:ser>
          <c:idx val="4"/>
          <c:order val="4"/>
          <c:tx>
            <c:strRef>
              <c:f>'4.5'!$A$10</c:f>
              <c:strCache>
                <c:ptCount val="1"/>
                <c:pt idx="0">
                  <c:v>Pumped storage</c:v>
                </c:pt>
              </c:strCache>
            </c:strRef>
          </c:tx>
          <c:spPr>
            <a:solidFill>
              <a:srgbClr val="DF2B20"/>
            </a:solidFill>
          </c:spPr>
          <c:invertIfNegative val="0"/>
          <c:cat>
            <c:strRef>
              <c:f>'4.5'!$G$2</c:f>
              <c:strCache>
                <c:ptCount val="1"/>
                <c:pt idx="0">
                  <c:v>Královéhradecký Region (HKK)</c:v>
                </c:pt>
              </c:strCache>
            </c:strRef>
          </c:cat>
          <c:val>
            <c:numRef>
              <c:f>'4.5'!$G$10</c:f>
              <c:numCache>
                <c:formatCode>#,##0.0</c:formatCode>
                <c:ptCount val="1"/>
                <c:pt idx="0">
                  <c:v>0</c:v>
                </c:pt>
              </c:numCache>
            </c:numRef>
          </c:val>
          <c:extLst>
            <c:ext xmlns:c16="http://schemas.microsoft.com/office/drawing/2014/chart" uri="{C3380CC4-5D6E-409C-BE32-E72D297353CC}">
              <c16:uniqueId val="{00000006-F03B-40F5-8732-49DECA6219B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'4.5'!$G$2</c:f>
              <c:strCache>
                <c:ptCount val="1"/>
                <c:pt idx="0">
                  <c:v>Královéhradecký Region (HKK)</c:v>
                </c:pt>
              </c:strCache>
            </c:strRef>
          </c:cat>
          <c:val>
            <c:numRef>
              <c:f>'4.5'!$G$22</c:f>
              <c:numCache>
                <c:formatCode>#,##0.0</c:formatCode>
                <c:ptCount val="1"/>
                <c:pt idx="0">
                  <c:v>93.435942000000765</c:v>
                </c:pt>
              </c:numCache>
            </c:numRef>
          </c:val>
          <c:extLst>
            <c:ext xmlns:c16="http://schemas.microsoft.com/office/drawing/2014/chart" uri="{C3380CC4-5D6E-409C-BE32-E72D297353CC}">
              <c16:uniqueId val="{00000007-F03B-40F5-8732-49DECA6219B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'4.5'!$G$2</c:f>
              <c:strCache>
                <c:ptCount val="1"/>
                <c:pt idx="0">
                  <c:v>Královéhradecký Region (HKK)</c:v>
                </c:pt>
              </c:strCache>
            </c:strRef>
          </c:cat>
          <c:val>
            <c:numRef>
              <c:f>'4.5'!$G$21</c:f>
              <c:numCache>
                <c:formatCode>#,##0.0</c:formatCode>
                <c:ptCount val="1"/>
                <c:pt idx="0">
                  <c:v>100.95638500000001</c:v>
                </c:pt>
              </c:numCache>
            </c:numRef>
          </c:val>
          <c:extLst>
            <c:ext xmlns:c16="http://schemas.microsoft.com/office/drawing/2014/chart" uri="{C3380CC4-5D6E-409C-BE32-E72D297353CC}">
              <c16:uniqueId val="{00000008-F03B-40F5-8732-49DECA6219B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'4.5'!$G$2</c:f>
              <c:strCache>
                <c:ptCount val="1"/>
                <c:pt idx="0">
                  <c:v>Královéhradecký Region (HKK)</c:v>
                </c:pt>
              </c:strCache>
            </c:strRef>
          </c:cat>
          <c:val>
            <c:numRef>
              <c:f>'4.5'!$G$23</c:f>
              <c:numCache>
                <c:formatCode>#,##0.0</c:formatCode>
                <c:ptCount val="1"/>
                <c:pt idx="0">
                  <c:v>18.367152999999998</c:v>
                </c:pt>
              </c:numCache>
            </c:numRef>
          </c:val>
          <c:extLst>
            <c:ext xmlns:c16="http://schemas.microsoft.com/office/drawing/2014/chart" uri="{C3380CC4-5D6E-409C-BE32-E72D297353CC}">
              <c16:uniqueId val="{00000009-F03B-40F5-8732-49DECA6219B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'4.5'!$G$2</c:f>
              <c:strCache>
                <c:ptCount val="1"/>
                <c:pt idx="0">
                  <c:v>Královéhradecký Region (HKK)</c:v>
                </c:pt>
              </c:strCache>
            </c:strRef>
          </c:cat>
          <c:val>
            <c:numRef>
              <c:f>'4.5'!$G$19</c:f>
              <c:numCache>
                <c:formatCode>#,##0.0</c:formatCode>
                <c:ptCount val="1"/>
                <c:pt idx="0">
                  <c:v>263.16274900000013</c:v>
                </c:pt>
              </c:numCache>
            </c:numRef>
          </c:val>
          <c:extLst>
            <c:ext xmlns:c16="http://schemas.microsoft.com/office/drawing/2014/chart" uri="{C3380CC4-5D6E-409C-BE32-E72D297353CC}">
              <c16:uniqueId val="{0000000A-F03B-40F5-8732-49DECA6219BE}"/>
            </c:ext>
          </c:extLst>
        </c:ser>
        <c:ser>
          <c:idx val="9"/>
          <c:order val="9"/>
          <c:tx>
            <c:strRef>
              <c:f>'4.5'!$A$11</c:f>
              <c:strCache>
                <c:ptCount val="1"/>
                <c:pt idx="0">
                  <c:v>Other gases</c:v>
                </c:pt>
              </c:strCache>
            </c:strRef>
          </c:tx>
          <c:spPr>
            <a:solidFill>
              <a:srgbClr val="E86158"/>
            </a:solidFill>
          </c:spPr>
          <c:invertIfNegative val="0"/>
          <c:cat>
            <c:strRef>
              <c:f>'4.5'!$G$2</c:f>
              <c:strCache>
                <c:ptCount val="1"/>
                <c:pt idx="0">
                  <c:v>Královéhradecký Region (HKK)</c:v>
                </c:pt>
              </c:strCache>
            </c:strRef>
          </c:cat>
          <c:val>
            <c:numRef>
              <c:f>'4.5'!$G$11</c:f>
              <c:numCache>
                <c:formatCode>#,##0.0</c:formatCode>
                <c:ptCount val="1"/>
                <c:pt idx="0">
                  <c:v>0</c:v>
                </c:pt>
              </c:numCache>
            </c:numRef>
          </c:val>
          <c:extLst>
            <c:ext xmlns:c16="http://schemas.microsoft.com/office/drawing/2014/chart" uri="{C3380CC4-5D6E-409C-BE32-E72D297353CC}">
              <c16:uniqueId val="{0000000B-F03B-40F5-8732-49DECA6219B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'4.5'!$G$2</c:f>
              <c:strCache>
                <c:ptCount val="1"/>
                <c:pt idx="0">
                  <c:v>Královéhradecký Region (HKK)</c:v>
                </c:pt>
              </c:strCache>
            </c:strRef>
          </c:cat>
          <c:val>
            <c:numRef>
              <c:f>'4.5'!$G$20</c:f>
              <c:numCache>
                <c:formatCode>#,##0.0</c:formatCode>
                <c:ptCount val="1"/>
                <c:pt idx="0">
                  <c:v>237.7650400000002</c:v>
                </c:pt>
              </c:numCache>
            </c:numRef>
          </c:val>
          <c:extLst>
            <c:ext xmlns:c16="http://schemas.microsoft.com/office/drawing/2014/chart" uri="{C3380CC4-5D6E-409C-BE32-E72D297353CC}">
              <c16:uniqueId val="{0000000C-F03B-40F5-8732-49DECA6219BE}"/>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'4.5'!$G$2</c:f>
              <c:strCache>
                <c:ptCount val="1"/>
                <c:pt idx="0">
                  <c:v>Královéhradecký Region (HKK)</c:v>
                </c:pt>
              </c:strCache>
            </c:strRef>
          </c:cat>
          <c:val>
            <c:numRef>
              <c:f>'4.5'!$G$24</c:f>
              <c:numCache>
                <c:formatCode>#,##0.0</c:formatCode>
                <c:ptCount val="1"/>
                <c:pt idx="0">
                  <c:v>0</c:v>
                </c:pt>
              </c:numCache>
            </c:numRef>
          </c:val>
          <c:extLst>
            <c:ext xmlns:c16="http://schemas.microsoft.com/office/drawing/2014/chart" uri="{C3380CC4-5D6E-409C-BE32-E72D297353CC}">
              <c16:uniqueId val="{0000000D-F03B-40F5-8732-49DECA6219BE}"/>
            </c:ext>
          </c:extLst>
        </c:ser>
        <c:ser>
          <c:idx val="12"/>
          <c:order val="12"/>
          <c:tx>
            <c:strRef>
              <c:f>'4.5'!$A$12</c:f>
              <c:strCache>
                <c:ptCount val="1"/>
                <c:pt idx="0">
                  <c:v>Other solid fuels (excluding BDMW)</c:v>
                </c:pt>
              </c:strCache>
            </c:strRef>
          </c:tx>
          <c:spPr>
            <a:solidFill>
              <a:srgbClr val="F0948F"/>
            </a:solidFill>
          </c:spPr>
          <c:invertIfNegative val="0"/>
          <c:cat>
            <c:strRef>
              <c:f>'4.5'!$G$2</c:f>
              <c:strCache>
                <c:ptCount val="1"/>
                <c:pt idx="0">
                  <c:v>Královéhradecký Region (HKK)</c:v>
                </c:pt>
              </c:strCache>
            </c:strRef>
          </c:cat>
          <c:val>
            <c:numRef>
              <c:f>'4.5'!$G$12</c:f>
              <c:numCache>
                <c:formatCode>#,##0.0</c:formatCode>
                <c:ptCount val="1"/>
                <c:pt idx="0">
                  <c:v>0</c:v>
                </c:pt>
              </c:numCache>
            </c:numRef>
          </c:val>
          <c:extLst>
            <c:ext xmlns:c16="http://schemas.microsoft.com/office/drawing/2014/chart" uri="{C3380CC4-5D6E-409C-BE32-E72D297353CC}">
              <c16:uniqueId val="{0000000E-F03B-40F5-8732-49DECA6219BE}"/>
            </c:ext>
          </c:extLst>
        </c:ser>
        <c:ser>
          <c:idx val="13"/>
          <c:order val="13"/>
          <c:tx>
            <c:strRef>
              <c:f>'4.5'!$A$13</c:f>
              <c:strCache>
                <c:ptCount val="1"/>
                <c:pt idx="0">
                  <c:v>Waste heat</c:v>
                </c:pt>
              </c:strCache>
            </c:strRef>
          </c:tx>
          <c:spPr>
            <a:solidFill>
              <a:srgbClr val="F7C9C7"/>
            </a:solidFill>
          </c:spPr>
          <c:invertIfNegative val="0"/>
          <c:cat>
            <c:strRef>
              <c:f>'4.5'!$G$2</c:f>
              <c:strCache>
                <c:ptCount val="1"/>
                <c:pt idx="0">
                  <c:v>Královéhradecký Region (HKK)</c:v>
                </c:pt>
              </c:strCache>
            </c:strRef>
          </c:cat>
          <c:val>
            <c:numRef>
              <c:f>'4.5'!$G$13</c:f>
              <c:numCache>
                <c:formatCode>#,##0.0</c:formatCode>
                <c:ptCount val="1"/>
                <c:pt idx="0">
                  <c:v>0</c:v>
                </c:pt>
              </c:numCache>
            </c:numRef>
          </c:val>
          <c:extLst>
            <c:ext xmlns:c16="http://schemas.microsoft.com/office/drawing/2014/chart" uri="{C3380CC4-5D6E-409C-BE32-E72D297353CC}">
              <c16:uniqueId val="{0000000F-F03B-40F5-8732-49DECA6219BE}"/>
            </c:ext>
          </c:extLst>
        </c:ser>
        <c:ser>
          <c:idx val="14"/>
          <c:order val="14"/>
          <c:tx>
            <c:strRef>
              <c:f>'4.5'!$A$14</c:f>
              <c:strCache>
                <c:ptCount val="1"/>
                <c:pt idx="0">
                  <c:v>Fuel oils</c:v>
                </c:pt>
              </c:strCache>
            </c:strRef>
          </c:tx>
          <c:spPr>
            <a:solidFill>
              <a:srgbClr val="262626"/>
            </a:solidFill>
          </c:spPr>
          <c:invertIfNegative val="0"/>
          <c:cat>
            <c:strRef>
              <c:f>'4.5'!$G$2</c:f>
              <c:strCache>
                <c:ptCount val="1"/>
                <c:pt idx="0">
                  <c:v>Královéhradecký Region (HKK)</c:v>
                </c:pt>
              </c:strCache>
            </c:strRef>
          </c:cat>
          <c:val>
            <c:numRef>
              <c:f>'4.5'!$G$14</c:f>
              <c:numCache>
                <c:formatCode>#,##0.0</c:formatCode>
                <c:ptCount val="1"/>
                <c:pt idx="0">
                  <c:v>1.2262690000000001</c:v>
                </c:pt>
              </c:numCache>
            </c:numRef>
          </c:val>
          <c:extLst>
            <c:ext xmlns:c16="http://schemas.microsoft.com/office/drawing/2014/chart" uri="{C3380CC4-5D6E-409C-BE32-E72D297353CC}">
              <c16:uniqueId val="{00000010-F03B-40F5-8732-49DECA6219BE}"/>
            </c:ext>
          </c:extLst>
        </c:ser>
        <c:ser>
          <c:idx val="15"/>
          <c:order val="15"/>
          <c:tx>
            <c:strRef>
              <c:f>'4.5'!$A$15</c:f>
              <c:strCache>
                <c:ptCount val="1"/>
                <c:pt idx="0">
                  <c:v>Other liquid fuels</c:v>
                </c:pt>
              </c:strCache>
            </c:strRef>
          </c:tx>
          <c:spPr>
            <a:solidFill>
              <a:srgbClr val="8D8D8D"/>
            </a:solidFill>
          </c:spPr>
          <c:invertIfNegative val="0"/>
          <c:cat>
            <c:strRef>
              <c:f>'4.5'!$G$2</c:f>
              <c:strCache>
                <c:ptCount val="1"/>
                <c:pt idx="0">
                  <c:v>Královéhradecký Region (HKK)</c:v>
                </c:pt>
              </c:strCache>
            </c:strRef>
          </c:cat>
          <c:val>
            <c:numRef>
              <c:f>'4.5'!$G$15</c:f>
              <c:numCache>
                <c:formatCode>#,##0.0</c:formatCode>
                <c:ptCount val="1"/>
                <c:pt idx="0">
                  <c:v>0</c:v>
                </c:pt>
              </c:numCache>
            </c:numRef>
          </c:val>
          <c:extLst>
            <c:ext xmlns:c16="http://schemas.microsoft.com/office/drawing/2014/chart" uri="{C3380CC4-5D6E-409C-BE32-E72D297353CC}">
              <c16:uniqueId val="{00000011-F03B-40F5-8732-49DECA6219BE}"/>
            </c:ext>
          </c:extLst>
        </c:ser>
        <c:ser>
          <c:idx val="16"/>
          <c:order val="16"/>
          <c:tx>
            <c:strRef>
              <c:f>'4.5'!$A$16</c:f>
              <c:strCache>
                <c:ptCount val="1"/>
                <c:pt idx="0">
                  <c:v>Other</c:v>
                </c:pt>
              </c:strCache>
            </c:strRef>
          </c:tx>
          <c:spPr>
            <a:solidFill>
              <a:srgbClr val="9D9D9C"/>
            </a:solidFill>
          </c:spPr>
          <c:invertIfNegative val="0"/>
          <c:cat>
            <c:strRef>
              <c:f>'4.5'!$G$2</c:f>
              <c:strCache>
                <c:ptCount val="1"/>
                <c:pt idx="0">
                  <c:v>Královéhradecký Region (HKK)</c:v>
                </c:pt>
              </c:strCache>
            </c:strRef>
          </c:cat>
          <c:val>
            <c:numRef>
              <c:f>'4.5'!$G$16</c:f>
              <c:numCache>
                <c:formatCode>#,##0.0</c:formatCode>
                <c:ptCount val="1"/>
                <c:pt idx="0">
                  <c:v>0</c:v>
                </c:pt>
              </c:numCache>
            </c:numRef>
          </c:val>
          <c:extLst>
            <c:ext xmlns:c16="http://schemas.microsoft.com/office/drawing/2014/chart" uri="{C3380CC4-5D6E-409C-BE32-E72D297353CC}">
              <c16:uniqueId val="{00000012-F03B-40F5-8732-49DECA6219BE}"/>
            </c:ext>
          </c:extLst>
        </c:ser>
        <c:ser>
          <c:idx val="17"/>
          <c:order val="17"/>
          <c:tx>
            <c:strRef>
              <c:f>'4.5'!$A$17</c:f>
              <c:strCache>
                <c:ptCount val="1"/>
                <c:pt idx="0">
                  <c:v>Coke</c:v>
                </c:pt>
              </c:strCache>
            </c:strRef>
          </c:tx>
          <c:spPr>
            <a:solidFill>
              <a:srgbClr val="D0D0D0"/>
            </a:solidFill>
          </c:spPr>
          <c:invertIfNegative val="0"/>
          <c:cat>
            <c:strRef>
              <c:f>'4.5'!$G$2</c:f>
              <c:strCache>
                <c:ptCount val="1"/>
                <c:pt idx="0">
                  <c:v>Královéhradecký Region (HKK)</c:v>
                </c:pt>
              </c:strCache>
            </c:strRef>
          </c:cat>
          <c:val>
            <c:numRef>
              <c:f>'4.5'!$G$17</c:f>
              <c:numCache>
                <c:formatCode>#,##0.0</c:formatCode>
                <c:ptCount val="1"/>
                <c:pt idx="0">
                  <c:v>0</c:v>
                </c:pt>
              </c:numCache>
            </c:numRef>
          </c:val>
          <c:extLst>
            <c:ext xmlns:c16="http://schemas.microsoft.com/office/drawing/2014/chart" uri="{C3380CC4-5D6E-409C-BE32-E72D297353CC}">
              <c16:uniqueId val="{00000013-F03B-40F5-8732-49DECA6219BE}"/>
            </c:ext>
          </c:extLst>
        </c:ser>
        <c:dLbls>
          <c:showLegendKey val="0"/>
          <c:showVal val="0"/>
          <c:showCatName val="0"/>
          <c:showSerName val="0"/>
          <c:showPercent val="0"/>
          <c:showBubbleSize val="0"/>
        </c:dLbls>
        <c:gapWidth val="50"/>
        <c:axId val="150401792"/>
        <c:axId val="150403328"/>
      </c:barChart>
      <c:catAx>
        <c:axId val="150401792"/>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403328"/>
        <c:crosses val="autoZero"/>
        <c:auto val="1"/>
        <c:lblAlgn val="ctr"/>
        <c:lblOffset val="100"/>
        <c:noMultiLvlLbl val="0"/>
      </c:catAx>
      <c:valAx>
        <c:axId val="1504033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401792"/>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051757721320918"/>
          <c:y val="3.8108032214958697E-2"/>
          <c:w val="0.7594824227867907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'4.5'!$H$2</c:f>
              <c:strCache>
                <c:ptCount val="1"/>
                <c:pt idx="0">
                  <c:v>Liberecký Region (LBK)</c:v>
                </c:pt>
              </c:strCache>
            </c:strRef>
          </c:cat>
          <c:val>
            <c:numRef>
              <c:f>'4.5'!$H$5</c:f>
              <c:numCache>
                <c:formatCode>#,##0.0</c:formatCode>
                <c:ptCount val="1"/>
                <c:pt idx="0">
                  <c:v>0.93124300000000004</c:v>
                </c:pt>
              </c:numCache>
            </c:numRef>
          </c:val>
          <c:extLst>
            <c:ext xmlns:c16="http://schemas.microsoft.com/office/drawing/2014/chart" uri="{C3380CC4-5D6E-409C-BE32-E72D297353CC}">
              <c16:uniqueId val="{00000002-979F-4AB3-96A4-5219481DAB55}"/>
            </c:ext>
          </c:extLst>
        </c:ser>
        <c:ser>
          <c:idx val="1"/>
          <c:order val="1"/>
          <c:tx>
            <c:strRef>
              <c:f>'4.5'!$A$6</c:f>
              <c:strCache>
                <c:ptCount val="1"/>
                <c:pt idx="0">
                  <c:v>Nuclear fuel</c:v>
                </c:pt>
              </c:strCache>
            </c:strRef>
          </c:tx>
          <c:spPr>
            <a:solidFill>
              <a:srgbClr val="5A6588"/>
            </a:solidFill>
          </c:spPr>
          <c:invertIfNegative val="0"/>
          <c:cat>
            <c:strRef>
              <c:f>'4.5'!$H$2</c:f>
              <c:strCache>
                <c:ptCount val="1"/>
                <c:pt idx="0">
                  <c:v>Liberecký Region (LBK)</c:v>
                </c:pt>
              </c:strCache>
            </c:strRef>
          </c:cat>
          <c:val>
            <c:numRef>
              <c:f>'4.5'!$H$6</c:f>
              <c:numCache>
                <c:formatCode>#,##0.0</c:formatCode>
                <c:ptCount val="1"/>
                <c:pt idx="0">
                  <c:v>0</c:v>
                </c:pt>
              </c:numCache>
            </c:numRef>
          </c:val>
          <c:extLst>
            <c:ext xmlns:c16="http://schemas.microsoft.com/office/drawing/2014/chart" uri="{C3380CC4-5D6E-409C-BE32-E72D297353CC}">
              <c16:uniqueId val="{00000003-979F-4AB3-96A4-5219481DAB55}"/>
            </c:ext>
          </c:extLst>
        </c:ser>
        <c:ser>
          <c:idx val="2"/>
          <c:order val="2"/>
          <c:tx>
            <c:strRef>
              <c:f>'4.5'!$A$8</c:f>
              <c:strCache>
                <c:ptCount val="1"/>
                <c:pt idx="0">
                  <c:v>Natural gas</c:v>
                </c:pt>
              </c:strCache>
            </c:strRef>
          </c:tx>
          <c:spPr>
            <a:solidFill>
              <a:srgbClr val="9198B0"/>
            </a:solidFill>
          </c:spPr>
          <c:invertIfNegative val="0"/>
          <c:cat>
            <c:strRef>
              <c:f>'4.5'!$H$2</c:f>
              <c:strCache>
                <c:ptCount val="1"/>
                <c:pt idx="0">
                  <c:v>Liberecký Region (LBK)</c:v>
                </c:pt>
              </c:strCache>
            </c:strRef>
          </c:cat>
          <c:val>
            <c:numRef>
              <c:f>'4.5'!$H$8</c:f>
              <c:numCache>
                <c:formatCode>#,##0.0</c:formatCode>
                <c:ptCount val="1"/>
                <c:pt idx="0">
                  <c:v>114.51891999999992</c:v>
                </c:pt>
              </c:numCache>
            </c:numRef>
          </c:val>
          <c:extLst>
            <c:ext xmlns:c16="http://schemas.microsoft.com/office/drawing/2014/chart" uri="{C3380CC4-5D6E-409C-BE32-E72D297353CC}">
              <c16:uniqueId val="{00000004-979F-4AB3-96A4-5219481DAB55}"/>
            </c:ext>
          </c:extLst>
        </c:ser>
        <c:ser>
          <c:idx val="3"/>
          <c:order val="3"/>
          <c:tx>
            <c:strRef>
              <c:f>'4.5'!$A$9</c:f>
              <c:strCache>
                <c:ptCount val="1"/>
                <c:pt idx="0">
                  <c:v>Hard coal</c:v>
                </c:pt>
              </c:strCache>
            </c:strRef>
          </c:tx>
          <c:spPr>
            <a:solidFill>
              <a:srgbClr val="C8CBD7"/>
            </a:solidFill>
          </c:spPr>
          <c:invertIfNegative val="0"/>
          <c:cat>
            <c:strRef>
              <c:f>'4.5'!$H$2</c:f>
              <c:strCache>
                <c:ptCount val="1"/>
                <c:pt idx="0">
                  <c:v>Liberecký Region (LBK)</c:v>
                </c:pt>
              </c:strCache>
            </c:strRef>
          </c:cat>
          <c:val>
            <c:numRef>
              <c:f>'4.5'!$H$9</c:f>
              <c:numCache>
                <c:formatCode>#,##0.0</c:formatCode>
                <c:ptCount val="1"/>
                <c:pt idx="0">
                  <c:v>0</c:v>
                </c:pt>
              </c:numCache>
            </c:numRef>
          </c:val>
          <c:extLst>
            <c:ext xmlns:c16="http://schemas.microsoft.com/office/drawing/2014/chart" uri="{C3380CC4-5D6E-409C-BE32-E72D297353CC}">
              <c16:uniqueId val="{00000005-979F-4AB3-96A4-5219481DAB55}"/>
            </c:ext>
          </c:extLst>
        </c:ser>
        <c:ser>
          <c:idx val="4"/>
          <c:order val="4"/>
          <c:tx>
            <c:strRef>
              <c:f>'4.5'!$A$10</c:f>
              <c:strCache>
                <c:ptCount val="1"/>
                <c:pt idx="0">
                  <c:v>Pumped storage</c:v>
                </c:pt>
              </c:strCache>
            </c:strRef>
          </c:tx>
          <c:spPr>
            <a:solidFill>
              <a:srgbClr val="DF2B20"/>
            </a:solidFill>
          </c:spPr>
          <c:invertIfNegative val="0"/>
          <c:cat>
            <c:strRef>
              <c:f>'4.5'!$H$2</c:f>
              <c:strCache>
                <c:ptCount val="1"/>
                <c:pt idx="0">
                  <c:v>Liberecký Region (LBK)</c:v>
                </c:pt>
              </c:strCache>
            </c:strRef>
          </c:cat>
          <c:val>
            <c:numRef>
              <c:f>'4.5'!$H$10</c:f>
              <c:numCache>
                <c:formatCode>#,##0.0</c:formatCode>
                <c:ptCount val="1"/>
                <c:pt idx="0">
                  <c:v>0</c:v>
                </c:pt>
              </c:numCache>
            </c:numRef>
          </c:val>
          <c:extLst>
            <c:ext xmlns:c16="http://schemas.microsoft.com/office/drawing/2014/chart" uri="{C3380CC4-5D6E-409C-BE32-E72D297353CC}">
              <c16:uniqueId val="{00000006-979F-4AB3-96A4-5219481DAB5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'4.5'!$H$2</c:f>
              <c:strCache>
                <c:ptCount val="1"/>
                <c:pt idx="0">
                  <c:v>Liberecký Region (LBK)</c:v>
                </c:pt>
              </c:strCache>
            </c:strRef>
          </c:cat>
          <c:val>
            <c:numRef>
              <c:f>'4.5'!$H$22</c:f>
              <c:numCache>
                <c:formatCode>#,##0.0</c:formatCode>
                <c:ptCount val="1"/>
                <c:pt idx="0">
                  <c:v>103.41246300000026</c:v>
                </c:pt>
              </c:numCache>
            </c:numRef>
          </c:val>
          <c:extLst>
            <c:ext xmlns:c16="http://schemas.microsoft.com/office/drawing/2014/chart" uri="{C3380CC4-5D6E-409C-BE32-E72D297353CC}">
              <c16:uniqueId val="{00000007-979F-4AB3-96A4-5219481DAB5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'4.5'!$H$2</c:f>
              <c:strCache>
                <c:ptCount val="1"/>
                <c:pt idx="0">
                  <c:v>Liberecký Region (LBK)</c:v>
                </c:pt>
              </c:strCache>
            </c:strRef>
          </c:cat>
          <c:val>
            <c:numRef>
              <c:f>'4.5'!$H$21</c:f>
              <c:numCache>
                <c:formatCode>#,##0.0</c:formatCode>
                <c:ptCount val="1"/>
                <c:pt idx="0">
                  <c:v>79.073836999999742</c:v>
                </c:pt>
              </c:numCache>
            </c:numRef>
          </c:val>
          <c:extLst>
            <c:ext xmlns:c16="http://schemas.microsoft.com/office/drawing/2014/chart" uri="{C3380CC4-5D6E-409C-BE32-E72D297353CC}">
              <c16:uniqueId val="{00000008-979F-4AB3-96A4-5219481DAB5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'4.5'!$H$2</c:f>
              <c:strCache>
                <c:ptCount val="1"/>
                <c:pt idx="0">
                  <c:v>Liberecký Region (LBK)</c:v>
                </c:pt>
              </c:strCache>
            </c:strRef>
          </c:cat>
          <c:val>
            <c:numRef>
              <c:f>'4.5'!$H$23</c:f>
              <c:numCache>
                <c:formatCode>#,##0.0</c:formatCode>
                <c:ptCount val="1"/>
                <c:pt idx="0">
                  <c:v>98.476040999999967</c:v>
                </c:pt>
              </c:numCache>
            </c:numRef>
          </c:val>
          <c:extLst>
            <c:ext xmlns:c16="http://schemas.microsoft.com/office/drawing/2014/chart" uri="{C3380CC4-5D6E-409C-BE32-E72D297353CC}">
              <c16:uniqueId val="{00000009-979F-4AB3-96A4-5219481DAB55}"/>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'4.5'!$H$2</c:f>
              <c:strCache>
                <c:ptCount val="1"/>
                <c:pt idx="0">
                  <c:v>Liberecký Region (LBK)</c:v>
                </c:pt>
              </c:strCache>
            </c:strRef>
          </c:cat>
          <c:val>
            <c:numRef>
              <c:f>'4.5'!$H$19</c:f>
              <c:numCache>
                <c:formatCode>#,##0.0</c:formatCode>
                <c:ptCount val="1"/>
                <c:pt idx="0">
                  <c:v>0.11666600000000001</c:v>
                </c:pt>
              </c:numCache>
            </c:numRef>
          </c:val>
          <c:extLst>
            <c:ext xmlns:c16="http://schemas.microsoft.com/office/drawing/2014/chart" uri="{C3380CC4-5D6E-409C-BE32-E72D297353CC}">
              <c16:uniqueId val="{0000000A-979F-4AB3-96A4-5219481DAB55}"/>
            </c:ext>
          </c:extLst>
        </c:ser>
        <c:ser>
          <c:idx val="9"/>
          <c:order val="9"/>
          <c:tx>
            <c:strRef>
              <c:f>'4.5'!$A$11</c:f>
              <c:strCache>
                <c:ptCount val="1"/>
                <c:pt idx="0">
                  <c:v>Other gases</c:v>
                </c:pt>
              </c:strCache>
            </c:strRef>
          </c:tx>
          <c:spPr>
            <a:solidFill>
              <a:srgbClr val="E86158"/>
            </a:solidFill>
          </c:spPr>
          <c:invertIfNegative val="0"/>
          <c:cat>
            <c:strRef>
              <c:f>'4.5'!$H$2</c:f>
              <c:strCache>
                <c:ptCount val="1"/>
                <c:pt idx="0">
                  <c:v>Liberecký Region (LBK)</c:v>
                </c:pt>
              </c:strCache>
            </c:strRef>
          </c:cat>
          <c:val>
            <c:numRef>
              <c:f>'4.5'!$H$11</c:f>
              <c:numCache>
                <c:formatCode>#,##0.0</c:formatCode>
                <c:ptCount val="1"/>
                <c:pt idx="0">
                  <c:v>0</c:v>
                </c:pt>
              </c:numCache>
            </c:numRef>
          </c:val>
          <c:extLst>
            <c:ext xmlns:c16="http://schemas.microsoft.com/office/drawing/2014/chart" uri="{C3380CC4-5D6E-409C-BE32-E72D297353CC}">
              <c16:uniqueId val="{0000000B-979F-4AB3-96A4-5219481DAB5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'4.5'!$H$2</c:f>
              <c:strCache>
                <c:ptCount val="1"/>
                <c:pt idx="0">
                  <c:v>Liberecký Region (LBK)</c:v>
                </c:pt>
              </c:strCache>
            </c:strRef>
          </c:cat>
          <c:val>
            <c:numRef>
              <c:f>'4.5'!$H$20</c:f>
              <c:numCache>
                <c:formatCode>#,##0.0</c:formatCode>
                <c:ptCount val="1"/>
                <c:pt idx="0">
                  <c:v>27.695559000000006</c:v>
                </c:pt>
              </c:numCache>
            </c:numRef>
          </c:val>
          <c:extLst>
            <c:ext xmlns:c16="http://schemas.microsoft.com/office/drawing/2014/chart" uri="{C3380CC4-5D6E-409C-BE32-E72D297353CC}">
              <c16:uniqueId val="{0000000C-979F-4AB3-96A4-5219481DAB5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'4.5'!$H$2</c:f>
              <c:strCache>
                <c:ptCount val="1"/>
                <c:pt idx="0">
                  <c:v>Liberecký Region (LBK)</c:v>
                </c:pt>
              </c:strCache>
            </c:strRef>
          </c:cat>
          <c:val>
            <c:numRef>
              <c:f>'4.5'!$H$24</c:f>
              <c:numCache>
                <c:formatCode>#,##0.0</c:formatCode>
                <c:ptCount val="1"/>
                <c:pt idx="0">
                  <c:v>15.805260000000001</c:v>
                </c:pt>
              </c:numCache>
            </c:numRef>
          </c:val>
          <c:extLst>
            <c:ext xmlns:c16="http://schemas.microsoft.com/office/drawing/2014/chart" uri="{C3380CC4-5D6E-409C-BE32-E72D297353CC}">
              <c16:uniqueId val="{0000000D-979F-4AB3-96A4-5219481DAB55}"/>
            </c:ext>
          </c:extLst>
        </c:ser>
        <c:ser>
          <c:idx val="12"/>
          <c:order val="12"/>
          <c:tx>
            <c:strRef>
              <c:f>'4.5'!$A$12</c:f>
              <c:strCache>
                <c:ptCount val="1"/>
                <c:pt idx="0">
                  <c:v>Other solid fuels (excluding BDMW)</c:v>
                </c:pt>
              </c:strCache>
            </c:strRef>
          </c:tx>
          <c:spPr>
            <a:solidFill>
              <a:srgbClr val="F0948F"/>
            </a:solidFill>
          </c:spPr>
          <c:invertIfNegative val="0"/>
          <c:cat>
            <c:strRef>
              <c:f>'4.5'!$H$2</c:f>
              <c:strCache>
                <c:ptCount val="1"/>
                <c:pt idx="0">
                  <c:v>Liberecký Region (LBK)</c:v>
                </c:pt>
              </c:strCache>
            </c:strRef>
          </c:cat>
          <c:val>
            <c:numRef>
              <c:f>'4.5'!$H$12</c:f>
              <c:numCache>
                <c:formatCode>#,##0.0</c:formatCode>
                <c:ptCount val="1"/>
                <c:pt idx="0">
                  <c:v>10.536840000000002</c:v>
                </c:pt>
              </c:numCache>
            </c:numRef>
          </c:val>
          <c:extLst>
            <c:ext xmlns:c16="http://schemas.microsoft.com/office/drawing/2014/chart" uri="{C3380CC4-5D6E-409C-BE32-E72D297353CC}">
              <c16:uniqueId val="{0000000E-979F-4AB3-96A4-5219481DAB55}"/>
            </c:ext>
          </c:extLst>
        </c:ser>
        <c:ser>
          <c:idx val="13"/>
          <c:order val="13"/>
          <c:tx>
            <c:strRef>
              <c:f>'4.5'!$A$13</c:f>
              <c:strCache>
                <c:ptCount val="1"/>
                <c:pt idx="0">
                  <c:v>Waste heat</c:v>
                </c:pt>
              </c:strCache>
            </c:strRef>
          </c:tx>
          <c:spPr>
            <a:solidFill>
              <a:srgbClr val="F7C9C7"/>
            </a:solidFill>
          </c:spPr>
          <c:invertIfNegative val="0"/>
          <c:cat>
            <c:strRef>
              <c:f>'4.5'!$H$2</c:f>
              <c:strCache>
                <c:ptCount val="1"/>
                <c:pt idx="0">
                  <c:v>Liberecký Region (LBK)</c:v>
                </c:pt>
              </c:strCache>
            </c:strRef>
          </c:cat>
          <c:val>
            <c:numRef>
              <c:f>'4.5'!$H$13</c:f>
              <c:numCache>
                <c:formatCode>#,##0.0</c:formatCode>
                <c:ptCount val="1"/>
                <c:pt idx="0">
                  <c:v>0</c:v>
                </c:pt>
              </c:numCache>
            </c:numRef>
          </c:val>
          <c:extLst>
            <c:ext xmlns:c16="http://schemas.microsoft.com/office/drawing/2014/chart" uri="{C3380CC4-5D6E-409C-BE32-E72D297353CC}">
              <c16:uniqueId val="{0000000F-979F-4AB3-96A4-5219481DAB55}"/>
            </c:ext>
          </c:extLst>
        </c:ser>
        <c:ser>
          <c:idx val="14"/>
          <c:order val="14"/>
          <c:tx>
            <c:strRef>
              <c:f>'4.5'!$A$14</c:f>
              <c:strCache>
                <c:ptCount val="1"/>
                <c:pt idx="0">
                  <c:v>Fuel oils</c:v>
                </c:pt>
              </c:strCache>
            </c:strRef>
          </c:tx>
          <c:spPr>
            <a:solidFill>
              <a:srgbClr val="262626"/>
            </a:solidFill>
          </c:spPr>
          <c:invertIfNegative val="0"/>
          <c:cat>
            <c:strRef>
              <c:f>'4.5'!$H$2</c:f>
              <c:strCache>
                <c:ptCount val="1"/>
                <c:pt idx="0">
                  <c:v>Liberecký Region (LBK)</c:v>
                </c:pt>
              </c:strCache>
            </c:strRef>
          </c:cat>
          <c:val>
            <c:numRef>
              <c:f>'4.5'!$H$14</c:f>
              <c:numCache>
                <c:formatCode>#,##0.0</c:formatCode>
                <c:ptCount val="1"/>
                <c:pt idx="0">
                  <c:v>0</c:v>
                </c:pt>
              </c:numCache>
            </c:numRef>
          </c:val>
          <c:extLst>
            <c:ext xmlns:c16="http://schemas.microsoft.com/office/drawing/2014/chart" uri="{C3380CC4-5D6E-409C-BE32-E72D297353CC}">
              <c16:uniqueId val="{00000010-979F-4AB3-96A4-5219481DAB55}"/>
            </c:ext>
          </c:extLst>
        </c:ser>
        <c:ser>
          <c:idx val="15"/>
          <c:order val="15"/>
          <c:tx>
            <c:strRef>
              <c:f>'4.5'!$A$15</c:f>
              <c:strCache>
                <c:ptCount val="1"/>
                <c:pt idx="0">
                  <c:v>Other liquid fuels</c:v>
                </c:pt>
              </c:strCache>
            </c:strRef>
          </c:tx>
          <c:spPr>
            <a:solidFill>
              <a:srgbClr val="8D8D8D"/>
            </a:solidFill>
          </c:spPr>
          <c:invertIfNegative val="0"/>
          <c:cat>
            <c:strRef>
              <c:f>'4.5'!$H$2</c:f>
              <c:strCache>
                <c:ptCount val="1"/>
                <c:pt idx="0">
                  <c:v>Liberecký Region (LBK)</c:v>
                </c:pt>
              </c:strCache>
            </c:strRef>
          </c:cat>
          <c:val>
            <c:numRef>
              <c:f>'4.5'!$H$15</c:f>
              <c:numCache>
                <c:formatCode>#,##0.0</c:formatCode>
                <c:ptCount val="1"/>
                <c:pt idx="0">
                  <c:v>0</c:v>
                </c:pt>
              </c:numCache>
            </c:numRef>
          </c:val>
          <c:extLst>
            <c:ext xmlns:c16="http://schemas.microsoft.com/office/drawing/2014/chart" uri="{C3380CC4-5D6E-409C-BE32-E72D297353CC}">
              <c16:uniqueId val="{00000011-979F-4AB3-96A4-5219481DAB55}"/>
            </c:ext>
          </c:extLst>
        </c:ser>
        <c:ser>
          <c:idx val="16"/>
          <c:order val="16"/>
          <c:tx>
            <c:strRef>
              <c:f>'4.5'!$A$16</c:f>
              <c:strCache>
                <c:ptCount val="1"/>
                <c:pt idx="0">
                  <c:v>Other</c:v>
                </c:pt>
              </c:strCache>
            </c:strRef>
          </c:tx>
          <c:spPr>
            <a:solidFill>
              <a:srgbClr val="9D9D9C"/>
            </a:solidFill>
          </c:spPr>
          <c:invertIfNegative val="0"/>
          <c:cat>
            <c:strRef>
              <c:f>'4.5'!$H$2</c:f>
              <c:strCache>
                <c:ptCount val="1"/>
                <c:pt idx="0">
                  <c:v>Liberecký Region (LBK)</c:v>
                </c:pt>
              </c:strCache>
            </c:strRef>
          </c:cat>
          <c:val>
            <c:numRef>
              <c:f>'4.5'!$H$16</c:f>
              <c:numCache>
                <c:formatCode>#,##0.0</c:formatCode>
                <c:ptCount val="1"/>
                <c:pt idx="0">
                  <c:v>0</c:v>
                </c:pt>
              </c:numCache>
            </c:numRef>
          </c:val>
          <c:extLst>
            <c:ext xmlns:c16="http://schemas.microsoft.com/office/drawing/2014/chart" uri="{C3380CC4-5D6E-409C-BE32-E72D297353CC}">
              <c16:uniqueId val="{00000012-979F-4AB3-96A4-5219481DAB55}"/>
            </c:ext>
          </c:extLst>
        </c:ser>
        <c:ser>
          <c:idx val="17"/>
          <c:order val="17"/>
          <c:tx>
            <c:strRef>
              <c:f>'4.5'!$A$17</c:f>
              <c:strCache>
                <c:ptCount val="1"/>
                <c:pt idx="0">
                  <c:v>Coke</c:v>
                </c:pt>
              </c:strCache>
            </c:strRef>
          </c:tx>
          <c:spPr>
            <a:solidFill>
              <a:srgbClr val="D0D0D0"/>
            </a:solidFill>
          </c:spPr>
          <c:invertIfNegative val="0"/>
          <c:cat>
            <c:strRef>
              <c:f>'4.5'!$H$2</c:f>
              <c:strCache>
                <c:ptCount val="1"/>
                <c:pt idx="0">
                  <c:v>Liberecký Region (LBK)</c:v>
                </c:pt>
              </c:strCache>
            </c:strRef>
          </c:cat>
          <c:val>
            <c:numRef>
              <c:f>'4.5'!$H$17</c:f>
              <c:numCache>
                <c:formatCode>#,##0.0</c:formatCode>
                <c:ptCount val="1"/>
                <c:pt idx="0">
                  <c:v>0</c:v>
                </c:pt>
              </c:numCache>
            </c:numRef>
          </c:val>
          <c:extLst>
            <c:ext xmlns:c16="http://schemas.microsoft.com/office/drawing/2014/chart" uri="{C3380CC4-5D6E-409C-BE32-E72D297353CC}">
              <c16:uniqueId val="{00000013-979F-4AB3-96A4-5219481DAB55}"/>
            </c:ext>
          </c:extLst>
        </c:ser>
        <c:dLbls>
          <c:showLegendKey val="0"/>
          <c:showVal val="0"/>
          <c:showCatName val="0"/>
          <c:showSerName val="0"/>
          <c:showPercent val="0"/>
          <c:showBubbleSize val="0"/>
        </c:dLbls>
        <c:gapWidth val="50"/>
        <c:axId val="150509824"/>
        <c:axId val="150532096"/>
      </c:barChart>
      <c:catAx>
        <c:axId val="150509824"/>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532096"/>
        <c:crosses val="autoZero"/>
        <c:auto val="1"/>
        <c:lblAlgn val="ctr"/>
        <c:lblOffset val="100"/>
        <c:noMultiLvlLbl val="0"/>
      </c:catAx>
      <c:valAx>
        <c:axId val="150532096"/>
        <c:scaling>
          <c:orientation val="minMax"/>
          <c:max val="12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50509824"/>
        <c:crosses val="autoZero"/>
        <c:crossBetween val="between"/>
        <c:majorUnit val="2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623187884456274"/>
          <c:y val="3.8108032214958697E-2"/>
          <c:w val="0.69089476864165567"/>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'4.5'!$J$2</c:f>
              <c:strCache>
                <c:ptCount val="1"/>
                <c:pt idx="0">
                  <c:v>Olomoucký Region (OLK)</c:v>
                </c:pt>
              </c:strCache>
            </c:strRef>
          </c:cat>
          <c:val>
            <c:numRef>
              <c:f>'4.5'!$J$5</c:f>
              <c:numCache>
                <c:formatCode>#,##0.0</c:formatCode>
                <c:ptCount val="1"/>
                <c:pt idx="0">
                  <c:v>158.99642199999994</c:v>
                </c:pt>
              </c:numCache>
            </c:numRef>
          </c:val>
          <c:extLst>
            <c:ext xmlns:c16="http://schemas.microsoft.com/office/drawing/2014/chart" uri="{C3380CC4-5D6E-409C-BE32-E72D297353CC}">
              <c16:uniqueId val="{00000002-6183-4A7C-9585-7107E5A718F5}"/>
            </c:ext>
          </c:extLst>
        </c:ser>
        <c:ser>
          <c:idx val="1"/>
          <c:order val="1"/>
          <c:tx>
            <c:strRef>
              <c:f>'4.5'!$A$6</c:f>
              <c:strCache>
                <c:ptCount val="1"/>
                <c:pt idx="0">
                  <c:v>Nuclear fuel</c:v>
                </c:pt>
              </c:strCache>
            </c:strRef>
          </c:tx>
          <c:spPr>
            <a:solidFill>
              <a:srgbClr val="5A6588"/>
            </a:solidFill>
          </c:spPr>
          <c:invertIfNegative val="0"/>
          <c:cat>
            <c:strRef>
              <c:f>'4.5'!$J$2</c:f>
              <c:strCache>
                <c:ptCount val="1"/>
                <c:pt idx="0">
                  <c:v>Olomoucký Region (OLK)</c:v>
                </c:pt>
              </c:strCache>
            </c:strRef>
          </c:cat>
          <c:val>
            <c:numRef>
              <c:f>'4.5'!$J$6</c:f>
              <c:numCache>
                <c:formatCode>#,##0.0</c:formatCode>
                <c:ptCount val="1"/>
                <c:pt idx="0">
                  <c:v>0</c:v>
                </c:pt>
              </c:numCache>
            </c:numRef>
          </c:val>
          <c:extLst>
            <c:ext xmlns:c16="http://schemas.microsoft.com/office/drawing/2014/chart" uri="{C3380CC4-5D6E-409C-BE32-E72D297353CC}">
              <c16:uniqueId val="{00000003-6183-4A7C-9585-7107E5A718F5}"/>
            </c:ext>
          </c:extLst>
        </c:ser>
        <c:ser>
          <c:idx val="2"/>
          <c:order val="2"/>
          <c:tx>
            <c:strRef>
              <c:f>'4.5'!$A$8</c:f>
              <c:strCache>
                <c:ptCount val="1"/>
                <c:pt idx="0">
                  <c:v>Natural gas</c:v>
                </c:pt>
              </c:strCache>
            </c:strRef>
          </c:tx>
          <c:spPr>
            <a:solidFill>
              <a:srgbClr val="9198B0"/>
            </a:solidFill>
          </c:spPr>
          <c:invertIfNegative val="0"/>
          <c:cat>
            <c:strRef>
              <c:f>'4.5'!$J$2</c:f>
              <c:strCache>
                <c:ptCount val="1"/>
                <c:pt idx="0">
                  <c:v>Olomoucký Region (OLK)</c:v>
                </c:pt>
              </c:strCache>
            </c:strRef>
          </c:cat>
          <c:val>
            <c:numRef>
              <c:f>'4.5'!$J$8</c:f>
              <c:numCache>
                <c:formatCode>#,##0.0</c:formatCode>
                <c:ptCount val="1"/>
                <c:pt idx="0">
                  <c:v>94.246725000000026</c:v>
                </c:pt>
              </c:numCache>
            </c:numRef>
          </c:val>
          <c:extLst>
            <c:ext xmlns:c16="http://schemas.microsoft.com/office/drawing/2014/chart" uri="{C3380CC4-5D6E-409C-BE32-E72D297353CC}">
              <c16:uniqueId val="{00000004-6183-4A7C-9585-7107E5A718F5}"/>
            </c:ext>
          </c:extLst>
        </c:ser>
        <c:ser>
          <c:idx val="3"/>
          <c:order val="3"/>
          <c:tx>
            <c:strRef>
              <c:f>'4.5'!$A$9</c:f>
              <c:strCache>
                <c:ptCount val="1"/>
                <c:pt idx="0">
                  <c:v>Hard coal</c:v>
                </c:pt>
              </c:strCache>
            </c:strRef>
          </c:tx>
          <c:spPr>
            <a:solidFill>
              <a:srgbClr val="C8CBD7"/>
            </a:solidFill>
          </c:spPr>
          <c:invertIfNegative val="0"/>
          <c:cat>
            <c:strRef>
              <c:f>'4.5'!$J$2</c:f>
              <c:strCache>
                <c:ptCount val="1"/>
                <c:pt idx="0">
                  <c:v>Olomoucký Region (OLK)</c:v>
                </c:pt>
              </c:strCache>
            </c:strRef>
          </c:cat>
          <c:val>
            <c:numRef>
              <c:f>'4.5'!$J$9</c:f>
              <c:numCache>
                <c:formatCode>#,##0.0</c:formatCode>
                <c:ptCount val="1"/>
                <c:pt idx="0">
                  <c:v>64.102346000000011</c:v>
                </c:pt>
              </c:numCache>
            </c:numRef>
          </c:val>
          <c:extLst>
            <c:ext xmlns:c16="http://schemas.microsoft.com/office/drawing/2014/chart" uri="{C3380CC4-5D6E-409C-BE32-E72D297353CC}">
              <c16:uniqueId val="{00000005-6183-4A7C-9585-7107E5A718F5}"/>
            </c:ext>
          </c:extLst>
        </c:ser>
        <c:ser>
          <c:idx val="4"/>
          <c:order val="4"/>
          <c:tx>
            <c:strRef>
              <c:f>'4.5'!$A$10</c:f>
              <c:strCache>
                <c:ptCount val="1"/>
                <c:pt idx="0">
                  <c:v>Pumped storage</c:v>
                </c:pt>
              </c:strCache>
            </c:strRef>
          </c:tx>
          <c:spPr>
            <a:solidFill>
              <a:srgbClr val="DF2B20"/>
            </a:solidFill>
          </c:spPr>
          <c:invertIfNegative val="0"/>
          <c:cat>
            <c:strRef>
              <c:f>'4.5'!$J$2</c:f>
              <c:strCache>
                <c:ptCount val="1"/>
                <c:pt idx="0">
                  <c:v>Olomoucký Region (OLK)</c:v>
                </c:pt>
              </c:strCache>
            </c:strRef>
          </c:cat>
          <c:val>
            <c:numRef>
              <c:f>'4.5'!$J$10</c:f>
              <c:numCache>
                <c:formatCode>#,##0.0</c:formatCode>
                <c:ptCount val="1"/>
                <c:pt idx="0">
                  <c:v>716.63072999999986</c:v>
                </c:pt>
              </c:numCache>
            </c:numRef>
          </c:val>
          <c:extLst>
            <c:ext xmlns:c16="http://schemas.microsoft.com/office/drawing/2014/chart" uri="{C3380CC4-5D6E-409C-BE32-E72D297353CC}">
              <c16:uniqueId val="{00000006-6183-4A7C-9585-7107E5A718F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'4.5'!$J$2</c:f>
              <c:strCache>
                <c:ptCount val="1"/>
                <c:pt idx="0">
                  <c:v>Olomoucký Region (OLK)</c:v>
                </c:pt>
              </c:strCache>
            </c:strRef>
          </c:cat>
          <c:val>
            <c:numRef>
              <c:f>'4.5'!$J$22</c:f>
              <c:numCache>
                <c:formatCode>#,##0.0</c:formatCode>
                <c:ptCount val="1"/>
                <c:pt idx="0">
                  <c:v>117.1520280000002</c:v>
                </c:pt>
              </c:numCache>
            </c:numRef>
          </c:val>
          <c:extLst>
            <c:ext xmlns:c16="http://schemas.microsoft.com/office/drawing/2014/chart" uri="{C3380CC4-5D6E-409C-BE32-E72D297353CC}">
              <c16:uniqueId val="{00000007-6183-4A7C-9585-7107E5A718F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'4.5'!$J$2</c:f>
              <c:strCache>
                <c:ptCount val="1"/>
                <c:pt idx="0">
                  <c:v>Olomoucký Region (OLK)</c:v>
                </c:pt>
              </c:strCache>
            </c:strRef>
          </c:cat>
          <c:val>
            <c:numRef>
              <c:f>'4.5'!$J$21</c:f>
              <c:numCache>
                <c:formatCode>#,##0.0</c:formatCode>
                <c:ptCount val="1"/>
                <c:pt idx="0">
                  <c:v>38.563180000000017</c:v>
                </c:pt>
              </c:numCache>
            </c:numRef>
          </c:val>
          <c:extLst>
            <c:ext xmlns:c16="http://schemas.microsoft.com/office/drawing/2014/chart" uri="{C3380CC4-5D6E-409C-BE32-E72D297353CC}">
              <c16:uniqueId val="{00000008-6183-4A7C-9585-7107E5A718F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'4.5'!$J$2</c:f>
              <c:strCache>
                <c:ptCount val="1"/>
                <c:pt idx="0">
                  <c:v>Olomoucký Region (OLK)</c:v>
                </c:pt>
              </c:strCache>
            </c:strRef>
          </c:cat>
          <c:val>
            <c:numRef>
              <c:f>'4.5'!$J$23</c:f>
              <c:numCache>
                <c:formatCode>#,##0.0</c:formatCode>
                <c:ptCount val="1"/>
                <c:pt idx="0">
                  <c:v>79.102724000000038</c:v>
                </c:pt>
              </c:numCache>
            </c:numRef>
          </c:val>
          <c:extLst>
            <c:ext xmlns:c16="http://schemas.microsoft.com/office/drawing/2014/chart" uri="{C3380CC4-5D6E-409C-BE32-E72D297353CC}">
              <c16:uniqueId val="{00000009-6183-4A7C-9585-7107E5A718F5}"/>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'4.5'!$J$2</c:f>
              <c:strCache>
                <c:ptCount val="1"/>
                <c:pt idx="0">
                  <c:v>Olomoucký Region (OLK)</c:v>
                </c:pt>
              </c:strCache>
            </c:strRef>
          </c:cat>
          <c:val>
            <c:numRef>
              <c:f>'4.5'!$J$19</c:f>
              <c:numCache>
                <c:formatCode>#,##0.0</c:formatCode>
                <c:ptCount val="1"/>
                <c:pt idx="0">
                  <c:v>11.518630000000002</c:v>
                </c:pt>
              </c:numCache>
            </c:numRef>
          </c:val>
          <c:extLst>
            <c:ext xmlns:c16="http://schemas.microsoft.com/office/drawing/2014/chart" uri="{C3380CC4-5D6E-409C-BE32-E72D297353CC}">
              <c16:uniqueId val="{0000000A-6183-4A7C-9585-7107E5A718F5}"/>
            </c:ext>
          </c:extLst>
        </c:ser>
        <c:ser>
          <c:idx val="9"/>
          <c:order val="9"/>
          <c:tx>
            <c:strRef>
              <c:f>'4.5'!$A$11</c:f>
              <c:strCache>
                <c:ptCount val="1"/>
                <c:pt idx="0">
                  <c:v>Other gases</c:v>
                </c:pt>
              </c:strCache>
            </c:strRef>
          </c:tx>
          <c:spPr>
            <a:solidFill>
              <a:srgbClr val="E86158"/>
            </a:solidFill>
          </c:spPr>
          <c:invertIfNegative val="0"/>
          <c:cat>
            <c:strRef>
              <c:f>'4.5'!$J$2</c:f>
              <c:strCache>
                <c:ptCount val="1"/>
                <c:pt idx="0">
                  <c:v>Olomoucký Region (OLK)</c:v>
                </c:pt>
              </c:strCache>
            </c:strRef>
          </c:cat>
          <c:val>
            <c:numRef>
              <c:f>'4.5'!$J$11</c:f>
              <c:numCache>
                <c:formatCode>#,##0.0</c:formatCode>
                <c:ptCount val="1"/>
                <c:pt idx="0">
                  <c:v>0</c:v>
                </c:pt>
              </c:numCache>
            </c:numRef>
          </c:val>
          <c:extLst>
            <c:ext xmlns:c16="http://schemas.microsoft.com/office/drawing/2014/chart" uri="{C3380CC4-5D6E-409C-BE32-E72D297353CC}">
              <c16:uniqueId val="{0000000B-6183-4A7C-9585-7107E5A718F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'4.5'!$J$2</c:f>
              <c:strCache>
                <c:ptCount val="1"/>
                <c:pt idx="0">
                  <c:v>Olomoucký Region (OLK)</c:v>
                </c:pt>
              </c:strCache>
            </c:strRef>
          </c:cat>
          <c:val>
            <c:numRef>
              <c:f>'4.5'!$J$20</c:f>
              <c:numCache>
                <c:formatCode>#,##0.0</c:formatCode>
                <c:ptCount val="1"/>
                <c:pt idx="0">
                  <c:v>224.6581359999999</c:v>
                </c:pt>
              </c:numCache>
            </c:numRef>
          </c:val>
          <c:extLst>
            <c:ext xmlns:c16="http://schemas.microsoft.com/office/drawing/2014/chart" uri="{C3380CC4-5D6E-409C-BE32-E72D297353CC}">
              <c16:uniqueId val="{0000000C-6183-4A7C-9585-7107E5A718F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'4.5'!$J$2</c:f>
              <c:strCache>
                <c:ptCount val="1"/>
                <c:pt idx="0">
                  <c:v>Olomoucký Region (OLK)</c:v>
                </c:pt>
              </c:strCache>
            </c:strRef>
          </c:cat>
          <c:val>
            <c:numRef>
              <c:f>'4.5'!$J$24</c:f>
              <c:numCache>
                <c:formatCode>#,##0.0</c:formatCode>
                <c:ptCount val="1"/>
                <c:pt idx="0">
                  <c:v>0</c:v>
                </c:pt>
              </c:numCache>
            </c:numRef>
          </c:val>
          <c:extLst>
            <c:ext xmlns:c16="http://schemas.microsoft.com/office/drawing/2014/chart" uri="{C3380CC4-5D6E-409C-BE32-E72D297353CC}">
              <c16:uniqueId val="{0000000D-6183-4A7C-9585-7107E5A718F5}"/>
            </c:ext>
          </c:extLst>
        </c:ser>
        <c:ser>
          <c:idx val="12"/>
          <c:order val="12"/>
          <c:tx>
            <c:strRef>
              <c:f>'4.5'!$A$12</c:f>
              <c:strCache>
                <c:ptCount val="1"/>
                <c:pt idx="0">
                  <c:v>Other solid fuels (excluding BDMW)</c:v>
                </c:pt>
              </c:strCache>
            </c:strRef>
          </c:tx>
          <c:spPr>
            <a:solidFill>
              <a:srgbClr val="F0948F"/>
            </a:solidFill>
          </c:spPr>
          <c:invertIfNegative val="0"/>
          <c:cat>
            <c:strRef>
              <c:f>'4.5'!$J$2</c:f>
              <c:strCache>
                <c:ptCount val="1"/>
                <c:pt idx="0">
                  <c:v>Olomoucký Region (OLK)</c:v>
                </c:pt>
              </c:strCache>
            </c:strRef>
          </c:cat>
          <c:val>
            <c:numRef>
              <c:f>'4.5'!$J$12</c:f>
              <c:numCache>
                <c:formatCode>#,##0.0</c:formatCode>
                <c:ptCount val="1"/>
                <c:pt idx="0">
                  <c:v>0</c:v>
                </c:pt>
              </c:numCache>
            </c:numRef>
          </c:val>
          <c:extLst>
            <c:ext xmlns:c16="http://schemas.microsoft.com/office/drawing/2014/chart" uri="{C3380CC4-5D6E-409C-BE32-E72D297353CC}">
              <c16:uniqueId val="{0000000E-6183-4A7C-9585-7107E5A718F5}"/>
            </c:ext>
          </c:extLst>
        </c:ser>
        <c:ser>
          <c:idx val="13"/>
          <c:order val="13"/>
          <c:tx>
            <c:strRef>
              <c:f>'4.5'!$A$13</c:f>
              <c:strCache>
                <c:ptCount val="1"/>
                <c:pt idx="0">
                  <c:v>Waste heat</c:v>
                </c:pt>
              </c:strCache>
            </c:strRef>
          </c:tx>
          <c:spPr>
            <a:solidFill>
              <a:srgbClr val="F7C9C7"/>
            </a:solidFill>
          </c:spPr>
          <c:invertIfNegative val="0"/>
          <c:cat>
            <c:strRef>
              <c:f>'4.5'!$J$2</c:f>
              <c:strCache>
                <c:ptCount val="1"/>
                <c:pt idx="0">
                  <c:v>Olomoucký Region (OLK)</c:v>
                </c:pt>
              </c:strCache>
            </c:strRef>
          </c:cat>
          <c:val>
            <c:numRef>
              <c:f>'4.5'!$J$13</c:f>
              <c:numCache>
                <c:formatCode>#,##0.0</c:formatCode>
                <c:ptCount val="1"/>
                <c:pt idx="0">
                  <c:v>20.879107999999999</c:v>
                </c:pt>
              </c:numCache>
            </c:numRef>
          </c:val>
          <c:extLst>
            <c:ext xmlns:c16="http://schemas.microsoft.com/office/drawing/2014/chart" uri="{C3380CC4-5D6E-409C-BE32-E72D297353CC}">
              <c16:uniqueId val="{0000000F-6183-4A7C-9585-7107E5A718F5}"/>
            </c:ext>
          </c:extLst>
        </c:ser>
        <c:ser>
          <c:idx val="14"/>
          <c:order val="14"/>
          <c:tx>
            <c:strRef>
              <c:f>'4.5'!$A$14</c:f>
              <c:strCache>
                <c:ptCount val="1"/>
                <c:pt idx="0">
                  <c:v>Fuel oils</c:v>
                </c:pt>
              </c:strCache>
            </c:strRef>
          </c:tx>
          <c:spPr>
            <a:solidFill>
              <a:srgbClr val="262626"/>
            </a:solidFill>
          </c:spPr>
          <c:invertIfNegative val="0"/>
          <c:cat>
            <c:strRef>
              <c:f>'4.5'!$J$2</c:f>
              <c:strCache>
                <c:ptCount val="1"/>
                <c:pt idx="0">
                  <c:v>Olomoucký Region (OLK)</c:v>
                </c:pt>
              </c:strCache>
            </c:strRef>
          </c:cat>
          <c:val>
            <c:numRef>
              <c:f>'4.5'!$J$14</c:f>
              <c:numCache>
                <c:formatCode>#,##0.0</c:formatCode>
                <c:ptCount val="1"/>
                <c:pt idx="0">
                  <c:v>0.93333400000000011</c:v>
                </c:pt>
              </c:numCache>
            </c:numRef>
          </c:val>
          <c:extLst>
            <c:ext xmlns:c16="http://schemas.microsoft.com/office/drawing/2014/chart" uri="{C3380CC4-5D6E-409C-BE32-E72D297353CC}">
              <c16:uniqueId val="{00000010-6183-4A7C-9585-7107E5A718F5}"/>
            </c:ext>
          </c:extLst>
        </c:ser>
        <c:ser>
          <c:idx val="15"/>
          <c:order val="15"/>
          <c:tx>
            <c:strRef>
              <c:f>'4.5'!$A$15</c:f>
              <c:strCache>
                <c:ptCount val="1"/>
                <c:pt idx="0">
                  <c:v>Other liquid fuels</c:v>
                </c:pt>
              </c:strCache>
            </c:strRef>
          </c:tx>
          <c:spPr>
            <a:solidFill>
              <a:srgbClr val="8D8D8D"/>
            </a:solidFill>
          </c:spPr>
          <c:invertIfNegative val="0"/>
          <c:cat>
            <c:strRef>
              <c:f>'4.5'!$J$2</c:f>
              <c:strCache>
                <c:ptCount val="1"/>
                <c:pt idx="0">
                  <c:v>Olomoucký Region (OLK)</c:v>
                </c:pt>
              </c:strCache>
            </c:strRef>
          </c:cat>
          <c:val>
            <c:numRef>
              <c:f>'4.5'!$J$15</c:f>
              <c:numCache>
                <c:formatCode>#,##0.0</c:formatCode>
                <c:ptCount val="1"/>
                <c:pt idx="0">
                  <c:v>0</c:v>
                </c:pt>
              </c:numCache>
            </c:numRef>
          </c:val>
          <c:extLst>
            <c:ext xmlns:c16="http://schemas.microsoft.com/office/drawing/2014/chart" uri="{C3380CC4-5D6E-409C-BE32-E72D297353CC}">
              <c16:uniqueId val="{00000011-6183-4A7C-9585-7107E5A718F5}"/>
            </c:ext>
          </c:extLst>
        </c:ser>
        <c:ser>
          <c:idx val="16"/>
          <c:order val="16"/>
          <c:tx>
            <c:strRef>
              <c:f>'4.5'!$A$16</c:f>
              <c:strCache>
                <c:ptCount val="1"/>
                <c:pt idx="0">
                  <c:v>Other</c:v>
                </c:pt>
              </c:strCache>
            </c:strRef>
          </c:tx>
          <c:spPr>
            <a:solidFill>
              <a:srgbClr val="9D9D9C"/>
            </a:solidFill>
          </c:spPr>
          <c:invertIfNegative val="0"/>
          <c:cat>
            <c:strRef>
              <c:f>'4.5'!$J$2</c:f>
              <c:strCache>
                <c:ptCount val="1"/>
                <c:pt idx="0">
                  <c:v>Olomoucký Region (OLK)</c:v>
                </c:pt>
              </c:strCache>
            </c:strRef>
          </c:cat>
          <c:val>
            <c:numRef>
              <c:f>'4.5'!$J$16</c:f>
              <c:numCache>
                <c:formatCode>#,##0.0</c:formatCode>
                <c:ptCount val="1"/>
                <c:pt idx="0">
                  <c:v>0</c:v>
                </c:pt>
              </c:numCache>
            </c:numRef>
          </c:val>
          <c:extLst>
            <c:ext xmlns:c16="http://schemas.microsoft.com/office/drawing/2014/chart" uri="{C3380CC4-5D6E-409C-BE32-E72D297353CC}">
              <c16:uniqueId val="{00000012-6183-4A7C-9585-7107E5A718F5}"/>
            </c:ext>
          </c:extLst>
        </c:ser>
        <c:ser>
          <c:idx val="17"/>
          <c:order val="17"/>
          <c:tx>
            <c:strRef>
              <c:f>'4.5'!$A$17</c:f>
              <c:strCache>
                <c:ptCount val="1"/>
                <c:pt idx="0">
                  <c:v>Coke</c:v>
                </c:pt>
              </c:strCache>
            </c:strRef>
          </c:tx>
          <c:spPr>
            <a:solidFill>
              <a:srgbClr val="D0D0D0"/>
            </a:solidFill>
          </c:spPr>
          <c:invertIfNegative val="0"/>
          <c:cat>
            <c:strRef>
              <c:f>'4.5'!$J$2</c:f>
              <c:strCache>
                <c:ptCount val="1"/>
                <c:pt idx="0">
                  <c:v>Olomoucký Region (OLK)</c:v>
                </c:pt>
              </c:strCache>
            </c:strRef>
          </c:cat>
          <c:val>
            <c:numRef>
              <c:f>'4.5'!$J$17</c:f>
              <c:numCache>
                <c:formatCode>#,##0.0</c:formatCode>
                <c:ptCount val="1"/>
                <c:pt idx="0">
                  <c:v>0</c:v>
                </c:pt>
              </c:numCache>
            </c:numRef>
          </c:val>
          <c:extLst>
            <c:ext xmlns:c16="http://schemas.microsoft.com/office/drawing/2014/chart" uri="{C3380CC4-5D6E-409C-BE32-E72D297353CC}">
              <c16:uniqueId val="{00000013-6183-4A7C-9585-7107E5A718F5}"/>
            </c:ext>
          </c:extLst>
        </c:ser>
        <c:dLbls>
          <c:showLegendKey val="0"/>
          <c:showVal val="0"/>
          <c:showCatName val="0"/>
          <c:showSerName val="0"/>
          <c:showPercent val="0"/>
          <c:showBubbleSize val="0"/>
        </c:dLbls>
        <c:gapWidth val="50"/>
        <c:axId val="150568960"/>
        <c:axId val="150570496"/>
      </c:barChart>
      <c:catAx>
        <c:axId val="150568960"/>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570496"/>
        <c:crosses val="autoZero"/>
        <c:auto val="1"/>
        <c:lblAlgn val="ctr"/>
        <c:lblOffset val="100"/>
        <c:noMultiLvlLbl val="0"/>
      </c:catAx>
      <c:valAx>
        <c:axId val="1505704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568960"/>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224837617808"/>
          <c:y val="3.8108032214958697E-2"/>
          <c:w val="0.6729043230151738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'4.5'!$K$2</c:f>
              <c:strCache>
                <c:ptCount val="1"/>
                <c:pt idx="0">
                  <c:v>Pardubický Region (PAK)</c:v>
                </c:pt>
              </c:strCache>
            </c:strRef>
          </c:cat>
          <c:val>
            <c:numRef>
              <c:f>'4.5'!$K$5</c:f>
              <c:numCache>
                <c:formatCode>#,##0.0</c:formatCode>
                <c:ptCount val="1"/>
                <c:pt idx="0">
                  <c:v>5134.1389539999991</c:v>
                </c:pt>
              </c:numCache>
            </c:numRef>
          </c:val>
          <c:extLst>
            <c:ext xmlns:c16="http://schemas.microsoft.com/office/drawing/2014/chart" uri="{C3380CC4-5D6E-409C-BE32-E72D297353CC}">
              <c16:uniqueId val="{00000002-BF9A-4D82-BDC9-89E0DDF1A998}"/>
            </c:ext>
          </c:extLst>
        </c:ser>
        <c:ser>
          <c:idx val="1"/>
          <c:order val="1"/>
          <c:tx>
            <c:strRef>
              <c:f>'4.5'!$A$6</c:f>
              <c:strCache>
                <c:ptCount val="1"/>
                <c:pt idx="0">
                  <c:v>Nuclear fuel</c:v>
                </c:pt>
              </c:strCache>
            </c:strRef>
          </c:tx>
          <c:spPr>
            <a:solidFill>
              <a:srgbClr val="5A6588"/>
            </a:solidFill>
          </c:spPr>
          <c:invertIfNegative val="0"/>
          <c:cat>
            <c:strRef>
              <c:f>'4.5'!$K$2</c:f>
              <c:strCache>
                <c:ptCount val="1"/>
                <c:pt idx="0">
                  <c:v>Pardubický Region (PAK)</c:v>
                </c:pt>
              </c:strCache>
            </c:strRef>
          </c:cat>
          <c:val>
            <c:numRef>
              <c:f>'4.5'!$K$6</c:f>
              <c:numCache>
                <c:formatCode>#,##0.0</c:formatCode>
                <c:ptCount val="1"/>
                <c:pt idx="0">
                  <c:v>0</c:v>
                </c:pt>
              </c:numCache>
            </c:numRef>
          </c:val>
          <c:extLst>
            <c:ext xmlns:c16="http://schemas.microsoft.com/office/drawing/2014/chart" uri="{C3380CC4-5D6E-409C-BE32-E72D297353CC}">
              <c16:uniqueId val="{00000003-BF9A-4D82-BDC9-89E0DDF1A998}"/>
            </c:ext>
          </c:extLst>
        </c:ser>
        <c:ser>
          <c:idx val="2"/>
          <c:order val="2"/>
          <c:tx>
            <c:strRef>
              <c:f>'4.5'!$A$8</c:f>
              <c:strCache>
                <c:ptCount val="1"/>
                <c:pt idx="0">
                  <c:v>Natural gas</c:v>
                </c:pt>
              </c:strCache>
            </c:strRef>
          </c:tx>
          <c:spPr>
            <a:solidFill>
              <a:srgbClr val="9198B0"/>
            </a:solidFill>
          </c:spPr>
          <c:invertIfNegative val="0"/>
          <c:cat>
            <c:strRef>
              <c:f>'4.5'!$K$2</c:f>
              <c:strCache>
                <c:ptCount val="1"/>
                <c:pt idx="0">
                  <c:v>Pardubický Region (PAK)</c:v>
                </c:pt>
              </c:strCache>
            </c:strRef>
          </c:cat>
          <c:val>
            <c:numRef>
              <c:f>'4.5'!$K$8</c:f>
              <c:numCache>
                <c:formatCode>#,##0.0</c:formatCode>
                <c:ptCount val="1"/>
                <c:pt idx="0">
                  <c:v>64.923245000000023</c:v>
                </c:pt>
              </c:numCache>
            </c:numRef>
          </c:val>
          <c:extLst>
            <c:ext xmlns:c16="http://schemas.microsoft.com/office/drawing/2014/chart" uri="{C3380CC4-5D6E-409C-BE32-E72D297353CC}">
              <c16:uniqueId val="{00000004-BF9A-4D82-BDC9-89E0DDF1A998}"/>
            </c:ext>
          </c:extLst>
        </c:ser>
        <c:ser>
          <c:idx val="3"/>
          <c:order val="3"/>
          <c:tx>
            <c:strRef>
              <c:f>'4.5'!$A$9</c:f>
              <c:strCache>
                <c:ptCount val="1"/>
                <c:pt idx="0">
                  <c:v>Hard coal</c:v>
                </c:pt>
              </c:strCache>
            </c:strRef>
          </c:tx>
          <c:spPr>
            <a:solidFill>
              <a:srgbClr val="C8CBD7"/>
            </a:solidFill>
          </c:spPr>
          <c:invertIfNegative val="0"/>
          <c:cat>
            <c:strRef>
              <c:f>'4.5'!$K$2</c:f>
              <c:strCache>
                <c:ptCount val="1"/>
                <c:pt idx="0">
                  <c:v>Pardubický Region (PAK)</c:v>
                </c:pt>
              </c:strCache>
            </c:strRef>
          </c:cat>
          <c:val>
            <c:numRef>
              <c:f>'4.5'!$K$9</c:f>
              <c:numCache>
                <c:formatCode>#,##0.0</c:formatCode>
                <c:ptCount val="1"/>
                <c:pt idx="0">
                  <c:v>9.657</c:v>
                </c:pt>
              </c:numCache>
            </c:numRef>
          </c:val>
          <c:extLst>
            <c:ext xmlns:c16="http://schemas.microsoft.com/office/drawing/2014/chart" uri="{C3380CC4-5D6E-409C-BE32-E72D297353CC}">
              <c16:uniqueId val="{00000005-BF9A-4D82-BDC9-89E0DDF1A998}"/>
            </c:ext>
          </c:extLst>
        </c:ser>
        <c:ser>
          <c:idx val="4"/>
          <c:order val="4"/>
          <c:tx>
            <c:strRef>
              <c:f>'4.5'!$A$10</c:f>
              <c:strCache>
                <c:ptCount val="1"/>
                <c:pt idx="0">
                  <c:v>Pumped storage</c:v>
                </c:pt>
              </c:strCache>
            </c:strRef>
          </c:tx>
          <c:spPr>
            <a:solidFill>
              <a:srgbClr val="DF2B20"/>
            </a:solidFill>
          </c:spPr>
          <c:invertIfNegative val="0"/>
          <c:cat>
            <c:strRef>
              <c:f>'4.5'!$K$2</c:f>
              <c:strCache>
                <c:ptCount val="1"/>
                <c:pt idx="0">
                  <c:v>Pardubický Region (PAK)</c:v>
                </c:pt>
              </c:strCache>
            </c:strRef>
          </c:cat>
          <c:val>
            <c:numRef>
              <c:f>'4.5'!$K$10</c:f>
              <c:numCache>
                <c:formatCode>#,##0.0</c:formatCode>
                <c:ptCount val="1"/>
                <c:pt idx="0">
                  <c:v>0</c:v>
                </c:pt>
              </c:numCache>
            </c:numRef>
          </c:val>
          <c:extLst>
            <c:ext xmlns:c16="http://schemas.microsoft.com/office/drawing/2014/chart" uri="{C3380CC4-5D6E-409C-BE32-E72D297353CC}">
              <c16:uniqueId val="{00000006-BF9A-4D82-BDC9-89E0DDF1A99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'4.5'!$K$2</c:f>
              <c:strCache>
                <c:ptCount val="1"/>
                <c:pt idx="0">
                  <c:v>Pardubický Region (PAK)</c:v>
                </c:pt>
              </c:strCache>
            </c:strRef>
          </c:cat>
          <c:val>
            <c:numRef>
              <c:f>'4.5'!$K$22</c:f>
              <c:numCache>
                <c:formatCode>#,##0.0</c:formatCode>
                <c:ptCount val="1"/>
                <c:pt idx="0">
                  <c:v>92.181132000000417</c:v>
                </c:pt>
              </c:numCache>
            </c:numRef>
          </c:val>
          <c:extLst>
            <c:ext xmlns:c16="http://schemas.microsoft.com/office/drawing/2014/chart" uri="{C3380CC4-5D6E-409C-BE32-E72D297353CC}">
              <c16:uniqueId val="{00000007-BF9A-4D82-BDC9-89E0DDF1A99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'4.5'!$K$2</c:f>
              <c:strCache>
                <c:ptCount val="1"/>
                <c:pt idx="0">
                  <c:v>Pardubický Region (PAK)</c:v>
                </c:pt>
              </c:strCache>
            </c:strRef>
          </c:cat>
          <c:val>
            <c:numRef>
              <c:f>'4.5'!$K$21</c:f>
              <c:numCache>
                <c:formatCode>#,##0.0</c:formatCode>
                <c:ptCount val="1"/>
                <c:pt idx="0">
                  <c:v>71.285813999999959</c:v>
                </c:pt>
              </c:numCache>
            </c:numRef>
          </c:val>
          <c:extLst>
            <c:ext xmlns:c16="http://schemas.microsoft.com/office/drawing/2014/chart" uri="{C3380CC4-5D6E-409C-BE32-E72D297353CC}">
              <c16:uniqueId val="{00000008-BF9A-4D82-BDC9-89E0DDF1A99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'4.5'!$K$2</c:f>
              <c:strCache>
                <c:ptCount val="1"/>
                <c:pt idx="0">
                  <c:v>Pardubický Region (PAK)</c:v>
                </c:pt>
              </c:strCache>
            </c:strRef>
          </c:cat>
          <c:val>
            <c:numRef>
              <c:f>'4.5'!$K$23</c:f>
              <c:numCache>
                <c:formatCode>#,##0.0</c:formatCode>
                <c:ptCount val="1"/>
                <c:pt idx="0">
                  <c:v>16.384443000000008</c:v>
                </c:pt>
              </c:numCache>
            </c:numRef>
          </c:val>
          <c:extLst>
            <c:ext xmlns:c16="http://schemas.microsoft.com/office/drawing/2014/chart" uri="{C3380CC4-5D6E-409C-BE32-E72D297353CC}">
              <c16:uniqueId val="{00000009-BF9A-4D82-BDC9-89E0DDF1A998}"/>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'4.5'!$K$2</c:f>
              <c:strCache>
                <c:ptCount val="1"/>
                <c:pt idx="0">
                  <c:v>Pardubický Region (PAK)</c:v>
                </c:pt>
              </c:strCache>
            </c:strRef>
          </c:cat>
          <c:val>
            <c:numRef>
              <c:f>'4.5'!$K$19</c:f>
              <c:numCache>
                <c:formatCode>#,##0.0</c:formatCode>
                <c:ptCount val="1"/>
                <c:pt idx="0">
                  <c:v>2.8767369999999999</c:v>
                </c:pt>
              </c:numCache>
            </c:numRef>
          </c:val>
          <c:extLst>
            <c:ext xmlns:c16="http://schemas.microsoft.com/office/drawing/2014/chart" uri="{C3380CC4-5D6E-409C-BE32-E72D297353CC}">
              <c16:uniqueId val="{0000000A-BF9A-4D82-BDC9-89E0DDF1A998}"/>
            </c:ext>
          </c:extLst>
        </c:ser>
        <c:ser>
          <c:idx val="9"/>
          <c:order val="9"/>
          <c:tx>
            <c:strRef>
              <c:f>'4.5'!$A$11</c:f>
              <c:strCache>
                <c:ptCount val="1"/>
                <c:pt idx="0">
                  <c:v>Other gases</c:v>
                </c:pt>
              </c:strCache>
            </c:strRef>
          </c:tx>
          <c:spPr>
            <a:solidFill>
              <a:srgbClr val="E86158"/>
            </a:solidFill>
          </c:spPr>
          <c:invertIfNegative val="0"/>
          <c:cat>
            <c:strRef>
              <c:f>'4.5'!$K$2</c:f>
              <c:strCache>
                <c:ptCount val="1"/>
                <c:pt idx="0">
                  <c:v>Pardubický Region (PAK)</c:v>
                </c:pt>
              </c:strCache>
            </c:strRef>
          </c:cat>
          <c:val>
            <c:numRef>
              <c:f>'4.5'!$K$11</c:f>
              <c:numCache>
                <c:formatCode>#,##0.0</c:formatCode>
                <c:ptCount val="1"/>
                <c:pt idx="0">
                  <c:v>0</c:v>
                </c:pt>
              </c:numCache>
            </c:numRef>
          </c:val>
          <c:extLst>
            <c:ext xmlns:c16="http://schemas.microsoft.com/office/drawing/2014/chart" uri="{C3380CC4-5D6E-409C-BE32-E72D297353CC}">
              <c16:uniqueId val="{0000000B-BF9A-4D82-BDC9-89E0DDF1A99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'4.5'!$K$2</c:f>
              <c:strCache>
                <c:ptCount val="1"/>
                <c:pt idx="0">
                  <c:v>Pardubický Region (PAK)</c:v>
                </c:pt>
              </c:strCache>
            </c:strRef>
          </c:cat>
          <c:val>
            <c:numRef>
              <c:f>'4.5'!$K$20</c:f>
              <c:numCache>
                <c:formatCode>#,##0.0</c:formatCode>
                <c:ptCount val="1"/>
                <c:pt idx="0">
                  <c:v>284.30056699999989</c:v>
                </c:pt>
              </c:numCache>
            </c:numRef>
          </c:val>
          <c:extLst>
            <c:ext xmlns:c16="http://schemas.microsoft.com/office/drawing/2014/chart" uri="{C3380CC4-5D6E-409C-BE32-E72D297353CC}">
              <c16:uniqueId val="{0000000C-BF9A-4D82-BDC9-89E0DDF1A99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'4.5'!$K$2</c:f>
              <c:strCache>
                <c:ptCount val="1"/>
                <c:pt idx="0">
                  <c:v>Pardubický Region (PAK)</c:v>
                </c:pt>
              </c:strCache>
            </c:strRef>
          </c:cat>
          <c:val>
            <c:numRef>
              <c:f>'4.5'!$K$24</c:f>
              <c:numCache>
                <c:formatCode>#,##0.0</c:formatCode>
                <c:ptCount val="1"/>
                <c:pt idx="0">
                  <c:v>0</c:v>
                </c:pt>
              </c:numCache>
            </c:numRef>
          </c:val>
          <c:extLst>
            <c:ext xmlns:c16="http://schemas.microsoft.com/office/drawing/2014/chart" uri="{C3380CC4-5D6E-409C-BE32-E72D297353CC}">
              <c16:uniqueId val="{0000000D-BF9A-4D82-BDC9-89E0DDF1A998}"/>
            </c:ext>
          </c:extLst>
        </c:ser>
        <c:ser>
          <c:idx val="12"/>
          <c:order val="12"/>
          <c:tx>
            <c:strRef>
              <c:f>'4.5'!$A$12</c:f>
              <c:strCache>
                <c:ptCount val="1"/>
                <c:pt idx="0">
                  <c:v>Other solid fuels (excluding BDMW)</c:v>
                </c:pt>
              </c:strCache>
            </c:strRef>
          </c:tx>
          <c:spPr>
            <a:solidFill>
              <a:srgbClr val="F0948F"/>
            </a:solidFill>
          </c:spPr>
          <c:invertIfNegative val="0"/>
          <c:cat>
            <c:strRef>
              <c:f>'4.5'!$K$2</c:f>
              <c:strCache>
                <c:ptCount val="1"/>
                <c:pt idx="0">
                  <c:v>Pardubický Region (PAK)</c:v>
                </c:pt>
              </c:strCache>
            </c:strRef>
          </c:cat>
          <c:val>
            <c:numRef>
              <c:f>'4.5'!$K$12</c:f>
              <c:numCache>
                <c:formatCode>#,##0.0</c:formatCode>
                <c:ptCount val="1"/>
                <c:pt idx="0">
                  <c:v>0</c:v>
                </c:pt>
              </c:numCache>
            </c:numRef>
          </c:val>
          <c:extLst>
            <c:ext xmlns:c16="http://schemas.microsoft.com/office/drawing/2014/chart" uri="{C3380CC4-5D6E-409C-BE32-E72D297353CC}">
              <c16:uniqueId val="{0000000E-BF9A-4D82-BDC9-89E0DDF1A998}"/>
            </c:ext>
          </c:extLst>
        </c:ser>
        <c:ser>
          <c:idx val="13"/>
          <c:order val="13"/>
          <c:tx>
            <c:strRef>
              <c:f>'4.5'!$A$13</c:f>
              <c:strCache>
                <c:ptCount val="1"/>
                <c:pt idx="0">
                  <c:v>Waste heat</c:v>
                </c:pt>
              </c:strCache>
            </c:strRef>
          </c:tx>
          <c:spPr>
            <a:solidFill>
              <a:srgbClr val="F7C9C7"/>
            </a:solidFill>
          </c:spPr>
          <c:invertIfNegative val="0"/>
          <c:cat>
            <c:strRef>
              <c:f>'4.5'!$K$2</c:f>
              <c:strCache>
                <c:ptCount val="1"/>
                <c:pt idx="0">
                  <c:v>Pardubický Region (PAK)</c:v>
                </c:pt>
              </c:strCache>
            </c:strRef>
          </c:cat>
          <c:val>
            <c:numRef>
              <c:f>'4.5'!$K$13</c:f>
              <c:numCache>
                <c:formatCode>#,##0.0</c:formatCode>
                <c:ptCount val="1"/>
                <c:pt idx="0">
                  <c:v>21.632000000000001</c:v>
                </c:pt>
              </c:numCache>
            </c:numRef>
          </c:val>
          <c:extLst>
            <c:ext xmlns:c16="http://schemas.microsoft.com/office/drawing/2014/chart" uri="{C3380CC4-5D6E-409C-BE32-E72D297353CC}">
              <c16:uniqueId val="{0000000F-BF9A-4D82-BDC9-89E0DDF1A998}"/>
            </c:ext>
          </c:extLst>
        </c:ser>
        <c:ser>
          <c:idx val="14"/>
          <c:order val="14"/>
          <c:tx>
            <c:strRef>
              <c:f>'4.5'!$A$14</c:f>
              <c:strCache>
                <c:ptCount val="1"/>
                <c:pt idx="0">
                  <c:v>Fuel oils</c:v>
                </c:pt>
              </c:strCache>
            </c:strRef>
          </c:tx>
          <c:spPr>
            <a:solidFill>
              <a:srgbClr val="262626"/>
            </a:solidFill>
          </c:spPr>
          <c:invertIfNegative val="0"/>
          <c:cat>
            <c:strRef>
              <c:f>'4.5'!$K$2</c:f>
              <c:strCache>
                <c:ptCount val="1"/>
                <c:pt idx="0">
                  <c:v>Pardubický Region (PAK)</c:v>
                </c:pt>
              </c:strCache>
            </c:strRef>
          </c:cat>
          <c:val>
            <c:numRef>
              <c:f>'4.5'!$K$14</c:f>
              <c:numCache>
                <c:formatCode>#,##0.0</c:formatCode>
                <c:ptCount val="1"/>
                <c:pt idx="0">
                  <c:v>3.0672280000000014</c:v>
                </c:pt>
              </c:numCache>
            </c:numRef>
          </c:val>
          <c:extLst>
            <c:ext xmlns:c16="http://schemas.microsoft.com/office/drawing/2014/chart" uri="{C3380CC4-5D6E-409C-BE32-E72D297353CC}">
              <c16:uniqueId val="{00000010-BF9A-4D82-BDC9-89E0DDF1A998}"/>
            </c:ext>
          </c:extLst>
        </c:ser>
        <c:ser>
          <c:idx val="15"/>
          <c:order val="15"/>
          <c:tx>
            <c:strRef>
              <c:f>'4.5'!$A$15</c:f>
              <c:strCache>
                <c:ptCount val="1"/>
                <c:pt idx="0">
                  <c:v>Other liquid fuels</c:v>
                </c:pt>
              </c:strCache>
            </c:strRef>
          </c:tx>
          <c:spPr>
            <a:solidFill>
              <a:srgbClr val="8D8D8D"/>
            </a:solidFill>
          </c:spPr>
          <c:invertIfNegative val="0"/>
          <c:cat>
            <c:strRef>
              <c:f>'4.5'!$K$2</c:f>
              <c:strCache>
                <c:ptCount val="1"/>
                <c:pt idx="0">
                  <c:v>Pardubický Region (PAK)</c:v>
                </c:pt>
              </c:strCache>
            </c:strRef>
          </c:cat>
          <c:val>
            <c:numRef>
              <c:f>'4.5'!$K$15</c:f>
              <c:numCache>
                <c:formatCode>#,##0.0</c:formatCode>
                <c:ptCount val="1"/>
                <c:pt idx="0">
                  <c:v>1.1919999999999999E-3</c:v>
                </c:pt>
              </c:numCache>
            </c:numRef>
          </c:val>
          <c:extLst>
            <c:ext xmlns:c16="http://schemas.microsoft.com/office/drawing/2014/chart" uri="{C3380CC4-5D6E-409C-BE32-E72D297353CC}">
              <c16:uniqueId val="{00000011-BF9A-4D82-BDC9-89E0DDF1A998}"/>
            </c:ext>
          </c:extLst>
        </c:ser>
        <c:ser>
          <c:idx val="16"/>
          <c:order val="16"/>
          <c:tx>
            <c:strRef>
              <c:f>'4.5'!$A$16</c:f>
              <c:strCache>
                <c:ptCount val="1"/>
                <c:pt idx="0">
                  <c:v>Other</c:v>
                </c:pt>
              </c:strCache>
            </c:strRef>
          </c:tx>
          <c:spPr>
            <a:solidFill>
              <a:srgbClr val="9D9D9C"/>
            </a:solidFill>
          </c:spPr>
          <c:invertIfNegative val="0"/>
          <c:cat>
            <c:strRef>
              <c:f>'4.5'!$K$2</c:f>
              <c:strCache>
                <c:ptCount val="1"/>
                <c:pt idx="0">
                  <c:v>Pardubický Region (PAK)</c:v>
                </c:pt>
              </c:strCache>
            </c:strRef>
          </c:cat>
          <c:val>
            <c:numRef>
              <c:f>'4.5'!$K$16</c:f>
              <c:numCache>
                <c:formatCode>#,##0.0</c:formatCode>
                <c:ptCount val="1"/>
                <c:pt idx="0">
                  <c:v>0</c:v>
                </c:pt>
              </c:numCache>
            </c:numRef>
          </c:val>
          <c:extLst>
            <c:ext xmlns:c16="http://schemas.microsoft.com/office/drawing/2014/chart" uri="{C3380CC4-5D6E-409C-BE32-E72D297353CC}">
              <c16:uniqueId val="{00000012-BF9A-4D82-BDC9-89E0DDF1A998}"/>
            </c:ext>
          </c:extLst>
        </c:ser>
        <c:ser>
          <c:idx val="17"/>
          <c:order val="17"/>
          <c:tx>
            <c:strRef>
              <c:f>'4.5'!$A$17</c:f>
              <c:strCache>
                <c:ptCount val="1"/>
                <c:pt idx="0">
                  <c:v>Coke</c:v>
                </c:pt>
              </c:strCache>
            </c:strRef>
          </c:tx>
          <c:spPr>
            <a:solidFill>
              <a:srgbClr val="D0D0D0"/>
            </a:solidFill>
          </c:spPr>
          <c:invertIfNegative val="0"/>
          <c:cat>
            <c:strRef>
              <c:f>'4.5'!$K$2</c:f>
              <c:strCache>
                <c:ptCount val="1"/>
                <c:pt idx="0">
                  <c:v>Pardubický Region (PAK)</c:v>
                </c:pt>
              </c:strCache>
            </c:strRef>
          </c:cat>
          <c:val>
            <c:numRef>
              <c:f>'4.5'!$K$17</c:f>
              <c:numCache>
                <c:formatCode>#,##0.0</c:formatCode>
                <c:ptCount val="1"/>
                <c:pt idx="0">
                  <c:v>0</c:v>
                </c:pt>
              </c:numCache>
            </c:numRef>
          </c:val>
          <c:extLst>
            <c:ext xmlns:c16="http://schemas.microsoft.com/office/drawing/2014/chart" uri="{C3380CC4-5D6E-409C-BE32-E72D297353CC}">
              <c16:uniqueId val="{00000013-BF9A-4D82-BDC9-89E0DDF1A998}"/>
            </c:ext>
          </c:extLst>
        </c:ser>
        <c:dLbls>
          <c:showLegendKey val="0"/>
          <c:showVal val="0"/>
          <c:showCatName val="0"/>
          <c:showSerName val="0"/>
          <c:showPercent val="0"/>
          <c:showBubbleSize val="0"/>
        </c:dLbls>
        <c:gapWidth val="50"/>
        <c:axId val="150648320"/>
        <c:axId val="150649856"/>
      </c:barChart>
      <c:catAx>
        <c:axId val="150648320"/>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649856"/>
        <c:crosses val="autoZero"/>
        <c:auto val="1"/>
        <c:lblAlgn val="ctr"/>
        <c:lblOffset val="100"/>
        <c:noMultiLvlLbl val="0"/>
      </c:catAx>
      <c:valAx>
        <c:axId val="1506498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648320"/>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8711562620153"/>
          <c:y val="3.8108032214958697E-2"/>
          <c:w val="0.64894834895336462"/>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'4.5'!$L$2</c:f>
              <c:strCache>
                <c:ptCount val="1"/>
                <c:pt idx="0">
                  <c:v>Plzeňský Region
(PLK)</c:v>
                </c:pt>
              </c:strCache>
            </c:strRef>
          </c:cat>
          <c:val>
            <c:numRef>
              <c:f>'4.5'!$L$5</c:f>
              <c:numCache>
                <c:formatCode>#,##0.0</c:formatCode>
                <c:ptCount val="1"/>
                <c:pt idx="0">
                  <c:v>547.89203300000008</c:v>
                </c:pt>
              </c:numCache>
            </c:numRef>
          </c:val>
          <c:extLst>
            <c:ext xmlns:c16="http://schemas.microsoft.com/office/drawing/2014/chart" uri="{C3380CC4-5D6E-409C-BE32-E72D297353CC}">
              <c16:uniqueId val="{00000002-2611-43FD-9B44-E0D09C60A743}"/>
            </c:ext>
          </c:extLst>
        </c:ser>
        <c:ser>
          <c:idx val="1"/>
          <c:order val="1"/>
          <c:tx>
            <c:strRef>
              <c:f>'4.5'!$A$6</c:f>
              <c:strCache>
                <c:ptCount val="1"/>
                <c:pt idx="0">
                  <c:v>Nuclear fuel</c:v>
                </c:pt>
              </c:strCache>
            </c:strRef>
          </c:tx>
          <c:spPr>
            <a:solidFill>
              <a:srgbClr val="5A6588"/>
            </a:solidFill>
          </c:spPr>
          <c:invertIfNegative val="0"/>
          <c:cat>
            <c:strRef>
              <c:f>'4.5'!$L$2</c:f>
              <c:strCache>
                <c:ptCount val="1"/>
                <c:pt idx="0">
                  <c:v>Plzeňský Region
(PLK)</c:v>
                </c:pt>
              </c:strCache>
            </c:strRef>
          </c:cat>
          <c:val>
            <c:numRef>
              <c:f>'4.5'!$L$6</c:f>
              <c:numCache>
                <c:formatCode>#,##0.0</c:formatCode>
                <c:ptCount val="1"/>
                <c:pt idx="0">
                  <c:v>0</c:v>
                </c:pt>
              </c:numCache>
            </c:numRef>
          </c:val>
          <c:extLst>
            <c:ext xmlns:c16="http://schemas.microsoft.com/office/drawing/2014/chart" uri="{C3380CC4-5D6E-409C-BE32-E72D297353CC}">
              <c16:uniqueId val="{00000003-2611-43FD-9B44-E0D09C60A743}"/>
            </c:ext>
          </c:extLst>
        </c:ser>
        <c:ser>
          <c:idx val="2"/>
          <c:order val="2"/>
          <c:tx>
            <c:strRef>
              <c:f>'4.5'!$A$8</c:f>
              <c:strCache>
                <c:ptCount val="1"/>
                <c:pt idx="0">
                  <c:v>Natural gas</c:v>
                </c:pt>
              </c:strCache>
            </c:strRef>
          </c:tx>
          <c:spPr>
            <a:solidFill>
              <a:srgbClr val="9198B0"/>
            </a:solidFill>
          </c:spPr>
          <c:invertIfNegative val="0"/>
          <c:cat>
            <c:strRef>
              <c:f>'4.5'!$L$2</c:f>
              <c:strCache>
                <c:ptCount val="1"/>
                <c:pt idx="0">
                  <c:v>Plzeňský Region
(PLK)</c:v>
                </c:pt>
              </c:strCache>
            </c:strRef>
          </c:cat>
          <c:val>
            <c:numRef>
              <c:f>'4.5'!$L$8</c:f>
              <c:numCache>
                <c:formatCode>#,##0.0</c:formatCode>
                <c:ptCount val="1"/>
                <c:pt idx="0">
                  <c:v>70.471627000000012</c:v>
                </c:pt>
              </c:numCache>
            </c:numRef>
          </c:val>
          <c:extLst>
            <c:ext xmlns:c16="http://schemas.microsoft.com/office/drawing/2014/chart" uri="{C3380CC4-5D6E-409C-BE32-E72D297353CC}">
              <c16:uniqueId val="{00000004-2611-43FD-9B44-E0D09C60A743}"/>
            </c:ext>
          </c:extLst>
        </c:ser>
        <c:ser>
          <c:idx val="3"/>
          <c:order val="3"/>
          <c:tx>
            <c:strRef>
              <c:f>'4.5'!$A$9</c:f>
              <c:strCache>
                <c:ptCount val="1"/>
                <c:pt idx="0">
                  <c:v>Hard coal</c:v>
                </c:pt>
              </c:strCache>
            </c:strRef>
          </c:tx>
          <c:spPr>
            <a:solidFill>
              <a:srgbClr val="C8CBD7"/>
            </a:solidFill>
          </c:spPr>
          <c:invertIfNegative val="0"/>
          <c:cat>
            <c:strRef>
              <c:f>'4.5'!$L$2</c:f>
              <c:strCache>
                <c:ptCount val="1"/>
                <c:pt idx="0">
                  <c:v>Plzeňský Region
(PLK)</c:v>
                </c:pt>
              </c:strCache>
            </c:strRef>
          </c:cat>
          <c:val>
            <c:numRef>
              <c:f>'4.5'!$L$9</c:f>
              <c:numCache>
                <c:formatCode>#,##0.0</c:formatCode>
                <c:ptCount val="1"/>
                <c:pt idx="0">
                  <c:v>0</c:v>
                </c:pt>
              </c:numCache>
            </c:numRef>
          </c:val>
          <c:extLst>
            <c:ext xmlns:c16="http://schemas.microsoft.com/office/drawing/2014/chart" uri="{C3380CC4-5D6E-409C-BE32-E72D297353CC}">
              <c16:uniqueId val="{00000005-2611-43FD-9B44-E0D09C60A743}"/>
            </c:ext>
          </c:extLst>
        </c:ser>
        <c:ser>
          <c:idx val="4"/>
          <c:order val="4"/>
          <c:tx>
            <c:strRef>
              <c:f>'4.5'!$A$10</c:f>
              <c:strCache>
                <c:ptCount val="1"/>
                <c:pt idx="0">
                  <c:v>Pumped storage</c:v>
                </c:pt>
              </c:strCache>
            </c:strRef>
          </c:tx>
          <c:spPr>
            <a:solidFill>
              <a:srgbClr val="DF2B20"/>
            </a:solidFill>
          </c:spPr>
          <c:invertIfNegative val="0"/>
          <c:cat>
            <c:strRef>
              <c:f>'4.5'!$L$2</c:f>
              <c:strCache>
                <c:ptCount val="1"/>
                <c:pt idx="0">
                  <c:v>Plzeňský Region
(PLK)</c:v>
                </c:pt>
              </c:strCache>
            </c:strRef>
          </c:cat>
          <c:val>
            <c:numRef>
              <c:f>'4.5'!$L$10</c:f>
              <c:numCache>
                <c:formatCode>#,##0.0</c:formatCode>
                <c:ptCount val="1"/>
                <c:pt idx="0">
                  <c:v>5.2016999999999994E-2</c:v>
                </c:pt>
              </c:numCache>
            </c:numRef>
          </c:val>
          <c:extLst>
            <c:ext xmlns:c16="http://schemas.microsoft.com/office/drawing/2014/chart" uri="{C3380CC4-5D6E-409C-BE32-E72D297353CC}">
              <c16:uniqueId val="{00000006-2611-43FD-9B44-E0D09C60A743}"/>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'4.5'!$L$2</c:f>
              <c:strCache>
                <c:ptCount val="1"/>
                <c:pt idx="0">
                  <c:v>Plzeňský Region
(PLK)</c:v>
                </c:pt>
              </c:strCache>
            </c:strRef>
          </c:cat>
          <c:val>
            <c:numRef>
              <c:f>'4.5'!$L$22</c:f>
              <c:numCache>
                <c:formatCode>#,##0.0</c:formatCode>
                <c:ptCount val="1"/>
                <c:pt idx="0">
                  <c:v>210.51003600000053</c:v>
                </c:pt>
              </c:numCache>
            </c:numRef>
          </c:val>
          <c:extLst>
            <c:ext xmlns:c16="http://schemas.microsoft.com/office/drawing/2014/chart" uri="{C3380CC4-5D6E-409C-BE32-E72D297353CC}">
              <c16:uniqueId val="{00000007-2611-43FD-9B44-E0D09C60A743}"/>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'4.5'!$L$2</c:f>
              <c:strCache>
                <c:ptCount val="1"/>
                <c:pt idx="0">
                  <c:v>Plzeňský Region
(PLK)</c:v>
                </c:pt>
              </c:strCache>
            </c:strRef>
          </c:cat>
          <c:val>
            <c:numRef>
              <c:f>'4.5'!$L$21</c:f>
              <c:numCache>
                <c:formatCode>#,##0.0</c:formatCode>
                <c:ptCount val="1"/>
                <c:pt idx="0">
                  <c:v>79.091041000000075</c:v>
                </c:pt>
              </c:numCache>
            </c:numRef>
          </c:val>
          <c:extLst>
            <c:ext xmlns:c16="http://schemas.microsoft.com/office/drawing/2014/chart" uri="{C3380CC4-5D6E-409C-BE32-E72D297353CC}">
              <c16:uniqueId val="{00000008-2611-43FD-9B44-E0D09C60A743}"/>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'4.5'!$L$2</c:f>
              <c:strCache>
                <c:ptCount val="1"/>
                <c:pt idx="0">
                  <c:v>Plzeňský Region
(PLK)</c:v>
                </c:pt>
              </c:strCache>
            </c:strRef>
          </c:cat>
          <c:val>
            <c:numRef>
              <c:f>'4.5'!$L$23</c:f>
              <c:numCache>
                <c:formatCode>#,##0.0</c:formatCode>
                <c:ptCount val="1"/>
                <c:pt idx="0">
                  <c:v>7.7285009999999996</c:v>
                </c:pt>
              </c:numCache>
            </c:numRef>
          </c:val>
          <c:extLst>
            <c:ext xmlns:c16="http://schemas.microsoft.com/office/drawing/2014/chart" uri="{C3380CC4-5D6E-409C-BE32-E72D297353CC}">
              <c16:uniqueId val="{00000009-2611-43FD-9B44-E0D09C60A743}"/>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'4.5'!$L$2</c:f>
              <c:strCache>
                <c:ptCount val="1"/>
                <c:pt idx="0">
                  <c:v>Plzeňský Region
(PLK)</c:v>
                </c:pt>
              </c:strCache>
            </c:strRef>
          </c:cat>
          <c:val>
            <c:numRef>
              <c:f>'4.5'!$L$19</c:f>
              <c:numCache>
                <c:formatCode>#,##0.0</c:formatCode>
                <c:ptCount val="1"/>
                <c:pt idx="0">
                  <c:v>241.57248399999995</c:v>
                </c:pt>
              </c:numCache>
            </c:numRef>
          </c:val>
          <c:extLst>
            <c:ext xmlns:c16="http://schemas.microsoft.com/office/drawing/2014/chart" uri="{C3380CC4-5D6E-409C-BE32-E72D297353CC}">
              <c16:uniqueId val="{0000000A-2611-43FD-9B44-E0D09C60A743}"/>
            </c:ext>
          </c:extLst>
        </c:ser>
        <c:ser>
          <c:idx val="9"/>
          <c:order val="9"/>
          <c:tx>
            <c:strRef>
              <c:f>'4.5'!$A$11</c:f>
              <c:strCache>
                <c:ptCount val="1"/>
                <c:pt idx="0">
                  <c:v>Other gases</c:v>
                </c:pt>
              </c:strCache>
            </c:strRef>
          </c:tx>
          <c:spPr>
            <a:solidFill>
              <a:srgbClr val="E86158"/>
            </a:solidFill>
          </c:spPr>
          <c:invertIfNegative val="0"/>
          <c:cat>
            <c:strRef>
              <c:f>'4.5'!$L$2</c:f>
              <c:strCache>
                <c:ptCount val="1"/>
                <c:pt idx="0">
                  <c:v>Plzeňský Region
(PLK)</c:v>
                </c:pt>
              </c:strCache>
            </c:strRef>
          </c:cat>
          <c:val>
            <c:numRef>
              <c:f>'4.5'!$L$11</c:f>
              <c:numCache>
                <c:formatCode>#,##0.0</c:formatCode>
                <c:ptCount val="1"/>
                <c:pt idx="0">
                  <c:v>0</c:v>
                </c:pt>
              </c:numCache>
            </c:numRef>
          </c:val>
          <c:extLst>
            <c:ext xmlns:c16="http://schemas.microsoft.com/office/drawing/2014/chart" uri="{C3380CC4-5D6E-409C-BE32-E72D297353CC}">
              <c16:uniqueId val="{0000000B-2611-43FD-9B44-E0D09C60A743}"/>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'4.5'!$L$2</c:f>
              <c:strCache>
                <c:ptCount val="1"/>
                <c:pt idx="0">
                  <c:v>Plzeňský Region
(PLK)</c:v>
                </c:pt>
              </c:strCache>
            </c:strRef>
          </c:cat>
          <c:val>
            <c:numRef>
              <c:f>'4.5'!$L$20</c:f>
              <c:numCache>
                <c:formatCode>#,##0.0</c:formatCode>
                <c:ptCount val="1"/>
                <c:pt idx="0">
                  <c:v>210.39088599999994</c:v>
                </c:pt>
              </c:numCache>
            </c:numRef>
          </c:val>
          <c:extLst>
            <c:ext xmlns:c16="http://schemas.microsoft.com/office/drawing/2014/chart" uri="{C3380CC4-5D6E-409C-BE32-E72D297353CC}">
              <c16:uniqueId val="{0000000C-2611-43FD-9B44-E0D09C60A743}"/>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'4.5'!$L$2</c:f>
              <c:strCache>
                <c:ptCount val="1"/>
                <c:pt idx="0">
                  <c:v>Plzeňský Region
(PLK)</c:v>
                </c:pt>
              </c:strCache>
            </c:strRef>
          </c:cat>
          <c:val>
            <c:numRef>
              <c:f>'4.5'!$L$24</c:f>
              <c:numCache>
                <c:formatCode>#,##0.0</c:formatCode>
                <c:ptCount val="1"/>
                <c:pt idx="0">
                  <c:v>35.969604600000004</c:v>
                </c:pt>
              </c:numCache>
            </c:numRef>
          </c:val>
          <c:extLst>
            <c:ext xmlns:c16="http://schemas.microsoft.com/office/drawing/2014/chart" uri="{C3380CC4-5D6E-409C-BE32-E72D297353CC}">
              <c16:uniqueId val="{0000000D-2611-43FD-9B44-E0D09C60A743}"/>
            </c:ext>
          </c:extLst>
        </c:ser>
        <c:ser>
          <c:idx val="12"/>
          <c:order val="12"/>
          <c:tx>
            <c:strRef>
              <c:f>'4.5'!$A$12</c:f>
              <c:strCache>
                <c:ptCount val="1"/>
                <c:pt idx="0">
                  <c:v>Other solid fuels (excluding BDMW)</c:v>
                </c:pt>
              </c:strCache>
            </c:strRef>
          </c:tx>
          <c:spPr>
            <a:solidFill>
              <a:srgbClr val="F0948F"/>
            </a:solidFill>
          </c:spPr>
          <c:invertIfNegative val="0"/>
          <c:cat>
            <c:strRef>
              <c:f>'4.5'!$L$2</c:f>
              <c:strCache>
                <c:ptCount val="1"/>
                <c:pt idx="0">
                  <c:v>Plzeňský Region
(PLK)</c:v>
                </c:pt>
              </c:strCache>
            </c:strRef>
          </c:cat>
          <c:val>
            <c:numRef>
              <c:f>'4.5'!$L$12</c:f>
              <c:numCache>
                <c:formatCode>#,##0.0</c:formatCode>
                <c:ptCount val="1"/>
                <c:pt idx="0">
                  <c:v>24.092106400000006</c:v>
                </c:pt>
              </c:numCache>
            </c:numRef>
          </c:val>
          <c:extLst>
            <c:ext xmlns:c16="http://schemas.microsoft.com/office/drawing/2014/chart" uri="{C3380CC4-5D6E-409C-BE32-E72D297353CC}">
              <c16:uniqueId val="{0000000E-2611-43FD-9B44-E0D09C60A743}"/>
            </c:ext>
          </c:extLst>
        </c:ser>
        <c:ser>
          <c:idx val="13"/>
          <c:order val="13"/>
          <c:tx>
            <c:strRef>
              <c:f>'4.5'!$A$13</c:f>
              <c:strCache>
                <c:ptCount val="1"/>
                <c:pt idx="0">
                  <c:v>Waste heat</c:v>
                </c:pt>
              </c:strCache>
            </c:strRef>
          </c:tx>
          <c:spPr>
            <a:solidFill>
              <a:srgbClr val="F7C9C7"/>
            </a:solidFill>
          </c:spPr>
          <c:invertIfNegative val="0"/>
          <c:cat>
            <c:strRef>
              <c:f>'4.5'!$L$2</c:f>
              <c:strCache>
                <c:ptCount val="1"/>
                <c:pt idx="0">
                  <c:v>Plzeňský Region
(PLK)</c:v>
                </c:pt>
              </c:strCache>
            </c:strRef>
          </c:cat>
          <c:val>
            <c:numRef>
              <c:f>'4.5'!$L$13</c:f>
              <c:numCache>
                <c:formatCode>#,##0.0</c:formatCode>
                <c:ptCount val="1"/>
                <c:pt idx="0">
                  <c:v>0</c:v>
                </c:pt>
              </c:numCache>
            </c:numRef>
          </c:val>
          <c:extLst>
            <c:ext xmlns:c16="http://schemas.microsoft.com/office/drawing/2014/chart" uri="{C3380CC4-5D6E-409C-BE32-E72D297353CC}">
              <c16:uniqueId val="{0000000F-2611-43FD-9B44-E0D09C60A743}"/>
            </c:ext>
          </c:extLst>
        </c:ser>
        <c:ser>
          <c:idx val="14"/>
          <c:order val="14"/>
          <c:tx>
            <c:strRef>
              <c:f>'4.5'!$A$14</c:f>
              <c:strCache>
                <c:ptCount val="1"/>
                <c:pt idx="0">
                  <c:v>Fuel oils</c:v>
                </c:pt>
              </c:strCache>
            </c:strRef>
          </c:tx>
          <c:spPr>
            <a:solidFill>
              <a:srgbClr val="262626"/>
            </a:solidFill>
          </c:spPr>
          <c:invertIfNegative val="0"/>
          <c:cat>
            <c:strRef>
              <c:f>'4.5'!$L$2</c:f>
              <c:strCache>
                <c:ptCount val="1"/>
                <c:pt idx="0">
                  <c:v>Plzeňský Region
(PLK)</c:v>
                </c:pt>
              </c:strCache>
            </c:strRef>
          </c:cat>
          <c:val>
            <c:numRef>
              <c:f>'4.5'!$L$14</c:f>
              <c:numCache>
                <c:formatCode>#,##0.0</c:formatCode>
                <c:ptCount val="1"/>
                <c:pt idx="0">
                  <c:v>0.49176600000000004</c:v>
                </c:pt>
              </c:numCache>
            </c:numRef>
          </c:val>
          <c:extLst>
            <c:ext xmlns:c16="http://schemas.microsoft.com/office/drawing/2014/chart" uri="{C3380CC4-5D6E-409C-BE32-E72D297353CC}">
              <c16:uniqueId val="{00000010-2611-43FD-9B44-E0D09C60A743}"/>
            </c:ext>
          </c:extLst>
        </c:ser>
        <c:ser>
          <c:idx val="15"/>
          <c:order val="15"/>
          <c:tx>
            <c:strRef>
              <c:f>'4.5'!$A$15</c:f>
              <c:strCache>
                <c:ptCount val="1"/>
                <c:pt idx="0">
                  <c:v>Other liquid fuels</c:v>
                </c:pt>
              </c:strCache>
            </c:strRef>
          </c:tx>
          <c:spPr>
            <a:solidFill>
              <a:srgbClr val="8D8D8D"/>
            </a:solidFill>
          </c:spPr>
          <c:invertIfNegative val="0"/>
          <c:cat>
            <c:strRef>
              <c:f>'4.5'!$L$2</c:f>
              <c:strCache>
                <c:ptCount val="1"/>
                <c:pt idx="0">
                  <c:v>Plzeňský Region
(PLK)</c:v>
                </c:pt>
              </c:strCache>
            </c:strRef>
          </c:cat>
          <c:val>
            <c:numRef>
              <c:f>'4.5'!$L$15</c:f>
              <c:numCache>
                <c:formatCode>#,##0.0</c:formatCode>
                <c:ptCount val="1"/>
                <c:pt idx="0">
                  <c:v>0</c:v>
                </c:pt>
              </c:numCache>
            </c:numRef>
          </c:val>
          <c:extLst>
            <c:ext xmlns:c16="http://schemas.microsoft.com/office/drawing/2014/chart" uri="{C3380CC4-5D6E-409C-BE32-E72D297353CC}">
              <c16:uniqueId val="{00000011-2611-43FD-9B44-E0D09C60A743}"/>
            </c:ext>
          </c:extLst>
        </c:ser>
        <c:ser>
          <c:idx val="16"/>
          <c:order val="16"/>
          <c:tx>
            <c:strRef>
              <c:f>'4.5'!$A$16</c:f>
              <c:strCache>
                <c:ptCount val="1"/>
                <c:pt idx="0">
                  <c:v>Other</c:v>
                </c:pt>
              </c:strCache>
            </c:strRef>
          </c:tx>
          <c:spPr>
            <a:solidFill>
              <a:srgbClr val="9D9D9C"/>
            </a:solidFill>
          </c:spPr>
          <c:invertIfNegative val="0"/>
          <c:cat>
            <c:strRef>
              <c:f>'4.5'!$L$2</c:f>
              <c:strCache>
                <c:ptCount val="1"/>
                <c:pt idx="0">
                  <c:v>Plzeňský Region
(PLK)</c:v>
                </c:pt>
              </c:strCache>
            </c:strRef>
          </c:cat>
          <c:val>
            <c:numRef>
              <c:f>'4.5'!$L$16</c:f>
              <c:numCache>
                <c:formatCode>#,##0.0</c:formatCode>
                <c:ptCount val="1"/>
                <c:pt idx="0">
                  <c:v>0</c:v>
                </c:pt>
              </c:numCache>
            </c:numRef>
          </c:val>
          <c:extLst>
            <c:ext xmlns:c16="http://schemas.microsoft.com/office/drawing/2014/chart" uri="{C3380CC4-5D6E-409C-BE32-E72D297353CC}">
              <c16:uniqueId val="{00000012-2611-43FD-9B44-E0D09C60A743}"/>
            </c:ext>
          </c:extLst>
        </c:ser>
        <c:ser>
          <c:idx val="17"/>
          <c:order val="17"/>
          <c:tx>
            <c:strRef>
              <c:f>'4.5'!$A$17</c:f>
              <c:strCache>
                <c:ptCount val="1"/>
                <c:pt idx="0">
                  <c:v>Coke</c:v>
                </c:pt>
              </c:strCache>
            </c:strRef>
          </c:tx>
          <c:spPr>
            <a:solidFill>
              <a:srgbClr val="D0D0D0"/>
            </a:solidFill>
          </c:spPr>
          <c:invertIfNegative val="0"/>
          <c:cat>
            <c:strRef>
              <c:f>'4.5'!$L$2</c:f>
              <c:strCache>
                <c:ptCount val="1"/>
                <c:pt idx="0">
                  <c:v>Plzeňský Region
(PLK)</c:v>
                </c:pt>
              </c:strCache>
            </c:strRef>
          </c:cat>
          <c:val>
            <c:numRef>
              <c:f>'4.5'!$L$17</c:f>
              <c:numCache>
                <c:formatCode>#,##0.0</c:formatCode>
                <c:ptCount val="1"/>
                <c:pt idx="0">
                  <c:v>0</c:v>
                </c:pt>
              </c:numCache>
            </c:numRef>
          </c:val>
          <c:extLst>
            <c:ext xmlns:c16="http://schemas.microsoft.com/office/drawing/2014/chart" uri="{C3380CC4-5D6E-409C-BE32-E72D297353CC}">
              <c16:uniqueId val="{00000013-2611-43FD-9B44-E0D09C60A743}"/>
            </c:ext>
          </c:extLst>
        </c:ser>
        <c:dLbls>
          <c:showLegendKey val="0"/>
          <c:showVal val="0"/>
          <c:showCatName val="0"/>
          <c:showSerName val="0"/>
          <c:showPercent val="0"/>
          <c:showBubbleSize val="0"/>
        </c:dLbls>
        <c:gapWidth val="50"/>
        <c:axId val="150764544"/>
        <c:axId val="150782720"/>
      </c:barChart>
      <c:catAx>
        <c:axId val="150764544"/>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782720"/>
        <c:crosses val="autoZero"/>
        <c:auto val="1"/>
        <c:lblAlgn val="ctr"/>
        <c:lblOffset val="100"/>
        <c:noMultiLvlLbl val="0"/>
      </c:catAx>
      <c:valAx>
        <c:axId val="1507827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76454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cs-CZ" sz="1050"/>
              <a:t>Meziroční přírůstky a úbytky výroby elektřiny brutto podle technologií</a:t>
            </a:r>
            <a:r>
              <a:rPr lang="cs-CZ" sz="1050" baseline="0"/>
              <a:t> (GWh)</a:t>
            </a:r>
            <a:endParaRPr lang="cs-CZ" sz="1050"/>
          </a:p>
        </c:rich>
      </c:tx>
      <c:layout>
        <c:manualLayout>
          <c:xMode val="edge"/>
          <c:yMode val="edge"/>
          <c:x val="8.3807387681515494E-2"/>
          <c:y val="2.5424907934806801E-2"/>
        </c:manualLayout>
      </c:layout>
      <c:overlay val="0"/>
    </c:title>
    <c:autoTitleDeleted val="0"/>
    <c:plotArea>
      <c:layout/>
      <c:barChart>
        <c:barDir val="col"/>
        <c:grouping val="stacked"/>
        <c:varyColors val="0"/>
        <c:ser>
          <c:idx val="0"/>
          <c:order val="0"/>
          <c:tx>
            <c:strRef>
              <c:f>'3.3'!$D$26</c:f>
              <c:strCache>
                <c:ptCount val="1"/>
                <c:pt idx="0">
                  <c:v>Celkem</c:v>
                </c:pt>
              </c:strCache>
            </c:strRef>
          </c:tx>
          <c:spPr>
            <a:gradFill>
              <a:gsLst>
                <a:gs pos="74000">
                  <a:schemeClr val="accent1"/>
                </a:gs>
                <a:gs pos="0">
                  <a:schemeClr val="accent1"/>
                </a:gs>
                <a:gs pos="97000">
                  <a:schemeClr val="bg1"/>
                </a:gs>
              </a:gsLst>
              <a:lin ang="5400000" scaled="0"/>
            </a:gradFill>
          </c:spPr>
          <c:invertIfNegative val="0"/>
          <c:dLbls>
            <c:spPr>
              <a:noFill/>
              <a:ln>
                <a:noFill/>
              </a:ln>
              <a:effectLst/>
            </c:spPr>
            <c:txPr>
              <a:bodyPr rot="-5400000" vert="horz"/>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2020</c:v>
                </c:pt>
                <c:pt idx="1">
                  <c:v>NPP</c:v>
                </c:pt>
                <c:pt idx="2">
                  <c:v>TPS</c:v>
                </c:pt>
                <c:pt idx="3">
                  <c:v>CC</c:v>
                </c:pt>
                <c:pt idx="4">
                  <c:v>GFPS</c:v>
                </c:pt>
                <c:pt idx="5">
                  <c:v>HE</c:v>
                </c:pt>
                <c:pt idx="6">
                  <c:v>PSHE</c:v>
                </c:pt>
                <c:pt idx="7">
                  <c:v>WPP</c:v>
                </c:pt>
                <c:pt idx="8">
                  <c:v>PV</c:v>
                </c:pt>
                <c:pt idx="9">
                  <c:v>2021</c:v>
                </c:pt>
              </c:strCache>
            </c:strRef>
          </c:cat>
          <c:val>
            <c:numRef>
              <c:f>'3.3'!$D$27:$D$36</c:f>
              <c:numCache>
                <c:formatCode>#,##0</c:formatCode>
                <c:ptCount val="10"/>
                <c:pt idx="0">
                  <c:v>81445.46639300001</c:v>
                </c:pt>
                <c:pt idx="9">
                  <c:v>84907.278738999972</c:v>
                </c:pt>
              </c:numCache>
            </c:numRef>
          </c:val>
          <c:extLst>
            <c:ext xmlns:c16="http://schemas.microsoft.com/office/drawing/2014/chart" uri="{C3380CC4-5D6E-409C-BE32-E72D297353CC}">
              <c16:uniqueId val="{00000000-22B0-4800-85AB-2CB66288E8D7}"/>
            </c:ext>
          </c:extLst>
        </c:ser>
        <c:ser>
          <c:idx val="1"/>
          <c:order val="1"/>
          <c:tx>
            <c:strRef>
              <c:f>'3.3'!$E$26</c:f>
              <c:strCache>
                <c:ptCount val="1"/>
                <c:pt idx="0">
                  <c:v>Pomocné</c:v>
                </c:pt>
              </c:strCache>
            </c:strRef>
          </c:tx>
          <c:spPr>
            <a:noFill/>
          </c:spPr>
          <c:invertIfNegative val="0"/>
          <c:cat>
            <c:strRef>
              <c:f>'3.3'!$B$27:$B$36</c:f>
              <c:strCache>
                <c:ptCount val="10"/>
                <c:pt idx="0">
                  <c:v>2020</c:v>
                </c:pt>
                <c:pt idx="1">
                  <c:v>NPP</c:v>
                </c:pt>
                <c:pt idx="2">
                  <c:v>TPS</c:v>
                </c:pt>
                <c:pt idx="3">
                  <c:v>CC</c:v>
                </c:pt>
                <c:pt idx="4">
                  <c:v>GFPS</c:v>
                </c:pt>
                <c:pt idx="5">
                  <c:v>HE</c:v>
                </c:pt>
                <c:pt idx="6">
                  <c:v>PSHE</c:v>
                </c:pt>
                <c:pt idx="7">
                  <c:v>WPP</c:v>
                </c:pt>
                <c:pt idx="8">
                  <c:v>PV</c:v>
                </c:pt>
                <c:pt idx="9">
                  <c:v>2021</c:v>
                </c:pt>
              </c:strCache>
            </c:strRef>
          </c:cat>
          <c:val>
            <c:numRef>
              <c:f>'3.3'!$E$27:$E$36</c:f>
              <c:numCache>
                <c:formatCode>#,##0</c:formatCode>
                <c:ptCount val="10"/>
                <c:pt idx="1">
                  <c:v>81445.46639300001</c:v>
                </c:pt>
                <c:pt idx="2">
                  <c:v>82133.367003000007</c:v>
                </c:pt>
                <c:pt idx="3">
                  <c:v>84764.19773</c:v>
                </c:pt>
                <c:pt idx="4">
                  <c:v>84764.19773</c:v>
                </c:pt>
                <c:pt idx="5">
                  <c:v>84905.791886000006</c:v>
                </c:pt>
                <c:pt idx="6">
                  <c:v>85088.537927000012</c:v>
                </c:pt>
                <c:pt idx="7">
                  <c:v>84990.988482000015</c:v>
                </c:pt>
                <c:pt idx="8">
                  <c:v>84907.278739000016</c:v>
                </c:pt>
              </c:numCache>
            </c:numRef>
          </c:val>
          <c:extLst>
            <c:ext xmlns:c16="http://schemas.microsoft.com/office/drawing/2014/chart" uri="{C3380CC4-5D6E-409C-BE32-E72D297353CC}">
              <c16:uniqueId val="{00000001-22B0-4800-85AB-2CB66288E8D7}"/>
            </c:ext>
          </c:extLst>
        </c:ser>
        <c:ser>
          <c:idx val="2"/>
          <c:order val="2"/>
          <c:tx>
            <c:strRef>
              <c:f>'3.3'!$F$26</c:f>
              <c:strCache>
                <c:ptCount val="1"/>
                <c:pt idx="0">
                  <c:v>Nárůst</c:v>
                </c:pt>
              </c:strCache>
            </c:strRef>
          </c:tx>
          <c:invertIfNegative val="0"/>
          <c:dLbls>
            <c:dLbl>
              <c:idx val="1"/>
              <c:layout>
                <c:manualLayout>
                  <c:x val="-2.794318827168817E-3"/>
                  <c:y val="-9.7298653580958114E-2"/>
                </c:manualLayout>
              </c:layout>
              <c:tx>
                <c:rich>
                  <a:bodyPr/>
                  <a:lstStyle/>
                  <a:p>
                    <a:r>
                      <a:rPr lang="en-US"/>
                      <a:t>+325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0-4800-85AB-2CB66288E8D7}"/>
                </c:ext>
              </c:extLst>
            </c:dLbl>
            <c:dLbl>
              <c:idx val="2"/>
              <c:delete val="1"/>
              <c:extLst>
                <c:ext xmlns:c15="http://schemas.microsoft.com/office/drawing/2012/chart" uri="{CE6537A1-D6FC-4f65-9D91-7224C49458BB}"/>
                <c:ext xmlns:c16="http://schemas.microsoft.com/office/drawing/2014/chart" uri="{C3380CC4-5D6E-409C-BE32-E72D297353CC}">
                  <c16:uniqueId val="{00000003-22B0-4800-85AB-2CB66288E8D7}"/>
                </c:ext>
              </c:extLst>
            </c:dLbl>
            <c:dLbl>
              <c:idx val="3"/>
              <c:delete val="1"/>
              <c:extLst>
                <c:ext xmlns:c15="http://schemas.microsoft.com/office/drawing/2012/chart" uri="{CE6537A1-D6FC-4f65-9D91-7224C49458BB}"/>
                <c:ext xmlns:c16="http://schemas.microsoft.com/office/drawing/2014/chart" uri="{C3380CC4-5D6E-409C-BE32-E72D297353CC}">
                  <c16:uniqueId val="{00000004-22B0-4800-85AB-2CB66288E8D7}"/>
                </c:ext>
              </c:extLst>
            </c:dLbl>
            <c:dLbl>
              <c:idx val="4"/>
              <c:delete val="1"/>
              <c:extLst>
                <c:ext xmlns:c15="http://schemas.microsoft.com/office/drawing/2012/chart" uri="{CE6537A1-D6FC-4f65-9D91-7224C49458BB}"/>
                <c:ext xmlns:c16="http://schemas.microsoft.com/office/drawing/2014/chart" uri="{C3380CC4-5D6E-409C-BE32-E72D297353CC}">
                  <c16:uniqueId val="{00000005-22B0-4800-85AB-2CB66288E8D7}"/>
                </c:ext>
              </c:extLst>
            </c:dLbl>
            <c:dLbl>
              <c:idx val="5"/>
              <c:delete val="1"/>
              <c:extLst>
                <c:ext xmlns:c15="http://schemas.microsoft.com/office/drawing/2012/chart" uri="{CE6537A1-D6FC-4f65-9D91-7224C49458BB}"/>
                <c:ext xmlns:c16="http://schemas.microsoft.com/office/drawing/2014/chart" uri="{C3380CC4-5D6E-409C-BE32-E72D297353CC}">
                  <c16:uniqueId val="{00000006-22B0-4800-85AB-2CB66288E8D7}"/>
                </c:ext>
              </c:extLst>
            </c:dLbl>
            <c:dLbl>
              <c:idx val="6"/>
              <c:delete val="1"/>
              <c:extLst>
                <c:ext xmlns:c15="http://schemas.microsoft.com/office/drawing/2012/chart" uri="{CE6537A1-D6FC-4f65-9D91-7224C49458BB}"/>
                <c:ext xmlns:c16="http://schemas.microsoft.com/office/drawing/2014/chart" uri="{C3380CC4-5D6E-409C-BE32-E72D297353CC}">
                  <c16:uniqueId val="{00000007-22B0-4800-85AB-2CB66288E8D7}"/>
                </c:ext>
              </c:extLst>
            </c:dLbl>
            <c:dLbl>
              <c:idx val="7"/>
              <c:layout>
                <c:manualLayout>
                  <c:x val="0"/>
                  <c:y val="-3.8104996861925741E-2"/>
                </c:manualLayout>
              </c:layout>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B0-4800-85AB-2CB66288E8D7}"/>
                </c:ext>
              </c:extLst>
            </c:dLbl>
            <c:dLbl>
              <c:idx val="8"/>
              <c:layout>
                <c:manualLayout>
                  <c:x val="0"/>
                  <c:y val="4.2426230230215606E-2"/>
                </c:manualLayout>
              </c:layout>
              <c:tx>
                <c:rich>
                  <a:bodyPr/>
                  <a:lstStyle/>
                  <a:p>
                    <a:r>
                      <a:rPr lang="en-US"/>
                      <a:t>-54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2020</c:v>
                </c:pt>
                <c:pt idx="1">
                  <c:v>NPP</c:v>
                </c:pt>
                <c:pt idx="2">
                  <c:v>TPS</c:v>
                </c:pt>
                <c:pt idx="3">
                  <c:v>CC</c:v>
                </c:pt>
                <c:pt idx="4">
                  <c:v>GFPS</c:v>
                </c:pt>
                <c:pt idx="5">
                  <c:v>HE</c:v>
                </c:pt>
                <c:pt idx="6">
                  <c:v>PSHE</c:v>
                </c:pt>
                <c:pt idx="7">
                  <c:v>WPP</c:v>
                </c:pt>
                <c:pt idx="8">
                  <c:v>PV</c:v>
                </c:pt>
                <c:pt idx="9">
                  <c:v>2021</c:v>
                </c:pt>
              </c:strCache>
            </c:strRef>
          </c:cat>
          <c:val>
            <c:numRef>
              <c:f>'3.3'!$F$27:$F$36</c:f>
              <c:numCache>
                <c:formatCode>#,##0</c:formatCode>
                <c:ptCount val="10"/>
                <c:pt idx="1">
                  <c:v>687.90060999999696</c:v>
                </c:pt>
                <c:pt idx="2">
                  <c:v>3432.2561669999996</c:v>
                </c:pt>
                <c:pt idx="3">
                  <c:v>0</c:v>
                </c:pt>
                <c:pt idx="4">
                  <c:v>141.59415600000057</c:v>
                </c:pt>
                <c:pt idx="5">
                  <c:v>264.42028299999947</c:v>
                </c:pt>
                <c:pt idx="6">
                  <c:v>0</c:v>
                </c:pt>
                <c:pt idx="7">
                  <c:v>0</c:v>
                </c:pt>
                <c:pt idx="8">
                  <c:v>0</c:v>
                </c:pt>
              </c:numCache>
            </c:numRef>
          </c:val>
          <c:extLst>
            <c:ext xmlns:c16="http://schemas.microsoft.com/office/drawing/2014/chart" uri="{C3380CC4-5D6E-409C-BE32-E72D297353CC}">
              <c16:uniqueId val="{0000000A-22B0-4800-85AB-2CB66288E8D7}"/>
            </c:ext>
          </c:extLst>
        </c:ser>
        <c:ser>
          <c:idx val="3"/>
          <c:order val="3"/>
          <c:tx>
            <c:strRef>
              <c:f>'3.3'!$G$26</c:f>
              <c:strCache>
                <c:ptCount val="1"/>
                <c:pt idx="0">
                  <c:v>Pokles</c:v>
                </c:pt>
              </c:strCache>
            </c:strRef>
          </c:tx>
          <c:spPr>
            <a:solidFill>
              <a:schemeClr val="accent2"/>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22B0-4800-85AB-2CB66288E8D7}"/>
                </c:ext>
              </c:extLst>
            </c:dLbl>
            <c:dLbl>
              <c:idx val="2"/>
              <c:layout>
                <c:manualLayout>
                  <c:x val="-2.7614879726012434E-3"/>
                  <c:y val="0.29657254223387552"/>
                </c:manualLayout>
              </c:layout>
              <c:tx>
                <c:rich>
                  <a:bodyPr/>
                  <a:lstStyle/>
                  <a:p>
                    <a:r>
                      <a:rPr lang="en-US"/>
                      <a:t>-3 684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B0-4800-85AB-2CB66288E8D7}"/>
                </c:ext>
              </c:extLst>
            </c:dLbl>
            <c:dLbl>
              <c:idx val="3"/>
              <c:layout>
                <c:manualLayout>
                  <c:x val="-5.0622708613744483E-17"/>
                  <c:y val="-4.6635687428450763E-2"/>
                </c:manualLayout>
              </c:layout>
              <c:tx>
                <c:rich>
                  <a:bodyPr/>
                  <a:lstStyle/>
                  <a:p>
                    <a:r>
                      <a:rPr lang="en-US"/>
                      <a:t>+</a:t>
                    </a:r>
                    <a:r>
                      <a:rPr lang="en-US" baseline="0"/>
                      <a:t> 1 828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B0-4800-85AB-2CB66288E8D7}"/>
                </c:ext>
              </c:extLst>
            </c:dLbl>
            <c:dLbl>
              <c:idx val="4"/>
              <c:layout>
                <c:manualLayout>
                  <c:x val="0"/>
                  <c:y val="3.809523809523814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B0-4800-85AB-2CB66288E8D7}"/>
                </c:ext>
              </c:extLst>
            </c:dLbl>
            <c:dLbl>
              <c:idx val="5"/>
              <c:layout>
                <c:manualLayout>
                  <c:x val="0"/>
                  <c:y val="-4.6654372400161369E-2"/>
                </c:manualLayout>
              </c:layout>
              <c:tx>
                <c:rich>
                  <a:bodyPr/>
                  <a:lstStyle/>
                  <a:p>
                    <a:r>
                      <a:rPr lang="en-US"/>
                      <a:t>-+381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B0-4800-85AB-2CB66288E8D7}"/>
                </c:ext>
              </c:extLst>
            </c:dLbl>
            <c:dLbl>
              <c:idx val="6"/>
              <c:layout>
                <c:manualLayout>
                  <c:x val="0"/>
                  <c:y val="-4.2412216501432731E-2"/>
                </c:manualLayout>
              </c:layout>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F1-4251-973B-33155A562D6D}"/>
                </c:ext>
              </c:extLst>
            </c:dLbl>
            <c:dLbl>
              <c:idx val="7"/>
              <c:delete val="1"/>
              <c:extLst>
                <c:ext xmlns:c15="http://schemas.microsoft.com/office/drawing/2012/chart" uri="{CE6537A1-D6FC-4f65-9D91-7224C49458BB}"/>
                <c:ext xmlns:c16="http://schemas.microsoft.com/office/drawing/2014/chart" uri="{C3380CC4-5D6E-409C-BE32-E72D297353CC}">
                  <c16:uniqueId val="{00000011-22B0-4800-85AB-2CB66288E8D7}"/>
                </c:ext>
              </c:extLst>
            </c:dLbl>
            <c:dLbl>
              <c:idx val="8"/>
              <c:delete val="1"/>
              <c:extLst>
                <c:ext xmlns:c15="http://schemas.microsoft.com/office/drawing/2012/chart" uri="{CE6537A1-D6FC-4f65-9D91-7224C49458BB}"/>
                <c:ext xmlns:c16="http://schemas.microsoft.com/office/drawing/2014/chart" uri="{C3380CC4-5D6E-409C-BE32-E72D297353CC}">
                  <c16:uniqueId val="{00000012-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2020</c:v>
                </c:pt>
                <c:pt idx="1">
                  <c:v>NPP</c:v>
                </c:pt>
                <c:pt idx="2">
                  <c:v>TPS</c:v>
                </c:pt>
                <c:pt idx="3">
                  <c:v>CC</c:v>
                </c:pt>
                <c:pt idx="4">
                  <c:v>GFPS</c:v>
                </c:pt>
                <c:pt idx="5">
                  <c:v>HE</c:v>
                </c:pt>
                <c:pt idx="6">
                  <c:v>PSHE</c:v>
                </c:pt>
                <c:pt idx="7">
                  <c:v>WPP</c:v>
                </c:pt>
                <c:pt idx="8">
                  <c:v>PV</c:v>
                </c:pt>
                <c:pt idx="9">
                  <c:v>2021</c:v>
                </c:pt>
              </c:strCache>
            </c:strRef>
          </c:cat>
          <c:val>
            <c:numRef>
              <c:f>'3.3'!$G$27:$G$36</c:f>
              <c:numCache>
                <c:formatCode>#,##0</c:formatCode>
                <c:ptCount val="10"/>
                <c:pt idx="1">
                  <c:v>0</c:v>
                </c:pt>
                <c:pt idx="2">
                  <c:v>0</c:v>
                </c:pt>
                <c:pt idx="3">
                  <c:v>801.42543999999998</c:v>
                </c:pt>
                <c:pt idx="4">
                  <c:v>0</c:v>
                </c:pt>
                <c:pt idx="5">
                  <c:v>0</c:v>
                </c:pt>
                <c:pt idx="6">
                  <c:v>81.674241999999822</c:v>
                </c:pt>
                <c:pt idx="7">
                  <c:v>97.549444999999992</c:v>
                </c:pt>
                <c:pt idx="8">
                  <c:v>83.709742999999889</c:v>
                </c:pt>
              </c:numCache>
            </c:numRef>
          </c:val>
          <c:extLst>
            <c:ext xmlns:c16="http://schemas.microsoft.com/office/drawing/2014/chart" uri="{C3380CC4-5D6E-409C-BE32-E72D297353CC}">
              <c16:uniqueId val="{00000013-22B0-4800-85AB-2CB66288E8D7}"/>
            </c:ext>
          </c:extLst>
        </c:ser>
        <c:dLbls>
          <c:showLegendKey val="0"/>
          <c:showVal val="0"/>
          <c:showCatName val="0"/>
          <c:showSerName val="0"/>
          <c:showPercent val="0"/>
          <c:showBubbleSize val="0"/>
        </c:dLbls>
        <c:gapWidth val="150"/>
        <c:overlap val="100"/>
        <c:axId val="146808832"/>
        <c:axId val="146810368"/>
      </c:barChart>
      <c:catAx>
        <c:axId val="146808832"/>
        <c:scaling>
          <c:orientation val="minMax"/>
        </c:scaling>
        <c:delete val="0"/>
        <c:axPos val="b"/>
        <c:numFmt formatCode="General" sourceLinked="0"/>
        <c:majorTickMark val="none"/>
        <c:minorTickMark val="none"/>
        <c:tickLblPos val="nextTo"/>
        <c:txPr>
          <a:bodyPr/>
          <a:lstStyle/>
          <a:p>
            <a:pPr>
              <a:defRPr sz="900"/>
            </a:pPr>
            <a:endParaRPr lang="cs-CZ"/>
          </a:p>
        </c:txPr>
        <c:crossAx val="146810368"/>
        <c:crosses val="autoZero"/>
        <c:auto val="1"/>
        <c:lblAlgn val="ctr"/>
        <c:lblOffset val="100"/>
        <c:noMultiLvlLbl val="0"/>
      </c:catAx>
      <c:valAx>
        <c:axId val="146810368"/>
        <c:scaling>
          <c:orientation val="minMax"/>
          <c:min val="84000"/>
        </c:scaling>
        <c:delete val="1"/>
        <c:axPos val="l"/>
        <c:numFmt formatCode="#,##0" sourceLinked="1"/>
        <c:majorTickMark val="out"/>
        <c:minorTickMark val="none"/>
        <c:tickLblPos val="none"/>
        <c:crossAx val="146808832"/>
        <c:crosses val="autoZero"/>
        <c:crossBetween val="between"/>
      </c:valAx>
    </c:plotArea>
    <c:legend>
      <c:legendPos val="r"/>
      <c:legendEntry>
        <c:idx val="2"/>
        <c:delete val="1"/>
      </c:legendEntry>
      <c:legendEntry>
        <c:idx val="3"/>
        <c:delete val="1"/>
      </c:legendEntry>
      <c:layout>
        <c:manualLayout>
          <c:xMode val="edge"/>
          <c:yMode val="edge"/>
          <c:x val="0.33666106295435994"/>
          <c:y val="0.21285552746507327"/>
          <c:w val="0.26019343678603718"/>
          <c:h val="0.15325213600924387"/>
        </c:manualLayout>
      </c:layout>
      <c:overlay val="0"/>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17274834521157"/>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'4.5'!$M$2</c:f>
              <c:strCache>
                <c:ptCount val="1"/>
                <c:pt idx="0">
                  <c:v>Středočeský Region
(STČ)</c:v>
                </c:pt>
              </c:strCache>
            </c:strRef>
          </c:cat>
          <c:val>
            <c:numRef>
              <c:f>'4.5'!$M$5</c:f>
              <c:numCache>
                <c:formatCode>#,##0.0</c:formatCode>
                <c:ptCount val="1"/>
                <c:pt idx="0">
                  <c:v>4060.2543510000005</c:v>
                </c:pt>
              </c:numCache>
            </c:numRef>
          </c:val>
          <c:extLst>
            <c:ext xmlns:c16="http://schemas.microsoft.com/office/drawing/2014/chart" uri="{C3380CC4-5D6E-409C-BE32-E72D297353CC}">
              <c16:uniqueId val="{00000002-204B-40D2-BDC1-8B354859C7C8}"/>
            </c:ext>
          </c:extLst>
        </c:ser>
        <c:ser>
          <c:idx val="1"/>
          <c:order val="1"/>
          <c:tx>
            <c:strRef>
              <c:f>'4.5'!$A$6</c:f>
              <c:strCache>
                <c:ptCount val="1"/>
                <c:pt idx="0">
                  <c:v>Nuclear fuel</c:v>
                </c:pt>
              </c:strCache>
            </c:strRef>
          </c:tx>
          <c:spPr>
            <a:solidFill>
              <a:srgbClr val="5A6588"/>
            </a:solidFill>
          </c:spPr>
          <c:invertIfNegative val="0"/>
          <c:cat>
            <c:strRef>
              <c:f>'4.5'!$M$2</c:f>
              <c:strCache>
                <c:ptCount val="1"/>
                <c:pt idx="0">
                  <c:v>Středočeský Region
(STČ)</c:v>
                </c:pt>
              </c:strCache>
            </c:strRef>
          </c:cat>
          <c:val>
            <c:numRef>
              <c:f>'4.5'!$M$6</c:f>
              <c:numCache>
                <c:formatCode>#,##0.0</c:formatCode>
                <c:ptCount val="1"/>
                <c:pt idx="0">
                  <c:v>0</c:v>
                </c:pt>
              </c:numCache>
            </c:numRef>
          </c:val>
          <c:extLst>
            <c:ext xmlns:c16="http://schemas.microsoft.com/office/drawing/2014/chart" uri="{C3380CC4-5D6E-409C-BE32-E72D297353CC}">
              <c16:uniqueId val="{00000003-204B-40D2-BDC1-8B354859C7C8}"/>
            </c:ext>
          </c:extLst>
        </c:ser>
        <c:ser>
          <c:idx val="2"/>
          <c:order val="2"/>
          <c:tx>
            <c:strRef>
              <c:f>'4.5'!$A$8</c:f>
              <c:strCache>
                <c:ptCount val="1"/>
                <c:pt idx="0">
                  <c:v>Natural gas</c:v>
                </c:pt>
              </c:strCache>
            </c:strRef>
          </c:tx>
          <c:spPr>
            <a:solidFill>
              <a:srgbClr val="9198B0"/>
            </a:solidFill>
          </c:spPr>
          <c:invertIfNegative val="0"/>
          <c:cat>
            <c:strRef>
              <c:f>'4.5'!$M$2</c:f>
              <c:strCache>
                <c:ptCount val="1"/>
                <c:pt idx="0">
                  <c:v>Středočeský Region
(STČ)</c:v>
                </c:pt>
              </c:strCache>
            </c:strRef>
          </c:cat>
          <c:val>
            <c:numRef>
              <c:f>'4.5'!$M$8</c:f>
              <c:numCache>
                <c:formatCode>#,##0.0</c:formatCode>
                <c:ptCount val="1"/>
                <c:pt idx="0">
                  <c:v>546.64280899999903</c:v>
                </c:pt>
              </c:numCache>
            </c:numRef>
          </c:val>
          <c:extLst>
            <c:ext xmlns:c16="http://schemas.microsoft.com/office/drawing/2014/chart" uri="{C3380CC4-5D6E-409C-BE32-E72D297353CC}">
              <c16:uniqueId val="{00000004-204B-40D2-BDC1-8B354859C7C8}"/>
            </c:ext>
          </c:extLst>
        </c:ser>
        <c:ser>
          <c:idx val="3"/>
          <c:order val="3"/>
          <c:tx>
            <c:strRef>
              <c:f>'4.5'!$A$9</c:f>
              <c:strCache>
                <c:ptCount val="1"/>
                <c:pt idx="0">
                  <c:v>Hard coal</c:v>
                </c:pt>
              </c:strCache>
            </c:strRef>
          </c:tx>
          <c:spPr>
            <a:solidFill>
              <a:srgbClr val="C8CBD7"/>
            </a:solidFill>
          </c:spPr>
          <c:invertIfNegative val="0"/>
          <c:cat>
            <c:strRef>
              <c:f>'4.5'!$M$2</c:f>
              <c:strCache>
                <c:ptCount val="1"/>
                <c:pt idx="0">
                  <c:v>Středočeský Region
(STČ)</c:v>
                </c:pt>
              </c:strCache>
            </c:strRef>
          </c:cat>
          <c:val>
            <c:numRef>
              <c:f>'4.5'!$M$9</c:f>
              <c:numCache>
                <c:formatCode>#,##0.0</c:formatCode>
                <c:ptCount val="1"/>
                <c:pt idx="0">
                  <c:v>0</c:v>
                </c:pt>
              </c:numCache>
            </c:numRef>
          </c:val>
          <c:extLst>
            <c:ext xmlns:c16="http://schemas.microsoft.com/office/drawing/2014/chart" uri="{C3380CC4-5D6E-409C-BE32-E72D297353CC}">
              <c16:uniqueId val="{00000005-204B-40D2-BDC1-8B354859C7C8}"/>
            </c:ext>
          </c:extLst>
        </c:ser>
        <c:ser>
          <c:idx val="4"/>
          <c:order val="4"/>
          <c:tx>
            <c:strRef>
              <c:f>'4.5'!$A$10</c:f>
              <c:strCache>
                <c:ptCount val="1"/>
                <c:pt idx="0">
                  <c:v>Pumped storage</c:v>
                </c:pt>
              </c:strCache>
            </c:strRef>
          </c:tx>
          <c:spPr>
            <a:solidFill>
              <a:srgbClr val="DF2B20"/>
            </a:solidFill>
          </c:spPr>
          <c:invertIfNegative val="0"/>
          <c:cat>
            <c:strRef>
              <c:f>'4.5'!$M$2</c:f>
              <c:strCache>
                <c:ptCount val="1"/>
                <c:pt idx="0">
                  <c:v>Středočeský Region
(STČ)</c:v>
                </c:pt>
              </c:strCache>
            </c:strRef>
          </c:cat>
          <c:val>
            <c:numRef>
              <c:f>'4.5'!$M$10</c:f>
              <c:numCache>
                <c:formatCode>#,##0.0</c:formatCode>
                <c:ptCount val="1"/>
                <c:pt idx="0">
                  <c:v>9.5384100000000007</c:v>
                </c:pt>
              </c:numCache>
            </c:numRef>
          </c:val>
          <c:extLst>
            <c:ext xmlns:c16="http://schemas.microsoft.com/office/drawing/2014/chart" uri="{C3380CC4-5D6E-409C-BE32-E72D297353CC}">
              <c16:uniqueId val="{00000006-204B-40D2-BDC1-8B354859C7C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'4.5'!$M$2</c:f>
              <c:strCache>
                <c:ptCount val="1"/>
                <c:pt idx="0">
                  <c:v>Středočeský Region
(STČ)</c:v>
                </c:pt>
              </c:strCache>
            </c:strRef>
          </c:cat>
          <c:val>
            <c:numRef>
              <c:f>'4.5'!$M$22</c:f>
              <c:numCache>
                <c:formatCode>#,##0.0</c:formatCode>
                <c:ptCount val="1"/>
                <c:pt idx="0">
                  <c:v>249.93153400000111</c:v>
                </c:pt>
              </c:numCache>
            </c:numRef>
          </c:val>
          <c:extLst>
            <c:ext xmlns:c16="http://schemas.microsoft.com/office/drawing/2014/chart" uri="{C3380CC4-5D6E-409C-BE32-E72D297353CC}">
              <c16:uniqueId val="{00000007-204B-40D2-BDC1-8B354859C7C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'4.5'!$M$2</c:f>
              <c:strCache>
                <c:ptCount val="1"/>
                <c:pt idx="0">
                  <c:v>Středočeský Region
(STČ)</c:v>
                </c:pt>
              </c:strCache>
            </c:strRef>
          </c:cat>
          <c:val>
            <c:numRef>
              <c:f>'4.5'!$M$21</c:f>
              <c:numCache>
                <c:formatCode>#,##0.0</c:formatCode>
                <c:ptCount val="1"/>
                <c:pt idx="0">
                  <c:v>1113.5786869999993</c:v>
                </c:pt>
              </c:numCache>
            </c:numRef>
          </c:val>
          <c:extLst>
            <c:ext xmlns:c16="http://schemas.microsoft.com/office/drawing/2014/chart" uri="{C3380CC4-5D6E-409C-BE32-E72D297353CC}">
              <c16:uniqueId val="{00000008-204B-40D2-BDC1-8B354859C7C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'4.5'!$M$2</c:f>
              <c:strCache>
                <c:ptCount val="1"/>
                <c:pt idx="0">
                  <c:v>Středočeský Region
(STČ)</c:v>
                </c:pt>
              </c:strCache>
            </c:strRef>
          </c:cat>
          <c:val>
            <c:numRef>
              <c:f>'4.5'!$M$23</c:f>
              <c:numCache>
                <c:formatCode>#,##0.0</c:formatCode>
                <c:ptCount val="1"/>
                <c:pt idx="0">
                  <c:v>5.4004329999999996</c:v>
                </c:pt>
              </c:numCache>
            </c:numRef>
          </c:val>
          <c:extLst>
            <c:ext xmlns:c16="http://schemas.microsoft.com/office/drawing/2014/chart" uri="{C3380CC4-5D6E-409C-BE32-E72D297353CC}">
              <c16:uniqueId val="{00000009-204B-40D2-BDC1-8B354859C7C8}"/>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'4.5'!$M$2</c:f>
              <c:strCache>
                <c:ptCount val="1"/>
                <c:pt idx="0">
                  <c:v>Středočeský Region
(STČ)</c:v>
                </c:pt>
              </c:strCache>
            </c:strRef>
          </c:cat>
          <c:val>
            <c:numRef>
              <c:f>'4.5'!$M$19</c:f>
              <c:numCache>
                <c:formatCode>#,##0.0</c:formatCode>
                <c:ptCount val="1"/>
                <c:pt idx="0">
                  <c:v>392.81742500000007</c:v>
                </c:pt>
              </c:numCache>
            </c:numRef>
          </c:val>
          <c:extLst>
            <c:ext xmlns:c16="http://schemas.microsoft.com/office/drawing/2014/chart" uri="{C3380CC4-5D6E-409C-BE32-E72D297353CC}">
              <c16:uniqueId val="{0000000A-204B-40D2-BDC1-8B354859C7C8}"/>
            </c:ext>
          </c:extLst>
        </c:ser>
        <c:ser>
          <c:idx val="9"/>
          <c:order val="9"/>
          <c:tx>
            <c:strRef>
              <c:f>'4.5'!$A$11</c:f>
              <c:strCache>
                <c:ptCount val="1"/>
                <c:pt idx="0">
                  <c:v>Other gases</c:v>
                </c:pt>
              </c:strCache>
            </c:strRef>
          </c:tx>
          <c:spPr>
            <a:solidFill>
              <a:srgbClr val="E86158"/>
            </a:solidFill>
          </c:spPr>
          <c:invertIfNegative val="0"/>
          <c:cat>
            <c:strRef>
              <c:f>'4.5'!$M$2</c:f>
              <c:strCache>
                <c:ptCount val="1"/>
                <c:pt idx="0">
                  <c:v>Středočeský Region
(STČ)</c:v>
                </c:pt>
              </c:strCache>
            </c:strRef>
          </c:cat>
          <c:val>
            <c:numRef>
              <c:f>'4.5'!$M$11</c:f>
              <c:numCache>
                <c:formatCode>#,##0.0</c:formatCode>
                <c:ptCount val="1"/>
                <c:pt idx="0">
                  <c:v>72.424519999999987</c:v>
                </c:pt>
              </c:numCache>
            </c:numRef>
          </c:val>
          <c:extLst>
            <c:ext xmlns:c16="http://schemas.microsoft.com/office/drawing/2014/chart" uri="{C3380CC4-5D6E-409C-BE32-E72D297353CC}">
              <c16:uniqueId val="{0000000B-204B-40D2-BDC1-8B354859C7C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'4.5'!$M$2</c:f>
              <c:strCache>
                <c:ptCount val="1"/>
                <c:pt idx="0">
                  <c:v>Středočeský Region
(STČ)</c:v>
                </c:pt>
              </c:strCache>
            </c:strRef>
          </c:cat>
          <c:val>
            <c:numRef>
              <c:f>'4.5'!$M$20</c:f>
              <c:numCache>
                <c:formatCode>#,##0.0</c:formatCode>
                <c:ptCount val="1"/>
                <c:pt idx="0">
                  <c:v>300.04049899999967</c:v>
                </c:pt>
              </c:numCache>
            </c:numRef>
          </c:val>
          <c:extLst>
            <c:ext xmlns:c16="http://schemas.microsoft.com/office/drawing/2014/chart" uri="{C3380CC4-5D6E-409C-BE32-E72D297353CC}">
              <c16:uniqueId val="{0000000C-204B-40D2-BDC1-8B354859C7C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'4.5'!$M$2</c:f>
              <c:strCache>
                <c:ptCount val="1"/>
                <c:pt idx="0">
                  <c:v>Středočeský Region
(STČ)</c:v>
                </c:pt>
              </c:strCache>
            </c:strRef>
          </c:cat>
          <c:val>
            <c:numRef>
              <c:f>'4.5'!$M$24</c:f>
              <c:numCache>
                <c:formatCode>#,##0.0</c:formatCode>
                <c:ptCount val="1"/>
                <c:pt idx="0">
                  <c:v>0</c:v>
                </c:pt>
              </c:numCache>
            </c:numRef>
          </c:val>
          <c:extLst>
            <c:ext xmlns:c16="http://schemas.microsoft.com/office/drawing/2014/chart" uri="{C3380CC4-5D6E-409C-BE32-E72D297353CC}">
              <c16:uniqueId val="{0000000D-204B-40D2-BDC1-8B354859C7C8}"/>
            </c:ext>
          </c:extLst>
        </c:ser>
        <c:ser>
          <c:idx val="12"/>
          <c:order val="12"/>
          <c:tx>
            <c:strRef>
              <c:f>'4.5'!$A$12</c:f>
              <c:strCache>
                <c:ptCount val="1"/>
                <c:pt idx="0">
                  <c:v>Other solid fuels (excluding BDMW)</c:v>
                </c:pt>
              </c:strCache>
            </c:strRef>
          </c:tx>
          <c:spPr>
            <a:solidFill>
              <a:srgbClr val="F0948F"/>
            </a:solidFill>
          </c:spPr>
          <c:invertIfNegative val="0"/>
          <c:cat>
            <c:strRef>
              <c:f>'4.5'!$M$2</c:f>
              <c:strCache>
                <c:ptCount val="1"/>
                <c:pt idx="0">
                  <c:v>Středočeský Region
(STČ)</c:v>
                </c:pt>
              </c:strCache>
            </c:strRef>
          </c:cat>
          <c:val>
            <c:numRef>
              <c:f>'4.5'!$M$12</c:f>
              <c:numCache>
                <c:formatCode>#,##0.0</c:formatCode>
                <c:ptCount val="1"/>
                <c:pt idx="0">
                  <c:v>0</c:v>
                </c:pt>
              </c:numCache>
            </c:numRef>
          </c:val>
          <c:extLst>
            <c:ext xmlns:c16="http://schemas.microsoft.com/office/drawing/2014/chart" uri="{C3380CC4-5D6E-409C-BE32-E72D297353CC}">
              <c16:uniqueId val="{0000000E-204B-40D2-BDC1-8B354859C7C8}"/>
            </c:ext>
          </c:extLst>
        </c:ser>
        <c:ser>
          <c:idx val="13"/>
          <c:order val="13"/>
          <c:tx>
            <c:strRef>
              <c:f>'4.5'!$A$13</c:f>
              <c:strCache>
                <c:ptCount val="1"/>
                <c:pt idx="0">
                  <c:v>Waste heat</c:v>
                </c:pt>
              </c:strCache>
            </c:strRef>
          </c:tx>
          <c:spPr>
            <a:solidFill>
              <a:srgbClr val="F7C9C7"/>
            </a:solidFill>
          </c:spPr>
          <c:invertIfNegative val="0"/>
          <c:cat>
            <c:strRef>
              <c:f>'4.5'!$M$2</c:f>
              <c:strCache>
                <c:ptCount val="1"/>
                <c:pt idx="0">
                  <c:v>Středočeský Region
(STČ)</c:v>
                </c:pt>
              </c:strCache>
            </c:strRef>
          </c:cat>
          <c:val>
            <c:numRef>
              <c:f>'4.5'!$M$13</c:f>
              <c:numCache>
                <c:formatCode>#,##0.0</c:formatCode>
                <c:ptCount val="1"/>
                <c:pt idx="0">
                  <c:v>1.0371889999999999</c:v>
                </c:pt>
              </c:numCache>
            </c:numRef>
          </c:val>
          <c:extLst>
            <c:ext xmlns:c16="http://schemas.microsoft.com/office/drawing/2014/chart" uri="{C3380CC4-5D6E-409C-BE32-E72D297353CC}">
              <c16:uniqueId val="{0000000F-204B-40D2-BDC1-8B354859C7C8}"/>
            </c:ext>
          </c:extLst>
        </c:ser>
        <c:ser>
          <c:idx val="14"/>
          <c:order val="14"/>
          <c:tx>
            <c:strRef>
              <c:f>'4.5'!$A$14</c:f>
              <c:strCache>
                <c:ptCount val="1"/>
                <c:pt idx="0">
                  <c:v>Fuel oils</c:v>
                </c:pt>
              </c:strCache>
            </c:strRef>
          </c:tx>
          <c:spPr>
            <a:solidFill>
              <a:srgbClr val="262626"/>
            </a:solidFill>
          </c:spPr>
          <c:invertIfNegative val="0"/>
          <c:cat>
            <c:strRef>
              <c:f>'4.5'!$M$2</c:f>
              <c:strCache>
                <c:ptCount val="1"/>
                <c:pt idx="0">
                  <c:v>Středočeský Region
(STČ)</c:v>
                </c:pt>
              </c:strCache>
            </c:strRef>
          </c:cat>
          <c:val>
            <c:numRef>
              <c:f>'4.5'!$M$14</c:f>
              <c:numCache>
                <c:formatCode>#,##0.0</c:formatCode>
                <c:ptCount val="1"/>
                <c:pt idx="0">
                  <c:v>8.0327310000000001</c:v>
                </c:pt>
              </c:numCache>
            </c:numRef>
          </c:val>
          <c:extLst>
            <c:ext xmlns:c16="http://schemas.microsoft.com/office/drawing/2014/chart" uri="{C3380CC4-5D6E-409C-BE32-E72D297353CC}">
              <c16:uniqueId val="{00000010-204B-40D2-BDC1-8B354859C7C8}"/>
            </c:ext>
          </c:extLst>
        </c:ser>
        <c:ser>
          <c:idx val="15"/>
          <c:order val="15"/>
          <c:tx>
            <c:strRef>
              <c:f>'4.5'!$A$15</c:f>
              <c:strCache>
                <c:ptCount val="1"/>
                <c:pt idx="0">
                  <c:v>Other liquid fuels</c:v>
                </c:pt>
              </c:strCache>
            </c:strRef>
          </c:tx>
          <c:spPr>
            <a:solidFill>
              <a:srgbClr val="8D8D8D"/>
            </a:solidFill>
          </c:spPr>
          <c:invertIfNegative val="0"/>
          <c:cat>
            <c:strRef>
              <c:f>'4.5'!$M$2</c:f>
              <c:strCache>
                <c:ptCount val="1"/>
                <c:pt idx="0">
                  <c:v>Středočeský Region
(STČ)</c:v>
                </c:pt>
              </c:strCache>
            </c:strRef>
          </c:cat>
          <c:val>
            <c:numRef>
              <c:f>'4.5'!$M$15</c:f>
              <c:numCache>
                <c:formatCode>#,##0.0</c:formatCode>
                <c:ptCount val="1"/>
                <c:pt idx="0">
                  <c:v>3.8605800000000006</c:v>
                </c:pt>
              </c:numCache>
            </c:numRef>
          </c:val>
          <c:extLst>
            <c:ext xmlns:c16="http://schemas.microsoft.com/office/drawing/2014/chart" uri="{C3380CC4-5D6E-409C-BE32-E72D297353CC}">
              <c16:uniqueId val="{00000011-204B-40D2-BDC1-8B354859C7C8}"/>
            </c:ext>
          </c:extLst>
        </c:ser>
        <c:ser>
          <c:idx val="16"/>
          <c:order val="16"/>
          <c:tx>
            <c:strRef>
              <c:f>'4.5'!$A$16</c:f>
              <c:strCache>
                <c:ptCount val="1"/>
                <c:pt idx="0">
                  <c:v>Other</c:v>
                </c:pt>
              </c:strCache>
            </c:strRef>
          </c:tx>
          <c:spPr>
            <a:solidFill>
              <a:srgbClr val="9D9D9C"/>
            </a:solidFill>
          </c:spPr>
          <c:invertIfNegative val="0"/>
          <c:cat>
            <c:strRef>
              <c:f>'4.5'!$M$2</c:f>
              <c:strCache>
                <c:ptCount val="1"/>
                <c:pt idx="0">
                  <c:v>Středočeský Region
(STČ)</c:v>
                </c:pt>
              </c:strCache>
            </c:strRef>
          </c:cat>
          <c:val>
            <c:numRef>
              <c:f>'4.5'!$M$16</c:f>
              <c:numCache>
                <c:formatCode>#,##0.0</c:formatCode>
                <c:ptCount val="1"/>
                <c:pt idx="0">
                  <c:v>0</c:v>
                </c:pt>
              </c:numCache>
            </c:numRef>
          </c:val>
          <c:extLst>
            <c:ext xmlns:c16="http://schemas.microsoft.com/office/drawing/2014/chart" uri="{C3380CC4-5D6E-409C-BE32-E72D297353CC}">
              <c16:uniqueId val="{00000012-204B-40D2-BDC1-8B354859C7C8}"/>
            </c:ext>
          </c:extLst>
        </c:ser>
        <c:ser>
          <c:idx val="17"/>
          <c:order val="17"/>
          <c:tx>
            <c:strRef>
              <c:f>'4.5'!$A$17</c:f>
              <c:strCache>
                <c:ptCount val="1"/>
                <c:pt idx="0">
                  <c:v>Coke</c:v>
                </c:pt>
              </c:strCache>
            </c:strRef>
          </c:tx>
          <c:spPr>
            <a:solidFill>
              <a:srgbClr val="D0D0D0"/>
            </a:solidFill>
          </c:spPr>
          <c:invertIfNegative val="0"/>
          <c:cat>
            <c:strRef>
              <c:f>'4.5'!$M$2</c:f>
              <c:strCache>
                <c:ptCount val="1"/>
                <c:pt idx="0">
                  <c:v>Středočeský Region
(STČ)</c:v>
                </c:pt>
              </c:strCache>
            </c:strRef>
          </c:cat>
          <c:val>
            <c:numRef>
              <c:f>'4.5'!$M$17</c:f>
              <c:numCache>
                <c:formatCode>#,##0.0</c:formatCode>
                <c:ptCount val="1"/>
                <c:pt idx="0">
                  <c:v>0</c:v>
                </c:pt>
              </c:numCache>
            </c:numRef>
          </c:val>
          <c:extLst>
            <c:ext xmlns:c16="http://schemas.microsoft.com/office/drawing/2014/chart" uri="{C3380CC4-5D6E-409C-BE32-E72D297353CC}">
              <c16:uniqueId val="{00000013-204B-40D2-BDC1-8B354859C7C8}"/>
            </c:ext>
          </c:extLst>
        </c:ser>
        <c:dLbls>
          <c:showLegendKey val="0"/>
          <c:showVal val="0"/>
          <c:showCatName val="0"/>
          <c:showSerName val="0"/>
          <c:showPercent val="0"/>
          <c:showBubbleSize val="0"/>
        </c:dLbls>
        <c:gapWidth val="50"/>
        <c:axId val="150897408"/>
        <c:axId val="150898944"/>
      </c:barChart>
      <c:catAx>
        <c:axId val="15089740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0898944"/>
        <c:crosses val="autoZero"/>
        <c:auto val="1"/>
        <c:lblAlgn val="ctr"/>
        <c:lblOffset val="100"/>
        <c:noMultiLvlLbl val="0"/>
      </c:catAx>
      <c:valAx>
        <c:axId val="1508989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897408"/>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150659990896714"/>
          <c:y val="3.8108032214958697E-2"/>
          <c:w val="0.6357777485333880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'4.5'!$N$2</c:f>
              <c:strCache>
                <c:ptCount val="1"/>
                <c:pt idx="0">
                  <c:v>Ústecký Region (ULK)</c:v>
                </c:pt>
              </c:strCache>
            </c:strRef>
          </c:cat>
          <c:val>
            <c:numRef>
              <c:f>'4.5'!$N$5</c:f>
              <c:numCache>
                <c:formatCode>#,##0.0</c:formatCode>
                <c:ptCount val="1"/>
                <c:pt idx="0">
                  <c:v>19000.127212999992</c:v>
                </c:pt>
              </c:numCache>
            </c:numRef>
          </c:val>
          <c:extLst>
            <c:ext xmlns:c16="http://schemas.microsoft.com/office/drawing/2014/chart" uri="{C3380CC4-5D6E-409C-BE32-E72D297353CC}">
              <c16:uniqueId val="{00000002-BC48-47C7-A6CD-7CE9675A2D3A}"/>
            </c:ext>
          </c:extLst>
        </c:ser>
        <c:ser>
          <c:idx val="1"/>
          <c:order val="1"/>
          <c:tx>
            <c:strRef>
              <c:f>'4.5'!$A$6</c:f>
              <c:strCache>
                <c:ptCount val="1"/>
                <c:pt idx="0">
                  <c:v>Nuclear fuel</c:v>
                </c:pt>
              </c:strCache>
            </c:strRef>
          </c:tx>
          <c:spPr>
            <a:solidFill>
              <a:srgbClr val="5A6588"/>
            </a:solidFill>
          </c:spPr>
          <c:invertIfNegative val="0"/>
          <c:cat>
            <c:strRef>
              <c:f>'4.5'!$N$2</c:f>
              <c:strCache>
                <c:ptCount val="1"/>
                <c:pt idx="0">
                  <c:v>Ústecký Region (ULK)</c:v>
                </c:pt>
              </c:strCache>
            </c:strRef>
          </c:cat>
          <c:val>
            <c:numRef>
              <c:f>'4.5'!$N$6</c:f>
              <c:numCache>
                <c:formatCode>#,##0.0</c:formatCode>
                <c:ptCount val="1"/>
                <c:pt idx="0">
                  <c:v>0</c:v>
                </c:pt>
              </c:numCache>
            </c:numRef>
          </c:val>
          <c:extLst>
            <c:ext xmlns:c16="http://schemas.microsoft.com/office/drawing/2014/chart" uri="{C3380CC4-5D6E-409C-BE32-E72D297353CC}">
              <c16:uniqueId val="{00000003-BC48-47C7-A6CD-7CE9675A2D3A}"/>
            </c:ext>
          </c:extLst>
        </c:ser>
        <c:ser>
          <c:idx val="2"/>
          <c:order val="2"/>
          <c:tx>
            <c:strRef>
              <c:f>'4.5'!$A$8</c:f>
              <c:strCache>
                <c:ptCount val="1"/>
                <c:pt idx="0">
                  <c:v>Natural gas</c:v>
                </c:pt>
              </c:strCache>
            </c:strRef>
          </c:tx>
          <c:spPr>
            <a:solidFill>
              <a:srgbClr val="9198B0"/>
            </a:solidFill>
          </c:spPr>
          <c:invertIfNegative val="0"/>
          <c:cat>
            <c:strRef>
              <c:f>'4.5'!$N$2</c:f>
              <c:strCache>
                <c:ptCount val="1"/>
                <c:pt idx="0">
                  <c:v>Ústecký Region (ULK)</c:v>
                </c:pt>
              </c:strCache>
            </c:strRef>
          </c:cat>
          <c:val>
            <c:numRef>
              <c:f>'4.5'!$N$8</c:f>
              <c:numCache>
                <c:formatCode>#,##0.0</c:formatCode>
                <c:ptCount val="1"/>
                <c:pt idx="0">
                  <c:v>2893.8852139999967</c:v>
                </c:pt>
              </c:numCache>
            </c:numRef>
          </c:val>
          <c:extLst>
            <c:ext xmlns:c16="http://schemas.microsoft.com/office/drawing/2014/chart" uri="{C3380CC4-5D6E-409C-BE32-E72D297353CC}">
              <c16:uniqueId val="{00000004-BC48-47C7-A6CD-7CE9675A2D3A}"/>
            </c:ext>
          </c:extLst>
        </c:ser>
        <c:ser>
          <c:idx val="3"/>
          <c:order val="3"/>
          <c:tx>
            <c:strRef>
              <c:f>'4.5'!$A$9</c:f>
              <c:strCache>
                <c:ptCount val="1"/>
                <c:pt idx="0">
                  <c:v>Hard coal</c:v>
                </c:pt>
              </c:strCache>
            </c:strRef>
          </c:tx>
          <c:spPr>
            <a:solidFill>
              <a:srgbClr val="C8CBD7"/>
            </a:solidFill>
          </c:spPr>
          <c:invertIfNegative val="0"/>
          <c:cat>
            <c:strRef>
              <c:f>'4.5'!$N$2</c:f>
              <c:strCache>
                <c:ptCount val="1"/>
                <c:pt idx="0">
                  <c:v>Ústecký Region (ULK)</c:v>
                </c:pt>
              </c:strCache>
            </c:strRef>
          </c:cat>
          <c:val>
            <c:numRef>
              <c:f>'4.5'!$N$9</c:f>
              <c:numCache>
                <c:formatCode>#,##0.0</c:formatCode>
                <c:ptCount val="1"/>
                <c:pt idx="0">
                  <c:v>3.7377000000000002</c:v>
                </c:pt>
              </c:numCache>
            </c:numRef>
          </c:val>
          <c:extLst>
            <c:ext xmlns:c16="http://schemas.microsoft.com/office/drawing/2014/chart" uri="{C3380CC4-5D6E-409C-BE32-E72D297353CC}">
              <c16:uniqueId val="{00000005-BC48-47C7-A6CD-7CE9675A2D3A}"/>
            </c:ext>
          </c:extLst>
        </c:ser>
        <c:ser>
          <c:idx val="4"/>
          <c:order val="4"/>
          <c:tx>
            <c:strRef>
              <c:f>'4.5'!$A$10</c:f>
              <c:strCache>
                <c:ptCount val="1"/>
                <c:pt idx="0">
                  <c:v>Pumped storage</c:v>
                </c:pt>
              </c:strCache>
            </c:strRef>
          </c:tx>
          <c:spPr>
            <a:solidFill>
              <a:srgbClr val="DF2B20"/>
            </a:solidFill>
          </c:spPr>
          <c:invertIfNegative val="0"/>
          <c:cat>
            <c:strRef>
              <c:f>'4.5'!$N$2</c:f>
              <c:strCache>
                <c:ptCount val="1"/>
                <c:pt idx="0">
                  <c:v>Ústecký Region (ULK)</c:v>
                </c:pt>
              </c:strCache>
            </c:strRef>
          </c:cat>
          <c:val>
            <c:numRef>
              <c:f>'4.5'!$N$10</c:f>
              <c:numCache>
                <c:formatCode>#,##0.0</c:formatCode>
                <c:ptCount val="1"/>
                <c:pt idx="0">
                  <c:v>0</c:v>
                </c:pt>
              </c:numCache>
            </c:numRef>
          </c:val>
          <c:extLst>
            <c:ext xmlns:c16="http://schemas.microsoft.com/office/drawing/2014/chart" uri="{C3380CC4-5D6E-409C-BE32-E72D297353CC}">
              <c16:uniqueId val="{00000006-BC48-47C7-A6CD-7CE9675A2D3A}"/>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'4.5'!$N$2</c:f>
              <c:strCache>
                <c:ptCount val="1"/>
                <c:pt idx="0">
                  <c:v>Ústecký Region (ULK)</c:v>
                </c:pt>
              </c:strCache>
            </c:strRef>
          </c:cat>
          <c:val>
            <c:numRef>
              <c:f>'4.5'!$N$22</c:f>
              <c:numCache>
                <c:formatCode>#,##0.0</c:formatCode>
                <c:ptCount val="1"/>
                <c:pt idx="0">
                  <c:v>154.18178299999931</c:v>
                </c:pt>
              </c:numCache>
            </c:numRef>
          </c:val>
          <c:extLst>
            <c:ext xmlns:c16="http://schemas.microsoft.com/office/drawing/2014/chart" uri="{C3380CC4-5D6E-409C-BE32-E72D297353CC}">
              <c16:uniqueId val="{00000007-BC48-47C7-A6CD-7CE9675A2D3A}"/>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'4.5'!$N$2</c:f>
              <c:strCache>
                <c:ptCount val="1"/>
                <c:pt idx="0">
                  <c:v>Ústecký Region (ULK)</c:v>
                </c:pt>
              </c:strCache>
            </c:strRef>
          </c:cat>
          <c:val>
            <c:numRef>
              <c:f>'4.5'!$N$21</c:f>
              <c:numCache>
                <c:formatCode>#,##0.0</c:formatCode>
                <c:ptCount val="1"/>
                <c:pt idx="0">
                  <c:v>350.24690800000008</c:v>
                </c:pt>
              </c:numCache>
            </c:numRef>
          </c:val>
          <c:extLst>
            <c:ext xmlns:c16="http://schemas.microsoft.com/office/drawing/2014/chart" uri="{C3380CC4-5D6E-409C-BE32-E72D297353CC}">
              <c16:uniqueId val="{00000008-BC48-47C7-A6CD-7CE9675A2D3A}"/>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'4.5'!$N$2</c:f>
              <c:strCache>
                <c:ptCount val="1"/>
                <c:pt idx="0">
                  <c:v>Ústecký Region (ULK)</c:v>
                </c:pt>
              </c:strCache>
            </c:strRef>
          </c:cat>
          <c:val>
            <c:numRef>
              <c:f>'4.5'!$N$23</c:f>
              <c:numCache>
                <c:formatCode>#,##0.0</c:formatCode>
                <c:ptCount val="1"/>
                <c:pt idx="0">
                  <c:v>170.62330399999985</c:v>
                </c:pt>
              </c:numCache>
            </c:numRef>
          </c:val>
          <c:extLst>
            <c:ext xmlns:c16="http://schemas.microsoft.com/office/drawing/2014/chart" uri="{C3380CC4-5D6E-409C-BE32-E72D297353CC}">
              <c16:uniqueId val="{00000009-BC48-47C7-A6CD-7CE9675A2D3A}"/>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'4.5'!$N$2</c:f>
              <c:strCache>
                <c:ptCount val="1"/>
                <c:pt idx="0">
                  <c:v>Ústecký Region (ULK)</c:v>
                </c:pt>
              </c:strCache>
            </c:strRef>
          </c:cat>
          <c:val>
            <c:numRef>
              <c:f>'4.5'!$N$19</c:f>
              <c:numCache>
                <c:formatCode>#,##0.0</c:formatCode>
                <c:ptCount val="1"/>
                <c:pt idx="0">
                  <c:v>749.65254900000014</c:v>
                </c:pt>
              </c:numCache>
            </c:numRef>
          </c:val>
          <c:extLst>
            <c:ext xmlns:c16="http://schemas.microsoft.com/office/drawing/2014/chart" uri="{C3380CC4-5D6E-409C-BE32-E72D297353CC}">
              <c16:uniqueId val="{0000000A-BC48-47C7-A6CD-7CE9675A2D3A}"/>
            </c:ext>
          </c:extLst>
        </c:ser>
        <c:ser>
          <c:idx val="9"/>
          <c:order val="9"/>
          <c:tx>
            <c:strRef>
              <c:f>'4.5'!$A$11</c:f>
              <c:strCache>
                <c:ptCount val="1"/>
                <c:pt idx="0">
                  <c:v>Other gases</c:v>
                </c:pt>
              </c:strCache>
            </c:strRef>
          </c:tx>
          <c:spPr>
            <a:solidFill>
              <a:srgbClr val="E86158"/>
            </a:solidFill>
          </c:spPr>
          <c:invertIfNegative val="0"/>
          <c:cat>
            <c:strRef>
              <c:f>'4.5'!$N$2</c:f>
              <c:strCache>
                <c:ptCount val="1"/>
                <c:pt idx="0">
                  <c:v>Ústecký Region (ULK)</c:v>
                </c:pt>
              </c:strCache>
            </c:strRef>
          </c:cat>
          <c:val>
            <c:numRef>
              <c:f>'4.5'!$N$11</c:f>
              <c:numCache>
                <c:formatCode>#,##0.0</c:formatCode>
                <c:ptCount val="1"/>
                <c:pt idx="0">
                  <c:v>64.345780000000005</c:v>
                </c:pt>
              </c:numCache>
            </c:numRef>
          </c:val>
          <c:extLst>
            <c:ext xmlns:c16="http://schemas.microsoft.com/office/drawing/2014/chart" uri="{C3380CC4-5D6E-409C-BE32-E72D297353CC}">
              <c16:uniqueId val="{0000000B-BC48-47C7-A6CD-7CE9675A2D3A}"/>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'4.5'!$N$2</c:f>
              <c:strCache>
                <c:ptCount val="1"/>
                <c:pt idx="0">
                  <c:v>Ústecký Region (ULK)</c:v>
                </c:pt>
              </c:strCache>
            </c:strRef>
          </c:cat>
          <c:val>
            <c:numRef>
              <c:f>'4.5'!$N$20</c:f>
              <c:numCache>
                <c:formatCode>#,##0.0</c:formatCode>
                <c:ptCount val="1"/>
                <c:pt idx="0">
                  <c:v>83.052224000000052</c:v>
                </c:pt>
              </c:numCache>
            </c:numRef>
          </c:val>
          <c:extLst>
            <c:ext xmlns:c16="http://schemas.microsoft.com/office/drawing/2014/chart" uri="{C3380CC4-5D6E-409C-BE32-E72D297353CC}">
              <c16:uniqueId val="{0000000C-BC48-47C7-A6CD-7CE9675A2D3A}"/>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'4.5'!$N$2</c:f>
              <c:strCache>
                <c:ptCount val="1"/>
                <c:pt idx="0">
                  <c:v>Ústecký Region (ULK)</c:v>
                </c:pt>
              </c:strCache>
            </c:strRef>
          </c:cat>
          <c:val>
            <c:numRef>
              <c:f>'4.5'!$N$24</c:f>
              <c:numCache>
                <c:formatCode>#,##0.0</c:formatCode>
                <c:ptCount val="1"/>
                <c:pt idx="0">
                  <c:v>0</c:v>
                </c:pt>
              </c:numCache>
            </c:numRef>
          </c:val>
          <c:extLst>
            <c:ext xmlns:c16="http://schemas.microsoft.com/office/drawing/2014/chart" uri="{C3380CC4-5D6E-409C-BE32-E72D297353CC}">
              <c16:uniqueId val="{0000000D-BC48-47C7-A6CD-7CE9675A2D3A}"/>
            </c:ext>
          </c:extLst>
        </c:ser>
        <c:ser>
          <c:idx val="12"/>
          <c:order val="12"/>
          <c:tx>
            <c:strRef>
              <c:f>'4.5'!$A$12</c:f>
              <c:strCache>
                <c:ptCount val="1"/>
                <c:pt idx="0">
                  <c:v>Other solid fuels (excluding BDMW)</c:v>
                </c:pt>
              </c:strCache>
            </c:strRef>
          </c:tx>
          <c:spPr>
            <a:solidFill>
              <a:srgbClr val="F0948F"/>
            </a:solidFill>
          </c:spPr>
          <c:invertIfNegative val="0"/>
          <c:cat>
            <c:strRef>
              <c:f>'4.5'!$N$2</c:f>
              <c:strCache>
                <c:ptCount val="1"/>
                <c:pt idx="0">
                  <c:v>Ústecký Region (ULK)</c:v>
                </c:pt>
              </c:strCache>
            </c:strRef>
          </c:cat>
          <c:val>
            <c:numRef>
              <c:f>'4.5'!$N$12</c:f>
              <c:numCache>
                <c:formatCode>#,##0.0</c:formatCode>
                <c:ptCount val="1"/>
                <c:pt idx="0">
                  <c:v>0.04</c:v>
                </c:pt>
              </c:numCache>
            </c:numRef>
          </c:val>
          <c:extLst>
            <c:ext xmlns:c16="http://schemas.microsoft.com/office/drawing/2014/chart" uri="{C3380CC4-5D6E-409C-BE32-E72D297353CC}">
              <c16:uniqueId val="{0000000E-BC48-47C7-A6CD-7CE9675A2D3A}"/>
            </c:ext>
          </c:extLst>
        </c:ser>
        <c:ser>
          <c:idx val="13"/>
          <c:order val="13"/>
          <c:tx>
            <c:strRef>
              <c:f>'4.5'!$A$13</c:f>
              <c:strCache>
                <c:ptCount val="1"/>
                <c:pt idx="0">
                  <c:v>Waste heat</c:v>
                </c:pt>
              </c:strCache>
            </c:strRef>
          </c:tx>
          <c:spPr>
            <a:solidFill>
              <a:srgbClr val="F7C9C7"/>
            </a:solidFill>
          </c:spPr>
          <c:invertIfNegative val="0"/>
          <c:cat>
            <c:strRef>
              <c:f>'4.5'!$N$2</c:f>
              <c:strCache>
                <c:ptCount val="1"/>
                <c:pt idx="0">
                  <c:v>Ústecký Region (ULK)</c:v>
                </c:pt>
              </c:strCache>
            </c:strRef>
          </c:cat>
          <c:val>
            <c:numRef>
              <c:f>'4.5'!$N$13</c:f>
              <c:numCache>
                <c:formatCode>#,##0.0</c:formatCode>
                <c:ptCount val="1"/>
                <c:pt idx="0">
                  <c:v>0</c:v>
                </c:pt>
              </c:numCache>
            </c:numRef>
          </c:val>
          <c:extLst>
            <c:ext xmlns:c16="http://schemas.microsoft.com/office/drawing/2014/chart" uri="{C3380CC4-5D6E-409C-BE32-E72D297353CC}">
              <c16:uniqueId val="{0000000F-BC48-47C7-A6CD-7CE9675A2D3A}"/>
            </c:ext>
          </c:extLst>
        </c:ser>
        <c:ser>
          <c:idx val="14"/>
          <c:order val="14"/>
          <c:tx>
            <c:strRef>
              <c:f>'4.5'!$A$14</c:f>
              <c:strCache>
                <c:ptCount val="1"/>
                <c:pt idx="0">
                  <c:v>Fuel oils</c:v>
                </c:pt>
              </c:strCache>
            </c:strRef>
          </c:tx>
          <c:spPr>
            <a:solidFill>
              <a:srgbClr val="262626"/>
            </a:solidFill>
          </c:spPr>
          <c:invertIfNegative val="0"/>
          <c:cat>
            <c:strRef>
              <c:f>'4.5'!$N$2</c:f>
              <c:strCache>
                <c:ptCount val="1"/>
                <c:pt idx="0">
                  <c:v>Ústecký Region (ULK)</c:v>
                </c:pt>
              </c:strCache>
            </c:strRef>
          </c:cat>
          <c:val>
            <c:numRef>
              <c:f>'4.5'!$N$14</c:f>
              <c:numCache>
                <c:formatCode>#,##0.0</c:formatCode>
                <c:ptCount val="1"/>
                <c:pt idx="0">
                  <c:v>1.2554569999999998</c:v>
                </c:pt>
              </c:numCache>
            </c:numRef>
          </c:val>
          <c:extLst>
            <c:ext xmlns:c16="http://schemas.microsoft.com/office/drawing/2014/chart" uri="{C3380CC4-5D6E-409C-BE32-E72D297353CC}">
              <c16:uniqueId val="{00000010-BC48-47C7-A6CD-7CE9675A2D3A}"/>
            </c:ext>
          </c:extLst>
        </c:ser>
        <c:ser>
          <c:idx val="15"/>
          <c:order val="15"/>
          <c:tx>
            <c:strRef>
              <c:f>'4.5'!$A$15</c:f>
              <c:strCache>
                <c:ptCount val="1"/>
                <c:pt idx="0">
                  <c:v>Other liquid fuels</c:v>
                </c:pt>
              </c:strCache>
            </c:strRef>
          </c:tx>
          <c:spPr>
            <a:solidFill>
              <a:srgbClr val="8D8D8D"/>
            </a:solidFill>
          </c:spPr>
          <c:invertIfNegative val="0"/>
          <c:cat>
            <c:strRef>
              <c:f>'4.5'!$N$2</c:f>
              <c:strCache>
                <c:ptCount val="1"/>
                <c:pt idx="0">
                  <c:v>Ústecký Region (ULK)</c:v>
                </c:pt>
              </c:strCache>
            </c:strRef>
          </c:cat>
          <c:val>
            <c:numRef>
              <c:f>'4.5'!$N$15</c:f>
              <c:numCache>
                <c:formatCode>#,##0.0</c:formatCode>
                <c:ptCount val="1"/>
                <c:pt idx="0">
                  <c:v>0</c:v>
                </c:pt>
              </c:numCache>
            </c:numRef>
          </c:val>
          <c:extLst>
            <c:ext xmlns:c16="http://schemas.microsoft.com/office/drawing/2014/chart" uri="{C3380CC4-5D6E-409C-BE32-E72D297353CC}">
              <c16:uniqueId val="{00000011-BC48-47C7-A6CD-7CE9675A2D3A}"/>
            </c:ext>
          </c:extLst>
        </c:ser>
        <c:ser>
          <c:idx val="16"/>
          <c:order val="16"/>
          <c:tx>
            <c:strRef>
              <c:f>'4.5'!$A$16</c:f>
              <c:strCache>
                <c:ptCount val="1"/>
                <c:pt idx="0">
                  <c:v>Other</c:v>
                </c:pt>
              </c:strCache>
            </c:strRef>
          </c:tx>
          <c:spPr>
            <a:solidFill>
              <a:srgbClr val="9D9D9C"/>
            </a:solidFill>
          </c:spPr>
          <c:invertIfNegative val="0"/>
          <c:cat>
            <c:strRef>
              <c:f>'4.5'!$N$2</c:f>
              <c:strCache>
                <c:ptCount val="1"/>
                <c:pt idx="0">
                  <c:v>Ústecký Region (ULK)</c:v>
                </c:pt>
              </c:strCache>
            </c:strRef>
          </c:cat>
          <c:val>
            <c:numRef>
              <c:f>'4.5'!$N$16</c:f>
              <c:numCache>
                <c:formatCode>#,##0.0</c:formatCode>
                <c:ptCount val="1"/>
                <c:pt idx="0">
                  <c:v>0</c:v>
                </c:pt>
              </c:numCache>
            </c:numRef>
          </c:val>
          <c:extLst>
            <c:ext xmlns:c16="http://schemas.microsoft.com/office/drawing/2014/chart" uri="{C3380CC4-5D6E-409C-BE32-E72D297353CC}">
              <c16:uniqueId val="{00000012-BC48-47C7-A6CD-7CE9675A2D3A}"/>
            </c:ext>
          </c:extLst>
        </c:ser>
        <c:ser>
          <c:idx val="17"/>
          <c:order val="17"/>
          <c:tx>
            <c:strRef>
              <c:f>'4.5'!$A$17</c:f>
              <c:strCache>
                <c:ptCount val="1"/>
                <c:pt idx="0">
                  <c:v>Coke</c:v>
                </c:pt>
              </c:strCache>
            </c:strRef>
          </c:tx>
          <c:spPr>
            <a:solidFill>
              <a:srgbClr val="D0D0D0"/>
            </a:solidFill>
          </c:spPr>
          <c:invertIfNegative val="0"/>
          <c:cat>
            <c:strRef>
              <c:f>'4.5'!$N$2</c:f>
              <c:strCache>
                <c:ptCount val="1"/>
                <c:pt idx="0">
                  <c:v>Ústecký Region (ULK)</c:v>
                </c:pt>
              </c:strCache>
            </c:strRef>
          </c:cat>
          <c:val>
            <c:numRef>
              <c:f>'4.5'!$N$17</c:f>
              <c:numCache>
                <c:formatCode>#,##0.0</c:formatCode>
                <c:ptCount val="1"/>
                <c:pt idx="0">
                  <c:v>0</c:v>
                </c:pt>
              </c:numCache>
            </c:numRef>
          </c:val>
          <c:extLst>
            <c:ext xmlns:c16="http://schemas.microsoft.com/office/drawing/2014/chart" uri="{C3380CC4-5D6E-409C-BE32-E72D297353CC}">
              <c16:uniqueId val="{00000013-BC48-47C7-A6CD-7CE9675A2D3A}"/>
            </c:ext>
          </c:extLst>
        </c:ser>
        <c:dLbls>
          <c:showLegendKey val="0"/>
          <c:showVal val="0"/>
          <c:showCatName val="0"/>
          <c:showSerName val="0"/>
          <c:showPercent val="0"/>
          <c:showBubbleSize val="0"/>
        </c:dLbls>
        <c:gapWidth val="50"/>
        <c:axId val="151042304"/>
        <c:axId val="151048192"/>
      </c:barChart>
      <c:catAx>
        <c:axId val="151042304"/>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1048192"/>
        <c:crosses val="autoZero"/>
        <c:auto val="1"/>
        <c:lblAlgn val="ctr"/>
        <c:lblOffset val="100"/>
        <c:noMultiLvlLbl val="0"/>
      </c:catAx>
      <c:valAx>
        <c:axId val="1510481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042304"/>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435427373136"/>
          <c:y val="3.8108032214958697E-2"/>
          <c:w val="0.74826564572626753"/>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'4.5'!$O$2</c:f>
              <c:strCache>
                <c:ptCount val="1"/>
                <c:pt idx="0">
                  <c:v>Zlínský Region
(ZLK)</c:v>
                </c:pt>
              </c:strCache>
            </c:strRef>
          </c:cat>
          <c:val>
            <c:numRef>
              <c:f>'4.5'!$O$5</c:f>
              <c:numCache>
                <c:formatCode>#,##0.0</c:formatCode>
                <c:ptCount val="1"/>
                <c:pt idx="0">
                  <c:v>224.42278300000001</c:v>
                </c:pt>
              </c:numCache>
            </c:numRef>
          </c:val>
          <c:extLst>
            <c:ext xmlns:c16="http://schemas.microsoft.com/office/drawing/2014/chart" uri="{C3380CC4-5D6E-409C-BE32-E72D297353CC}">
              <c16:uniqueId val="{00000002-F1F0-435D-AAFF-C7792CE3FEDE}"/>
            </c:ext>
          </c:extLst>
        </c:ser>
        <c:ser>
          <c:idx val="1"/>
          <c:order val="1"/>
          <c:tx>
            <c:strRef>
              <c:f>'4.5'!$A$6</c:f>
              <c:strCache>
                <c:ptCount val="1"/>
                <c:pt idx="0">
                  <c:v>Nuclear fuel</c:v>
                </c:pt>
              </c:strCache>
            </c:strRef>
          </c:tx>
          <c:spPr>
            <a:solidFill>
              <a:srgbClr val="5A6588"/>
            </a:solidFill>
          </c:spPr>
          <c:invertIfNegative val="0"/>
          <c:cat>
            <c:strRef>
              <c:f>'4.5'!$O$2</c:f>
              <c:strCache>
                <c:ptCount val="1"/>
                <c:pt idx="0">
                  <c:v>Zlínský Region
(ZLK)</c:v>
                </c:pt>
              </c:strCache>
            </c:strRef>
          </c:cat>
          <c:val>
            <c:numRef>
              <c:f>'4.5'!$O$6</c:f>
              <c:numCache>
                <c:formatCode>#,##0.0</c:formatCode>
                <c:ptCount val="1"/>
                <c:pt idx="0">
                  <c:v>0</c:v>
                </c:pt>
              </c:numCache>
            </c:numRef>
          </c:val>
          <c:extLst>
            <c:ext xmlns:c16="http://schemas.microsoft.com/office/drawing/2014/chart" uri="{C3380CC4-5D6E-409C-BE32-E72D297353CC}">
              <c16:uniqueId val="{00000003-F1F0-435D-AAFF-C7792CE3FEDE}"/>
            </c:ext>
          </c:extLst>
        </c:ser>
        <c:ser>
          <c:idx val="2"/>
          <c:order val="2"/>
          <c:tx>
            <c:strRef>
              <c:f>'4.5'!$A$8</c:f>
              <c:strCache>
                <c:ptCount val="1"/>
                <c:pt idx="0">
                  <c:v>Natural gas</c:v>
                </c:pt>
              </c:strCache>
            </c:strRef>
          </c:tx>
          <c:spPr>
            <a:solidFill>
              <a:srgbClr val="9198B0"/>
            </a:solidFill>
          </c:spPr>
          <c:invertIfNegative val="0"/>
          <c:cat>
            <c:strRef>
              <c:f>'4.5'!$O$2</c:f>
              <c:strCache>
                <c:ptCount val="1"/>
                <c:pt idx="0">
                  <c:v>Zlínský Region
(ZLK)</c:v>
                </c:pt>
              </c:strCache>
            </c:strRef>
          </c:cat>
          <c:val>
            <c:numRef>
              <c:f>'4.5'!$O$8</c:f>
              <c:numCache>
                <c:formatCode>#,##0.0</c:formatCode>
                <c:ptCount val="1"/>
                <c:pt idx="0">
                  <c:v>85.891463000000059</c:v>
                </c:pt>
              </c:numCache>
            </c:numRef>
          </c:val>
          <c:extLst>
            <c:ext xmlns:c16="http://schemas.microsoft.com/office/drawing/2014/chart" uri="{C3380CC4-5D6E-409C-BE32-E72D297353CC}">
              <c16:uniqueId val="{00000004-F1F0-435D-AAFF-C7792CE3FEDE}"/>
            </c:ext>
          </c:extLst>
        </c:ser>
        <c:ser>
          <c:idx val="3"/>
          <c:order val="3"/>
          <c:tx>
            <c:strRef>
              <c:f>'4.5'!$A$9</c:f>
              <c:strCache>
                <c:ptCount val="1"/>
                <c:pt idx="0">
                  <c:v>Hard coal</c:v>
                </c:pt>
              </c:strCache>
            </c:strRef>
          </c:tx>
          <c:spPr>
            <a:solidFill>
              <a:srgbClr val="C8CBD7"/>
            </a:solidFill>
          </c:spPr>
          <c:invertIfNegative val="0"/>
          <c:cat>
            <c:strRef>
              <c:f>'4.5'!$O$2</c:f>
              <c:strCache>
                <c:ptCount val="1"/>
                <c:pt idx="0">
                  <c:v>Zlínský Region
(ZLK)</c:v>
                </c:pt>
              </c:strCache>
            </c:strRef>
          </c:cat>
          <c:val>
            <c:numRef>
              <c:f>'4.5'!$O$9</c:f>
              <c:numCache>
                <c:formatCode>#,##0.0</c:formatCode>
                <c:ptCount val="1"/>
                <c:pt idx="0">
                  <c:v>14.049799999999999</c:v>
                </c:pt>
              </c:numCache>
            </c:numRef>
          </c:val>
          <c:extLst>
            <c:ext xmlns:c16="http://schemas.microsoft.com/office/drawing/2014/chart" uri="{C3380CC4-5D6E-409C-BE32-E72D297353CC}">
              <c16:uniqueId val="{00000005-F1F0-435D-AAFF-C7792CE3FEDE}"/>
            </c:ext>
          </c:extLst>
        </c:ser>
        <c:ser>
          <c:idx val="4"/>
          <c:order val="4"/>
          <c:tx>
            <c:strRef>
              <c:f>'4.5'!$A$10</c:f>
              <c:strCache>
                <c:ptCount val="1"/>
                <c:pt idx="0">
                  <c:v>Pumped storage</c:v>
                </c:pt>
              </c:strCache>
            </c:strRef>
          </c:tx>
          <c:spPr>
            <a:solidFill>
              <a:srgbClr val="DF2B20"/>
            </a:solidFill>
          </c:spPr>
          <c:invertIfNegative val="0"/>
          <c:cat>
            <c:strRef>
              <c:f>'4.5'!$O$2</c:f>
              <c:strCache>
                <c:ptCount val="1"/>
                <c:pt idx="0">
                  <c:v>Zlínský Region
(ZLK)</c:v>
                </c:pt>
              </c:strCache>
            </c:strRef>
          </c:cat>
          <c:val>
            <c:numRef>
              <c:f>'4.5'!$O$10</c:f>
              <c:numCache>
                <c:formatCode>#,##0.0</c:formatCode>
                <c:ptCount val="1"/>
                <c:pt idx="0">
                  <c:v>0</c:v>
                </c:pt>
              </c:numCache>
            </c:numRef>
          </c:val>
          <c:extLst>
            <c:ext xmlns:c16="http://schemas.microsoft.com/office/drawing/2014/chart" uri="{C3380CC4-5D6E-409C-BE32-E72D297353CC}">
              <c16:uniqueId val="{00000006-F1F0-435D-AAFF-C7792CE3FED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'4.5'!$O$2</c:f>
              <c:strCache>
                <c:ptCount val="1"/>
                <c:pt idx="0">
                  <c:v>Zlínský Region
(ZLK)</c:v>
                </c:pt>
              </c:strCache>
            </c:strRef>
          </c:cat>
          <c:val>
            <c:numRef>
              <c:f>'4.5'!$O$22</c:f>
              <c:numCache>
                <c:formatCode>#,##0.0</c:formatCode>
                <c:ptCount val="1"/>
                <c:pt idx="0">
                  <c:v>175.34103800000065</c:v>
                </c:pt>
              </c:numCache>
            </c:numRef>
          </c:val>
          <c:extLst>
            <c:ext xmlns:c16="http://schemas.microsoft.com/office/drawing/2014/chart" uri="{C3380CC4-5D6E-409C-BE32-E72D297353CC}">
              <c16:uniqueId val="{00000007-F1F0-435D-AAFF-C7792CE3FED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'4.5'!$O$2</c:f>
              <c:strCache>
                <c:ptCount val="1"/>
                <c:pt idx="0">
                  <c:v>Zlínský Region
(ZLK)</c:v>
                </c:pt>
              </c:strCache>
            </c:strRef>
          </c:cat>
          <c:val>
            <c:numRef>
              <c:f>'4.5'!$O$21</c:f>
              <c:numCache>
                <c:formatCode>#,##0.0</c:formatCode>
                <c:ptCount val="1"/>
                <c:pt idx="0">
                  <c:v>30.351517000000001</c:v>
                </c:pt>
              </c:numCache>
            </c:numRef>
          </c:val>
          <c:extLst>
            <c:ext xmlns:c16="http://schemas.microsoft.com/office/drawing/2014/chart" uri="{C3380CC4-5D6E-409C-BE32-E72D297353CC}">
              <c16:uniqueId val="{00000008-F1F0-435D-AAFF-C7792CE3FED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'4.5'!$O$2</c:f>
              <c:strCache>
                <c:ptCount val="1"/>
                <c:pt idx="0">
                  <c:v>Zlínský Region
(ZLK)</c:v>
                </c:pt>
              </c:strCache>
            </c:strRef>
          </c:cat>
          <c:val>
            <c:numRef>
              <c:f>'4.5'!$O$23</c:f>
              <c:numCache>
                <c:formatCode>#,##0.0</c:formatCode>
                <c:ptCount val="1"/>
                <c:pt idx="0">
                  <c:v>0.119632</c:v>
                </c:pt>
              </c:numCache>
            </c:numRef>
          </c:val>
          <c:extLst>
            <c:ext xmlns:c16="http://schemas.microsoft.com/office/drawing/2014/chart" uri="{C3380CC4-5D6E-409C-BE32-E72D297353CC}">
              <c16:uniqueId val="{00000009-F1F0-435D-AAFF-C7792CE3FED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'4.5'!$O$2</c:f>
              <c:strCache>
                <c:ptCount val="1"/>
                <c:pt idx="0">
                  <c:v>Zlínský Region
(ZLK)</c:v>
                </c:pt>
              </c:strCache>
            </c:strRef>
          </c:cat>
          <c:val>
            <c:numRef>
              <c:f>'4.5'!$O$19</c:f>
              <c:numCache>
                <c:formatCode>#,##0.0</c:formatCode>
                <c:ptCount val="1"/>
                <c:pt idx="0">
                  <c:v>14.225899999999999</c:v>
                </c:pt>
              </c:numCache>
            </c:numRef>
          </c:val>
          <c:extLst>
            <c:ext xmlns:c16="http://schemas.microsoft.com/office/drawing/2014/chart" uri="{C3380CC4-5D6E-409C-BE32-E72D297353CC}">
              <c16:uniqueId val="{0000000A-F1F0-435D-AAFF-C7792CE3FEDE}"/>
            </c:ext>
          </c:extLst>
        </c:ser>
        <c:ser>
          <c:idx val="9"/>
          <c:order val="9"/>
          <c:tx>
            <c:strRef>
              <c:f>'4.5'!$A$11</c:f>
              <c:strCache>
                <c:ptCount val="1"/>
                <c:pt idx="0">
                  <c:v>Other gases</c:v>
                </c:pt>
              </c:strCache>
            </c:strRef>
          </c:tx>
          <c:spPr>
            <a:solidFill>
              <a:srgbClr val="E86158"/>
            </a:solidFill>
          </c:spPr>
          <c:invertIfNegative val="0"/>
          <c:cat>
            <c:strRef>
              <c:f>'4.5'!$O$2</c:f>
              <c:strCache>
                <c:ptCount val="1"/>
                <c:pt idx="0">
                  <c:v>Zlínský Region
(ZLK)</c:v>
                </c:pt>
              </c:strCache>
            </c:strRef>
          </c:cat>
          <c:val>
            <c:numRef>
              <c:f>'4.5'!$O$11</c:f>
              <c:numCache>
                <c:formatCode>#,##0.0</c:formatCode>
                <c:ptCount val="1"/>
                <c:pt idx="0">
                  <c:v>18.975000000000001</c:v>
                </c:pt>
              </c:numCache>
            </c:numRef>
          </c:val>
          <c:extLst>
            <c:ext xmlns:c16="http://schemas.microsoft.com/office/drawing/2014/chart" uri="{C3380CC4-5D6E-409C-BE32-E72D297353CC}">
              <c16:uniqueId val="{0000000B-F1F0-435D-AAFF-C7792CE3FED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'4.5'!$O$2</c:f>
              <c:strCache>
                <c:ptCount val="1"/>
                <c:pt idx="0">
                  <c:v>Zlínský Region
(ZLK)</c:v>
                </c:pt>
              </c:strCache>
            </c:strRef>
          </c:cat>
          <c:val>
            <c:numRef>
              <c:f>'4.5'!$O$20</c:f>
              <c:numCache>
                <c:formatCode>#,##0.0</c:formatCode>
                <c:ptCount val="1"/>
                <c:pt idx="0">
                  <c:v>67.036552999999984</c:v>
                </c:pt>
              </c:numCache>
            </c:numRef>
          </c:val>
          <c:extLst>
            <c:ext xmlns:c16="http://schemas.microsoft.com/office/drawing/2014/chart" uri="{C3380CC4-5D6E-409C-BE32-E72D297353CC}">
              <c16:uniqueId val="{0000000C-F1F0-435D-AAFF-C7792CE3FEDE}"/>
            </c:ext>
          </c:extLst>
        </c:ser>
        <c:ser>
          <c:idx val="11"/>
          <c:order val="11"/>
          <c:tx>
            <c:strRef>
              <c:f>'4.5'!$A$24</c:f>
              <c:strCache>
                <c:ptCount val="1"/>
                <c:pt idx="0">
                  <c:v>BDMW</c:v>
                </c:pt>
              </c:strCache>
            </c:strRef>
          </c:tx>
          <c:spPr>
            <a:pattFill prst="pct5">
              <a:fgClr>
                <a:srgbClr val="F0948F"/>
              </a:fgClr>
              <a:bgClr>
                <a:sysClr val="window" lastClr="FFFFFF"/>
              </a:bgClr>
            </a:pattFill>
          </c:spPr>
          <c:invertIfNegative val="0"/>
          <c:cat>
            <c:strRef>
              <c:f>'4.5'!$O$2</c:f>
              <c:strCache>
                <c:ptCount val="1"/>
                <c:pt idx="0">
                  <c:v>Zlínský Region
(ZLK)</c:v>
                </c:pt>
              </c:strCache>
            </c:strRef>
          </c:cat>
          <c:val>
            <c:numRef>
              <c:f>'4.5'!$O$24</c:f>
              <c:numCache>
                <c:formatCode>#,##0.0</c:formatCode>
                <c:ptCount val="1"/>
                <c:pt idx="0">
                  <c:v>0</c:v>
                </c:pt>
              </c:numCache>
            </c:numRef>
          </c:val>
          <c:extLst>
            <c:ext xmlns:c16="http://schemas.microsoft.com/office/drawing/2014/chart" uri="{C3380CC4-5D6E-409C-BE32-E72D297353CC}">
              <c16:uniqueId val="{0000000D-F1F0-435D-AAFF-C7792CE3FEDE}"/>
            </c:ext>
          </c:extLst>
        </c:ser>
        <c:ser>
          <c:idx val="12"/>
          <c:order val="12"/>
          <c:tx>
            <c:strRef>
              <c:f>'4.5'!$A$12</c:f>
              <c:strCache>
                <c:ptCount val="1"/>
                <c:pt idx="0">
                  <c:v>Other solid fuels (excluding BDMW)</c:v>
                </c:pt>
              </c:strCache>
            </c:strRef>
          </c:tx>
          <c:spPr>
            <a:solidFill>
              <a:srgbClr val="F0948F"/>
            </a:solidFill>
          </c:spPr>
          <c:invertIfNegative val="0"/>
          <c:cat>
            <c:strRef>
              <c:f>'4.5'!$O$2</c:f>
              <c:strCache>
                <c:ptCount val="1"/>
                <c:pt idx="0">
                  <c:v>Zlínský Region
(ZLK)</c:v>
                </c:pt>
              </c:strCache>
            </c:strRef>
          </c:cat>
          <c:val>
            <c:numRef>
              <c:f>'4.5'!$O$12</c:f>
              <c:numCache>
                <c:formatCode>#,##0.0</c:formatCode>
                <c:ptCount val="1"/>
                <c:pt idx="0">
                  <c:v>0.86099999999999999</c:v>
                </c:pt>
              </c:numCache>
            </c:numRef>
          </c:val>
          <c:extLst>
            <c:ext xmlns:c16="http://schemas.microsoft.com/office/drawing/2014/chart" uri="{C3380CC4-5D6E-409C-BE32-E72D297353CC}">
              <c16:uniqueId val="{0000000E-F1F0-435D-AAFF-C7792CE3FEDE}"/>
            </c:ext>
          </c:extLst>
        </c:ser>
        <c:ser>
          <c:idx val="13"/>
          <c:order val="13"/>
          <c:tx>
            <c:strRef>
              <c:f>'4.5'!$A$13</c:f>
              <c:strCache>
                <c:ptCount val="1"/>
                <c:pt idx="0">
                  <c:v>Waste heat</c:v>
                </c:pt>
              </c:strCache>
            </c:strRef>
          </c:tx>
          <c:spPr>
            <a:solidFill>
              <a:srgbClr val="F7C9C7"/>
            </a:solidFill>
          </c:spPr>
          <c:invertIfNegative val="0"/>
          <c:cat>
            <c:strRef>
              <c:f>'4.5'!$O$2</c:f>
              <c:strCache>
                <c:ptCount val="1"/>
                <c:pt idx="0">
                  <c:v>Zlínský Region
(ZLK)</c:v>
                </c:pt>
              </c:strCache>
            </c:strRef>
          </c:cat>
          <c:val>
            <c:numRef>
              <c:f>'4.5'!$O$13</c:f>
              <c:numCache>
                <c:formatCode>#,##0.0</c:formatCode>
                <c:ptCount val="1"/>
                <c:pt idx="0">
                  <c:v>1.833</c:v>
                </c:pt>
              </c:numCache>
            </c:numRef>
          </c:val>
          <c:extLst>
            <c:ext xmlns:c16="http://schemas.microsoft.com/office/drawing/2014/chart" uri="{C3380CC4-5D6E-409C-BE32-E72D297353CC}">
              <c16:uniqueId val="{0000000F-F1F0-435D-AAFF-C7792CE3FEDE}"/>
            </c:ext>
          </c:extLst>
        </c:ser>
        <c:ser>
          <c:idx val="14"/>
          <c:order val="14"/>
          <c:tx>
            <c:strRef>
              <c:f>'4.5'!$A$14</c:f>
              <c:strCache>
                <c:ptCount val="1"/>
                <c:pt idx="0">
                  <c:v>Fuel oils</c:v>
                </c:pt>
              </c:strCache>
            </c:strRef>
          </c:tx>
          <c:spPr>
            <a:solidFill>
              <a:srgbClr val="262626"/>
            </a:solidFill>
          </c:spPr>
          <c:invertIfNegative val="0"/>
          <c:cat>
            <c:strRef>
              <c:f>'4.5'!$O$2</c:f>
              <c:strCache>
                <c:ptCount val="1"/>
                <c:pt idx="0">
                  <c:v>Zlínský Region
(ZLK)</c:v>
                </c:pt>
              </c:strCache>
            </c:strRef>
          </c:cat>
          <c:val>
            <c:numRef>
              <c:f>'4.5'!$O$14</c:f>
              <c:numCache>
                <c:formatCode>#,##0.0</c:formatCode>
                <c:ptCount val="1"/>
                <c:pt idx="0">
                  <c:v>0.71020000000000028</c:v>
                </c:pt>
              </c:numCache>
            </c:numRef>
          </c:val>
          <c:extLst>
            <c:ext xmlns:c16="http://schemas.microsoft.com/office/drawing/2014/chart" uri="{C3380CC4-5D6E-409C-BE32-E72D297353CC}">
              <c16:uniqueId val="{00000010-F1F0-435D-AAFF-C7792CE3FEDE}"/>
            </c:ext>
          </c:extLst>
        </c:ser>
        <c:ser>
          <c:idx val="15"/>
          <c:order val="15"/>
          <c:tx>
            <c:strRef>
              <c:f>'4.5'!$A$15</c:f>
              <c:strCache>
                <c:ptCount val="1"/>
                <c:pt idx="0">
                  <c:v>Other liquid fuels</c:v>
                </c:pt>
              </c:strCache>
            </c:strRef>
          </c:tx>
          <c:spPr>
            <a:solidFill>
              <a:srgbClr val="8D8D8D"/>
            </a:solidFill>
          </c:spPr>
          <c:invertIfNegative val="0"/>
          <c:cat>
            <c:strRef>
              <c:f>'4.5'!$O$2</c:f>
              <c:strCache>
                <c:ptCount val="1"/>
                <c:pt idx="0">
                  <c:v>Zlínský Region
(ZLK)</c:v>
                </c:pt>
              </c:strCache>
            </c:strRef>
          </c:cat>
          <c:val>
            <c:numRef>
              <c:f>'4.5'!$O$15</c:f>
              <c:numCache>
                <c:formatCode>#,##0.0</c:formatCode>
                <c:ptCount val="1"/>
                <c:pt idx="0">
                  <c:v>8.3179999999999996</c:v>
                </c:pt>
              </c:numCache>
            </c:numRef>
          </c:val>
          <c:extLst>
            <c:ext xmlns:c16="http://schemas.microsoft.com/office/drawing/2014/chart" uri="{C3380CC4-5D6E-409C-BE32-E72D297353CC}">
              <c16:uniqueId val="{00000011-F1F0-435D-AAFF-C7792CE3FEDE}"/>
            </c:ext>
          </c:extLst>
        </c:ser>
        <c:ser>
          <c:idx val="16"/>
          <c:order val="16"/>
          <c:tx>
            <c:strRef>
              <c:f>'4.5'!$A$16</c:f>
              <c:strCache>
                <c:ptCount val="1"/>
                <c:pt idx="0">
                  <c:v>Other</c:v>
                </c:pt>
              </c:strCache>
            </c:strRef>
          </c:tx>
          <c:spPr>
            <a:solidFill>
              <a:srgbClr val="9D9D9C"/>
            </a:solidFill>
          </c:spPr>
          <c:invertIfNegative val="0"/>
          <c:cat>
            <c:strRef>
              <c:f>'4.5'!$O$2</c:f>
              <c:strCache>
                <c:ptCount val="1"/>
                <c:pt idx="0">
                  <c:v>Zlínský Region
(ZLK)</c:v>
                </c:pt>
              </c:strCache>
            </c:strRef>
          </c:cat>
          <c:val>
            <c:numRef>
              <c:f>'4.5'!$O$16</c:f>
              <c:numCache>
                <c:formatCode>#,##0.0</c:formatCode>
                <c:ptCount val="1"/>
                <c:pt idx="0">
                  <c:v>0</c:v>
                </c:pt>
              </c:numCache>
            </c:numRef>
          </c:val>
          <c:extLst>
            <c:ext xmlns:c16="http://schemas.microsoft.com/office/drawing/2014/chart" uri="{C3380CC4-5D6E-409C-BE32-E72D297353CC}">
              <c16:uniqueId val="{00000012-F1F0-435D-AAFF-C7792CE3FEDE}"/>
            </c:ext>
          </c:extLst>
        </c:ser>
        <c:ser>
          <c:idx val="17"/>
          <c:order val="17"/>
          <c:tx>
            <c:strRef>
              <c:f>'4.5'!$A$17</c:f>
              <c:strCache>
                <c:ptCount val="1"/>
                <c:pt idx="0">
                  <c:v>Coke</c:v>
                </c:pt>
              </c:strCache>
            </c:strRef>
          </c:tx>
          <c:spPr>
            <a:solidFill>
              <a:srgbClr val="D0D0D0"/>
            </a:solidFill>
          </c:spPr>
          <c:invertIfNegative val="0"/>
          <c:cat>
            <c:strRef>
              <c:f>'4.5'!$O$2</c:f>
              <c:strCache>
                <c:ptCount val="1"/>
                <c:pt idx="0">
                  <c:v>Zlínský Region
(ZLK)</c:v>
                </c:pt>
              </c:strCache>
            </c:strRef>
          </c:cat>
          <c:val>
            <c:numRef>
              <c:f>'4.5'!$O$17</c:f>
              <c:numCache>
                <c:formatCode>#,##0.0</c:formatCode>
                <c:ptCount val="1"/>
                <c:pt idx="0">
                  <c:v>0</c:v>
                </c:pt>
              </c:numCache>
            </c:numRef>
          </c:val>
          <c:extLst>
            <c:ext xmlns:c16="http://schemas.microsoft.com/office/drawing/2014/chart" uri="{C3380CC4-5D6E-409C-BE32-E72D297353CC}">
              <c16:uniqueId val="{00000013-F1F0-435D-AAFF-C7792CE3FEDE}"/>
            </c:ext>
          </c:extLst>
        </c:ser>
        <c:dLbls>
          <c:showLegendKey val="0"/>
          <c:showVal val="0"/>
          <c:showCatName val="0"/>
          <c:showSerName val="0"/>
          <c:showPercent val="0"/>
          <c:showBubbleSize val="0"/>
        </c:dLbls>
        <c:gapWidth val="50"/>
        <c:axId val="151298048"/>
        <c:axId val="151299584"/>
      </c:barChart>
      <c:catAx>
        <c:axId val="15129804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1299584"/>
        <c:crosses val="autoZero"/>
        <c:auto val="1"/>
        <c:lblAlgn val="ctr"/>
        <c:lblOffset val="100"/>
        <c:noMultiLvlLbl val="0"/>
      </c:catAx>
      <c:valAx>
        <c:axId val="15129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298048"/>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17274834521157"/>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cat>
            <c:strRef>
              <c:f>'4.5'!$I$2</c:f>
              <c:strCache>
                <c:ptCount val="1"/>
                <c:pt idx="0">
                  <c:v>Moravskoslezský Region (MSK)</c:v>
                </c:pt>
              </c:strCache>
            </c:strRef>
          </c:cat>
          <c:val>
            <c:numRef>
              <c:f>'4.5'!$I$5</c:f>
              <c:numCache>
                <c:formatCode>#,##0.0</c:formatCode>
                <c:ptCount val="1"/>
                <c:pt idx="0">
                  <c:v>83.179053999999994</c:v>
                </c:pt>
              </c:numCache>
            </c:numRef>
          </c:val>
          <c:extLst>
            <c:ext xmlns:c16="http://schemas.microsoft.com/office/drawing/2014/chart" uri="{C3380CC4-5D6E-409C-BE32-E72D297353CC}">
              <c16:uniqueId val="{00000002-D733-47EE-911F-D9C381D5012C}"/>
            </c:ext>
          </c:extLst>
        </c:ser>
        <c:ser>
          <c:idx val="1"/>
          <c:order val="1"/>
          <c:tx>
            <c:strRef>
              <c:f>'4.5'!$A$6</c:f>
              <c:strCache>
                <c:ptCount val="1"/>
                <c:pt idx="0">
                  <c:v>Nuclear fuel</c:v>
                </c:pt>
              </c:strCache>
            </c:strRef>
          </c:tx>
          <c:spPr>
            <a:solidFill>
              <a:srgbClr val="5A6588"/>
            </a:solidFill>
          </c:spPr>
          <c:invertIfNegative val="0"/>
          <c:cat>
            <c:strRef>
              <c:f>'4.5'!$I$2</c:f>
              <c:strCache>
                <c:ptCount val="1"/>
                <c:pt idx="0">
                  <c:v>Moravskoslezský Region (MSK)</c:v>
                </c:pt>
              </c:strCache>
            </c:strRef>
          </c:cat>
          <c:val>
            <c:numRef>
              <c:f>'4.5'!$I$6</c:f>
              <c:numCache>
                <c:formatCode>#,##0.0</c:formatCode>
                <c:ptCount val="1"/>
                <c:pt idx="0">
                  <c:v>0</c:v>
                </c:pt>
              </c:numCache>
            </c:numRef>
          </c:val>
          <c:extLst>
            <c:ext xmlns:c16="http://schemas.microsoft.com/office/drawing/2014/chart" uri="{C3380CC4-5D6E-409C-BE32-E72D297353CC}">
              <c16:uniqueId val="{00000003-D733-47EE-911F-D9C381D5012C}"/>
            </c:ext>
          </c:extLst>
        </c:ser>
        <c:ser>
          <c:idx val="2"/>
          <c:order val="2"/>
          <c:tx>
            <c:strRef>
              <c:f>'4.5'!$A$8</c:f>
              <c:strCache>
                <c:ptCount val="1"/>
                <c:pt idx="0">
                  <c:v>Natural gas</c:v>
                </c:pt>
              </c:strCache>
            </c:strRef>
          </c:tx>
          <c:spPr>
            <a:solidFill>
              <a:srgbClr val="9198B0"/>
            </a:solidFill>
          </c:spPr>
          <c:invertIfNegative val="0"/>
          <c:cat>
            <c:strRef>
              <c:f>'4.5'!$I$2</c:f>
              <c:strCache>
                <c:ptCount val="1"/>
                <c:pt idx="0">
                  <c:v>Moravskoslezský Region (MSK)</c:v>
                </c:pt>
              </c:strCache>
            </c:strRef>
          </c:cat>
          <c:val>
            <c:numRef>
              <c:f>'4.5'!$I$8</c:f>
              <c:numCache>
                <c:formatCode>#,##0.0</c:formatCode>
                <c:ptCount val="1"/>
                <c:pt idx="0">
                  <c:v>127.94102499999995</c:v>
                </c:pt>
              </c:numCache>
            </c:numRef>
          </c:val>
          <c:extLst>
            <c:ext xmlns:c16="http://schemas.microsoft.com/office/drawing/2014/chart" uri="{C3380CC4-5D6E-409C-BE32-E72D297353CC}">
              <c16:uniqueId val="{00000004-D733-47EE-911F-D9C381D5012C}"/>
            </c:ext>
          </c:extLst>
        </c:ser>
        <c:ser>
          <c:idx val="3"/>
          <c:order val="3"/>
          <c:tx>
            <c:strRef>
              <c:f>'4.5'!$A$9</c:f>
              <c:strCache>
                <c:ptCount val="1"/>
                <c:pt idx="0">
                  <c:v>Hard coal</c:v>
                </c:pt>
              </c:strCache>
            </c:strRef>
          </c:tx>
          <c:spPr>
            <a:solidFill>
              <a:srgbClr val="C8CBD7"/>
            </a:solidFill>
          </c:spPr>
          <c:invertIfNegative val="0"/>
          <c:cat>
            <c:strRef>
              <c:f>'4.5'!$I$2</c:f>
              <c:strCache>
                <c:ptCount val="1"/>
                <c:pt idx="0">
                  <c:v>Moravskoslezský Region (MSK)</c:v>
                </c:pt>
              </c:strCache>
            </c:strRef>
          </c:cat>
          <c:val>
            <c:numRef>
              <c:f>'4.5'!$I$9</c:f>
              <c:numCache>
                <c:formatCode>#,##0.0</c:formatCode>
                <c:ptCount val="1"/>
                <c:pt idx="0">
                  <c:v>2650.5971170000016</c:v>
                </c:pt>
              </c:numCache>
            </c:numRef>
          </c:val>
          <c:extLst>
            <c:ext xmlns:c16="http://schemas.microsoft.com/office/drawing/2014/chart" uri="{C3380CC4-5D6E-409C-BE32-E72D297353CC}">
              <c16:uniqueId val="{00000005-D733-47EE-911F-D9C381D5012C}"/>
            </c:ext>
          </c:extLst>
        </c:ser>
        <c:ser>
          <c:idx val="4"/>
          <c:order val="4"/>
          <c:tx>
            <c:strRef>
              <c:f>'4.5'!$A$10</c:f>
              <c:strCache>
                <c:ptCount val="1"/>
                <c:pt idx="0">
                  <c:v>Pumped storage</c:v>
                </c:pt>
              </c:strCache>
            </c:strRef>
          </c:tx>
          <c:spPr>
            <a:solidFill>
              <a:srgbClr val="DF2B20"/>
            </a:solidFill>
          </c:spPr>
          <c:invertIfNegative val="0"/>
          <c:cat>
            <c:strRef>
              <c:f>'4.5'!$I$2</c:f>
              <c:strCache>
                <c:ptCount val="1"/>
                <c:pt idx="0">
                  <c:v>Moravskoslezský Region (MSK)</c:v>
                </c:pt>
              </c:strCache>
            </c:strRef>
          </c:cat>
          <c:val>
            <c:numRef>
              <c:f>'4.5'!$I$10</c:f>
              <c:numCache>
                <c:formatCode>#,##0.0</c:formatCode>
                <c:ptCount val="1"/>
                <c:pt idx="0">
                  <c:v>0</c:v>
                </c:pt>
              </c:numCache>
            </c:numRef>
          </c:val>
          <c:extLst>
            <c:ext xmlns:c16="http://schemas.microsoft.com/office/drawing/2014/chart" uri="{C3380CC4-5D6E-409C-BE32-E72D297353CC}">
              <c16:uniqueId val="{00000006-D733-47EE-911F-D9C381D5012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'4.5'!$I$2</c:f>
              <c:strCache>
                <c:ptCount val="1"/>
                <c:pt idx="0">
                  <c:v>Moravskoslezský Region (MSK)</c:v>
                </c:pt>
              </c:strCache>
            </c:strRef>
          </c:cat>
          <c:val>
            <c:numRef>
              <c:f>'4.5'!$I$22</c:f>
              <c:numCache>
                <c:formatCode>#,##0.0</c:formatCode>
                <c:ptCount val="1"/>
                <c:pt idx="0">
                  <c:v>60.719633000000172</c:v>
                </c:pt>
              </c:numCache>
            </c:numRef>
          </c:val>
          <c:extLst>
            <c:ext xmlns:c16="http://schemas.microsoft.com/office/drawing/2014/chart" uri="{C3380CC4-5D6E-409C-BE32-E72D297353CC}">
              <c16:uniqueId val="{00000007-D733-47EE-911F-D9C381D5012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'4.5'!$I$2</c:f>
              <c:strCache>
                <c:ptCount val="1"/>
                <c:pt idx="0">
                  <c:v>Moravskoslezský Region (MSK)</c:v>
                </c:pt>
              </c:strCache>
            </c:strRef>
          </c:cat>
          <c:val>
            <c:numRef>
              <c:f>'4.5'!$I$21</c:f>
              <c:numCache>
                <c:formatCode>#,##0.0</c:formatCode>
                <c:ptCount val="1"/>
                <c:pt idx="0">
                  <c:v>59.943169000000019</c:v>
                </c:pt>
              </c:numCache>
            </c:numRef>
          </c:val>
          <c:extLst>
            <c:ext xmlns:c16="http://schemas.microsoft.com/office/drawing/2014/chart" uri="{C3380CC4-5D6E-409C-BE32-E72D297353CC}">
              <c16:uniqueId val="{00000008-D733-47EE-911F-D9C381D5012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'4.5'!$I$2</c:f>
              <c:strCache>
                <c:ptCount val="1"/>
                <c:pt idx="0">
                  <c:v>Moravskoslezský Region (MSK)</c:v>
                </c:pt>
              </c:strCache>
            </c:strRef>
          </c:cat>
          <c:val>
            <c:numRef>
              <c:f>'4.5'!$I$23</c:f>
              <c:numCache>
                <c:formatCode>#,##0.0</c:formatCode>
                <c:ptCount val="1"/>
                <c:pt idx="0">
                  <c:v>66.057539999999989</c:v>
                </c:pt>
              </c:numCache>
            </c:numRef>
          </c:val>
          <c:extLst>
            <c:ext xmlns:c16="http://schemas.microsoft.com/office/drawing/2014/chart" uri="{C3380CC4-5D6E-409C-BE32-E72D297353CC}">
              <c16:uniqueId val="{00000009-D733-47EE-911F-D9C381D5012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'4.5'!$I$2</c:f>
              <c:strCache>
                <c:ptCount val="1"/>
                <c:pt idx="0">
                  <c:v>Moravskoslezský Region (MSK)</c:v>
                </c:pt>
              </c:strCache>
            </c:strRef>
          </c:cat>
          <c:val>
            <c:numRef>
              <c:f>'4.5'!$I$19</c:f>
              <c:numCache>
                <c:formatCode>#,##0.0</c:formatCode>
                <c:ptCount val="1"/>
                <c:pt idx="0">
                  <c:v>429.64281100000005</c:v>
                </c:pt>
              </c:numCache>
            </c:numRef>
          </c:val>
          <c:extLst>
            <c:ext xmlns:c16="http://schemas.microsoft.com/office/drawing/2014/chart" uri="{C3380CC4-5D6E-409C-BE32-E72D297353CC}">
              <c16:uniqueId val="{0000000A-D733-47EE-911F-D9C381D5012C}"/>
            </c:ext>
          </c:extLst>
        </c:ser>
        <c:ser>
          <c:idx val="9"/>
          <c:order val="9"/>
          <c:tx>
            <c:strRef>
              <c:f>'4.5'!$A$11</c:f>
              <c:strCache>
                <c:ptCount val="1"/>
                <c:pt idx="0">
                  <c:v>Other gases</c:v>
                </c:pt>
              </c:strCache>
            </c:strRef>
          </c:tx>
          <c:spPr>
            <a:solidFill>
              <a:srgbClr val="E86158"/>
            </a:solidFill>
          </c:spPr>
          <c:invertIfNegative val="0"/>
          <c:cat>
            <c:strRef>
              <c:f>'4.5'!$I$2</c:f>
              <c:strCache>
                <c:ptCount val="1"/>
                <c:pt idx="0">
                  <c:v>Moravskoslezský Region (MSK)</c:v>
                </c:pt>
              </c:strCache>
            </c:strRef>
          </c:cat>
          <c:val>
            <c:numRef>
              <c:f>'4.5'!$I$11</c:f>
              <c:numCache>
                <c:formatCode>#,##0.0</c:formatCode>
                <c:ptCount val="1"/>
                <c:pt idx="0">
                  <c:v>871.2630889999997</c:v>
                </c:pt>
              </c:numCache>
            </c:numRef>
          </c:val>
          <c:extLst>
            <c:ext xmlns:c16="http://schemas.microsoft.com/office/drawing/2014/chart" uri="{C3380CC4-5D6E-409C-BE32-E72D297353CC}">
              <c16:uniqueId val="{0000000B-D733-47EE-911F-D9C381D5012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'4.5'!$I$2</c:f>
              <c:strCache>
                <c:ptCount val="1"/>
                <c:pt idx="0">
                  <c:v>Moravskoslezský Region (MSK)</c:v>
                </c:pt>
              </c:strCache>
            </c:strRef>
          </c:cat>
          <c:val>
            <c:numRef>
              <c:f>'4.5'!$I$20</c:f>
              <c:numCache>
                <c:formatCode>#,##0.0</c:formatCode>
                <c:ptCount val="1"/>
                <c:pt idx="0">
                  <c:v>154.11610899999994</c:v>
                </c:pt>
              </c:numCache>
            </c:numRef>
          </c:val>
          <c:extLst>
            <c:ext xmlns:c16="http://schemas.microsoft.com/office/drawing/2014/chart" uri="{C3380CC4-5D6E-409C-BE32-E72D297353CC}">
              <c16:uniqueId val="{0000000C-D733-47EE-911F-D9C381D5012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'4.5'!$I$2</c:f>
              <c:strCache>
                <c:ptCount val="1"/>
                <c:pt idx="0">
                  <c:v>Moravskoslezský Region (MSK)</c:v>
                </c:pt>
              </c:strCache>
            </c:strRef>
          </c:cat>
          <c:val>
            <c:numRef>
              <c:f>'4.5'!$I$24</c:f>
              <c:numCache>
                <c:formatCode>#,##0.0</c:formatCode>
                <c:ptCount val="1"/>
                <c:pt idx="0">
                  <c:v>0</c:v>
                </c:pt>
              </c:numCache>
            </c:numRef>
          </c:val>
          <c:extLst>
            <c:ext xmlns:c16="http://schemas.microsoft.com/office/drawing/2014/chart" uri="{C3380CC4-5D6E-409C-BE32-E72D297353CC}">
              <c16:uniqueId val="{0000000D-D733-47EE-911F-D9C381D5012C}"/>
            </c:ext>
          </c:extLst>
        </c:ser>
        <c:ser>
          <c:idx val="12"/>
          <c:order val="12"/>
          <c:tx>
            <c:strRef>
              <c:f>'4.5'!$A$12</c:f>
              <c:strCache>
                <c:ptCount val="1"/>
                <c:pt idx="0">
                  <c:v>Other solid fuels (excluding BDMW)</c:v>
                </c:pt>
              </c:strCache>
            </c:strRef>
          </c:tx>
          <c:spPr>
            <a:solidFill>
              <a:srgbClr val="F0948F"/>
            </a:solidFill>
          </c:spPr>
          <c:invertIfNegative val="0"/>
          <c:cat>
            <c:strRef>
              <c:f>'4.5'!$I$2</c:f>
              <c:strCache>
                <c:ptCount val="1"/>
                <c:pt idx="0">
                  <c:v>Moravskoslezský Region (MSK)</c:v>
                </c:pt>
              </c:strCache>
            </c:strRef>
          </c:cat>
          <c:val>
            <c:numRef>
              <c:f>'4.5'!$I$12</c:f>
              <c:numCache>
                <c:formatCode>#,##0.0</c:formatCode>
                <c:ptCount val="1"/>
                <c:pt idx="0">
                  <c:v>2.3017999999999996</c:v>
                </c:pt>
              </c:numCache>
            </c:numRef>
          </c:val>
          <c:extLst>
            <c:ext xmlns:c16="http://schemas.microsoft.com/office/drawing/2014/chart" uri="{C3380CC4-5D6E-409C-BE32-E72D297353CC}">
              <c16:uniqueId val="{0000000E-D733-47EE-911F-D9C381D5012C}"/>
            </c:ext>
          </c:extLst>
        </c:ser>
        <c:ser>
          <c:idx val="13"/>
          <c:order val="13"/>
          <c:tx>
            <c:strRef>
              <c:f>'4.5'!$A$13</c:f>
              <c:strCache>
                <c:ptCount val="1"/>
                <c:pt idx="0">
                  <c:v>Waste heat</c:v>
                </c:pt>
              </c:strCache>
            </c:strRef>
          </c:tx>
          <c:spPr>
            <a:solidFill>
              <a:srgbClr val="F7C9C7"/>
            </a:solidFill>
          </c:spPr>
          <c:invertIfNegative val="0"/>
          <c:cat>
            <c:strRef>
              <c:f>'4.5'!$I$2</c:f>
              <c:strCache>
                <c:ptCount val="1"/>
                <c:pt idx="0">
                  <c:v>Moravskoslezský Region (MSK)</c:v>
                </c:pt>
              </c:strCache>
            </c:strRef>
          </c:cat>
          <c:val>
            <c:numRef>
              <c:f>'4.5'!$I$13</c:f>
              <c:numCache>
                <c:formatCode>#,##0.0</c:formatCode>
                <c:ptCount val="1"/>
                <c:pt idx="0">
                  <c:v>25.089535000000001</c:v>
                </c:pt>
              </c:numCache>
            </c:numRef>
          </c:val>
          <c:extLst>
            <c:ext xmlns:c16="http://schemas.microsoft.com/office/drawing/2014/chart" uri="{C3380CC4-5D6E-409C-BE32-E72D297353CC}">
              <c16:uniqueId val="{0000000F-D733-47EE-911F-D9C381D5012C}"/>
            </c:ext>
          </c:extLst>
        </c:ser>
        <c:ser>
          <c:idx val="14"/>
          <c:order val="14"/>
          <c:tx>
            <c:strRef>
              <c:f>'4.5'!$A$14</c:f>
              <c:strCache>
                <c:ptCount val="1"/>
                <c:pt idx="0">
                  <c:v>Fuel oils</c:v>
                </c:pt>
              </c:strCache>
            </c:strRef>
          </c:tx>
          <c:spPr>
            <a:solidFill>
              <a:srgbClr val="262626"/>
            </a:solidFill>
          </c:spPr>
          <c:invertIfNegative val="0"/>
          <c:cat>
            <c:strRef>
              <c:f>'4.5'!$I$2</c:f>
              <c:strCache>
                <c:ptCount val="1"/>
                <c:pt idx="0">
                  <c:v>Moravskoslezský Region (MSK)</c:v>
                </c:pt>
              </c:strCache>
            </c:strRef>
          </c:cat>
          <c:val>
            <c:numRef>
              <c:f>'4.5'!$I$14</c:f>
              <c:numCache>
                <c:formatCode>#,##0.0</c:formatCode>
                <c:ptCount val="1"/>
                <c:pt idx="0">
                  <c:v>1.1104520000000002</c:v>
                </c:pt>
              </c:numCache>
            </c:numRef>
          </c:val>
          <c:extLst>
            <c:ext xmlns:c16="http://schemas.microsoft.com/office/drawing/2014/chart" uri="{C3380CC4-5D6E-409C-BE32-E72D297353CC}">
              <c16:uniqueId val="{00000010-D733-47EE-911F-D9C381D5012C}"/>
            </c:ext>
          </c:extLst>
        </c:ser>
        <c:ser>
          <c:idx val="15"/>
          <c:order val="15"/>
          <c:tx>
            <c:strRef>
              <c:f>'4.5'!$A$15</c:f>
              <c:strCache>
                <c:ptCount val="1"/>
                <c:pt idx="0">
                  <c:v>Other liquid fuels</c:v>
                </c:pt>
              </c:strCache>
            </c:strRef>
          </c:tx>
          <c:spPr>
            <a:solidFill>
              <a:srgbClr val="8D8D8D"/>
            </a:solidFill>
          </c:spPr>
          <c:invertIfNegative val="0"/>
          <c:cat>
            <c:strRef>
              <c:f>'4.5'!$I$2</c:f>
              <c:strCache>
                <c:ptCount val="1"/>
                <c:pt idx="0">
                  <c:v>Moravskoslezský Region (MSK)</c:v>
                </c:pt>
              </c:strCache>
            </c:strRef>
          </c:cat>
          <c:val>
            <c:numRef>
              <c:f>'4.5'!$I$15</c:f>
              <c:numCache>
                <c:formatCode>#,##0.0</c:formatCode>
                <c:ptCount val="1"/>
                <c:pt idx="0">
                  <c:v>0</c:v>
                </c:pt>
              </c:numCache>
            </c:numRef>
          </c:val>
          <c:extLst>
            <c:ext xmlns:c16="http://schemas.microsoft.com/office/drawing/2014/chart" uri="{C3380CC4-5D6E-409C-BE32-E72D297353CC}">
              <c16:uniqueId val="{00000011-D733-47EE-911F-D9C381D5012C}"/>
            </c:ext>
          </c:extLst>
        </c:ser>
        <c:ser>
          <c:idx val="16"/>
          <c:order val="16"/>
          <c:tx>
            <c:strRef>
              <c:f>'4.5'!$A$16</c:f>
              <c:strCache>
                <c:ptCount val="1"/>
                <c:pt idx="0">
                  <c:v>Other</c:v>
                </c:pt>
              </c:strCache>
            </c:strRef>
          </c:tx>
          <c:spPr>
            <a:solidFill>
              <a:srgbClr val="9D9D9C"/>
            </a:solidFill>
          </c:spPr>
          <c:invertIfNegative val="0"/>
          <c:cat>
            <c:strRef>
              <c:f>'4.5'!$I$2</c:f>
              <c:strCache>
                <c:ptCount val="1"/>
                <c:pt idx="0">
                  <c:v>Moravskoslezský Region (MSK)</c:v>
                </c:pt>
              </c:strCache>
            </c:strRef>
          </c:cat>
          <c:val>
            <c:numRef>
              <c:f>'4.5'!$I$16</c:f>
              <c:numCache>
                <c:formatCode>#,##0.0</c:formatCode>
                <c:ptCount val="1"/>
                <c:pt idx="0">
                  <c:v>0</c:v>
                </c:pt>
              </c:numCache>
            </c:numRef>
          </c:val>
          <c:extLst>
            <c:ext xmlns:c16="http://schemas.microsoft.com/office/drawing/2014/chart" uri="{C3380CC4-5D6E-409C-BE32-E72D297353CC}">
              <c16:uniqueId val="{00000012-D733-47EE-911F-D9C381D5012C}"/>
            </c:ext>
          </c:extLst>
        </c:ser>
        <c:ser>
          <c:idx val="17"/>
          <c:order val="17"/>
          <c:tx>
            <c:strRef>
              <c:f>'4.5'!$A$17</c:f>
              <c:strCache>
                <c:ptCount val="1"/>
                <c:pt idx="0">
                  <c:v>Coke</c:v>
                </c:pt>
              </c:strCache>
            </c:strRef>
          </c:tx>
          <c:spPr>
            <a:solidFill>
              <a:srgbClr val="D0D0D0"/>
            </a:solidFill>
          </c:spPr>
          <c:invertIfNegative val="0"/>
          <c:cat>
            <c:strRef>
              <c:f>'4.5'!$I$2</c:f>
              <c:strCache>
                <c:ptCount val="1"/>
                <c:pt idx="0">
                  <c:v>Moravskoslezský Region (MSK)</c:v>
                </c:pt>
              </c:strCache>
            </c:strRef>
          </c:cat>
          <c:val>
            <c:numRef>
              <c:f>'4.5'!$I$17</c:f>
              <c:numCache>
                <c:formatCode>#,##0.0</c:formatCode>
                <c:ptCount val="1"/>
                <c:pt idx="0">
                  <c:v>0</c:v>
                </c:pt>
              </c:numCache>
            </c:numRef>
          </c:val>
          <c:extLst>
            <c:ext xmlns:c16="http://schemas.microsoft.com/office/drawing/2014/chart" uri="{C3380CC4-5D6E-409C-BE32-E72D297353CC}">
              <c16:uniqueId val="{00000013-D733-47EE-911F-D9C381D5012C}"/>
            </c:ext>
          </c:extLst>
        </c:ser>
        <c:dLbls>
          <c:showLegendKey val="0"/>
          <c:showVal val="0"/>
          <c:showCatName val="0"/>
          <c:showSerName val="0"/>
          <c:showPercent val="0"/>
          <c:showBubbleSize val="0"/>
        </c:dLbls>
        <c:gapWidth val="50"/>
        <c:axId val="151356160"/>
        <c:axId val="151357696"/>
      </c:barChart>
      <c:catAx>
        <c:axId val="151356160"/>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1357696"/>
        <c:crosses val="autoZero"/>
        <c:auto val="1"/>
        <c:lblAlgn val="ctr"/>
        <c:lblOffset val="100"/>
        <c:noMultiLvlLbl val="0"/>
      </c:catAx>
      <c:valAx>
        <c:axId val="1513576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356160"/>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'3.6'!$J$5</c:f>
              <c:strCache>
                <c:ptCount val="1"/>
              </c:strCache>
            </c:strRef>
          </c:tx>
          <c:spPr>
            <a:solidFill>
              <a:schemeClr val="tx2"/>
            </a:solidFill>
          </c:spPr>
          <c:invertIfNegative val="0"/>
          <c:cat>
            <c:numRef>
              <c:f>'3.6'!$K$4</c:f>
              <c:numCache>
                <c:formatCode>0.000000</c:formatCode>
                <c:ptCount val="1"/>
              </c:numCache>
            </c:numRef>
          </c:cat>
          <c:val>
            <c:numRef>
              <c:f>'3.6'!$K$5</c:f>
              <c:numCache>
                <c:formatCode>0.000000</c:formatCode>
                <c:ptCount val="1"/>
              </c:numCache>
            </c:numRef>
          </c:val>
          <c:extLst>
            <c:ext xmlns:c16="http://schemas.microsoft.com/office/drawing/2014/chart" uri="{C3380CC4-5D6E-409C-BE32-E72D297353CC}">
              <c16:uniqueId val="{00000000-63B5-470F-826C-298B0830AE7D}"/>
            </c:ext>
          </c:extLst>
        </c:ser>
        <c:ser>
          <c:idx val="1"/>
          <c:order val="1"/>
          <c:tx>
            <c:strRef>
              <c:f>'3.6'!$J$6</c:f>
              <c:strCache>
                <c:ptCount val="1"/>
              </c:strCache>
            </c:strRef>
          </c:tx>
          <c:spPr>
            <a:solidFill>
              <a:schemeClr val="accent2"/>
            </a:solidFill>
          </c:spPr>
          <c:invertIfNegative val="0"/>
          <c:cat>
            <c:numRef>
              <c:f>'3.6'!$K$4</c:f>
              <c:numCache>
                <c:formatCode>0.000000</c:formatCode>
                <c:ptCount val="1"/>
              </c:numCache>
            </c:numRef>
          </c:cat>
          <c:val>
            <c:numRef>
              <c:f>'3.6'!$K$6</c:f>
              <c:numCache>
                <c:formatCode>General</c:formatCode>
                <c:ptCount val="1"/>
              </c:numCache>
            </c:numRef>
          </c:val>
          <c:extLst>
            <c:ext xmlns:c16="http://schemas.microsoft.com/office/drawing/2014/chart" uri="{C3380CC4-5D6E-409C-BE32-E72D297353CC}">
              <c16:uniqueId val="{00000001-63B5-470F-826C-298B0830AE7D}"/>
            </c:ext>
          </c:extLst>
        </c:ser>
        <c:ser>
          <c:idx val="2"/>
          <c:order val="2"/>
          <c:tx>
            <c:strRef>
              <c:f>'3.6'!$J$7</c:f>
              <c:strCache>
                <c:ptCount val="1"/>
              </c:strCache>
            </c:strRef>
          </c:tx>
          <c:spPr>
            <a:pattFill prst="ltDnDiag">
              <a:fgClr>
                <a:schemeClr val="tx1"/>
              </a:fgClr>
              <a:bgClr>
                <a:schemeClr val="bg1"/>
              </a:bgClr>
            </a:pattFill>
            <a:ln>
              <a:noFill/>
            </a:ln>
          </c:spPr>
          <c:invertIfNegative val="0"/>
          <c:cat>
            <c:numRef>
              <c:f>'3.6'!$K$4</c:f>
              <c:numCache>
                <c:formatCode>0.000000</c:formatCode>
                <c:ptCount val="1"/>
              </c:numCache>
            </c:numRef>
          </c:cat>
          <c:val>
            <c:numRef>
              <c:f>'3.6'!$K$7</c:f>
              <c:numCache>
                <c:formatCode>General</c:formatCode>
                <c:ptCount val="1"/>
              </c:numCache>
            </c:numRef>
          </c:val>
          <c:extLst>
            <c:ext xmlns:c16="http://schemas.microsoft.com/office/drawing/2014/chart" uri="{C3380CC4-5D6E-409C-BE32-E72D297353CC}">
              <c16:uniqueId val="{00000002-63B5-470F-826C-298B0830AE7D}"/>
            </c:ext>
          </c:extLst>
        </c:ser>
        <c:ser>
          <c:idx val="3"/>
          <c:order val="3"/>
          <c:tx>
            <c:strRef>
              <c:f>'3.6'!$J$8</c:f>
              <c:strCache>
                <c:ptCount val="1"/>
              </c:strCache>
            </c:strRef>
          </c:tx>
          <c:spPr>
            <a:solidFill>
              <a:schemeClr val="accent3"/>
            </a:solidFill>
          </c:spPr>
          <c:invertIfNegative val="0"/>
          <c:cat>
            <c:numRef>
              <c:f>'3.6'!$K$4</c:f>
              <c:numCache>
                <c:formatCode>0.000000</c:formatCode>
                <c:ptCount val="1"/>
              </c:numCache>
            </c:numRef>
          </c:cat>
          <c:val>
            <c:numRef>
              <c:f>'3.6'!$K$8</c:f>
              <c:numCache>
                <c:formatCode>General</c:formatCode>
                <c:ptCount val="1"/>
              </c:numCache>
            </c:numRef>
          </c:val>
          <c:extLst>
            <c:ext xmlns:c16="http://schemas.microsoft.com/office/drawing/2014/chart" uri="{C3380CC4-5D6E-409C-BE32-E72D297353CC}">
              <c16:uniqueId val="{00000003-63B5-470F-826C-298B0830AE7D}"/>
            </c:ext>
          </c:extLst>
        </c:ser>
        <c:ser>
          <c:idx val="4"/>
          <c:order val="4"/>
          <c:tx>
            <c:strRef>
              <c:f>'3.6'!$J$9</c:f>
              <c:strCache>
                <c:ptCount val="1"/>
              </c:strCache>
            </c:strRef>
          </c:tx>
          <c:spPr>
            <a:solidFill>
              <a:schemeClr val="accent4"/>
            </a:solidFill>
          </c:spPr>
          <c:invertIfNegative val="0"/>
          <c:cat>
            <c:numRef>
              <c:f>'3.6'!$K$4</c:f>
              <c:numCache>
                <c:formatCode>0.000000</c:formatCode>
                <c:ptCount val="1"/>
              </c:numCache>
            </c:numRef>
          </c:cat>
          <c:val>
            <c:numRef>
              <c:f>'3.6'!$K$9</c:f>
              <c:numCache>
                <c:formatCode>General</c:formatCode>
                <c:ptCount val="1"/>
              </c:numCache>
            </c:numRef>
          </c:val>
          <c:extLst>
            <c:ext xmlns:c16="http://schemas.microsoft.com/office/drawing/2014/chart" uri="{C3380CC4-5D6E-409C-BE32-E72D297353CC}">
              <c16:uniqueId val="{00000004-63B5-470F-826C-298B0830AE7D}"/>
            </c:ext>
          </c:extLst>
        </c:ser>
        <c:ser>
          <c:idx val="5"/>
          <c:order val="5"/>
          <c:tx>
            <c:strRef>
              <c:f>'3.6'!$J$10</c:f>
              <c:strCache>
                <c:ptCount val="1"/>
              </c:strCache>
            </c:strRef>
          </c:tx>
          <c:spPr>
            <a:solidFill>
              <a:schemeClr val="accent5"/>
            </a:solidFill>
          </c:spPr>
          <c:invertIfNegative val="0"/>
          <c:cat>
            <c:numRef>
              <c:f>'3.6'!$K$4</c:f>
              <c:numCache>
                <c:formatCode>0.000000</c:formatCode>
                <c:ptCount val="1"/>
              </c:numCache>
            </c:numRef>
          </c:cat>
          <c:val>
            <c:numRef>
              <c:f>'3.6'!$K$10</c:f>
              <c:numCache>
                <c:formatCode>General</c:formatCode>
                <c:ptCount val="1"/>
              </c:numCache>
            </c:numRef>
          </c:val>
          <c:extLst>
            <c:ext xmlns:c16="http://schemas.microsoft.com/office/drawing/2014/chart" uri="{C3380CC4-5D6E-409C-BE32-E72D297353CC}">
              <c16:uniqueId val="{00000005-63B5-470F-826C-298B0830AE7D}"/>
            </c:ext>
          </c:extLst>
        </c:ser>
        <c:ser>
          <c:idx val="6"/>
          <c:order val="6"/>
          <c:tx>
            <c:strRef>
              <c:f>'3.6'!$J$11</c:f>
              <c:strCache>
                <c:ptCount val="1"/>
              </c:strCache>
            </c:strRef>
          </c:tx>
          <c:spPr>
            <a:solidFill>
              <a:schemeClr val="accent6"/>
            </a:solidFill>
          </c:spPr>
          <c:invertIfNegative val="0"/>
          <c:cat>
            <c:numRef>
              <c:f>'3.6'!$K$4</c:f>
              <c:numCache>
                <c:formatCode>0.000000</c:formatCode>
                <c:ptCount val="1"/>
              </c:numCache>
            </c:numRef>
          </c:cat>
          <c:val>
            <c:numRef>
              <c:f>'3.6'!$K$11</c:f>
              <c:numCache>
                <c:formatCode>General</c:formatCode>
                <c:ptCount val="1"/>
              </c:numCache>
            </c:numRef>
          </c:val>
          <c:extLst>
            <c:ext xmlns:c16="http://schemas.microsoft.com/office/drawing/2014/chart" uri="{C3380CC4-5D6E-409C-BE32-E72D297353CC}">
              <c16:uniqueId val="{00000006-63B5-470F-826C-298B0830AE7D}"/>
            </c:ext>
          </c:extLst>
        </c:ser>
        <c:ser>
          <c:idx val="7"/>
          <c:order val="7"/>
          <c:tx>
            <c:strRef>
              <c:f>'3.6'!$J$12</c:f>
              <c:strCache>
                <c:ptCount val="1"/>
              </c:strCache>
            </c:strRef>
          </c:tx>
          <c:spPr>
            <a:solidFill>
              <a:srgbClr val="F0948F"/>
            </a:solidFill>
          </c:spPr>
          <c:invertIfNegative val="0"/>
          <c:cat>
            <c:numRef>
              <c:f>'3.6'!$K$4</c:f>
              <c:numCache>
                <c:formatCode>0.000000</c:formatCode>
                <c:ptCount val="1"/>
              </c:numCache>
            </c:numRef>
          </c:cat>
          <c:val>
            <c:numRef>
              <c:f>'3.6'!$K$12</c:f>
              <c:numCache>
                <c:formatCode>General</c:formatCode>
                <c:ptCount val="1"/>
              </c:numCache>
            </c:numRef>
          </c:val>
          <c:extLst>
            <c:ext xmlns:c16="http://schemas.microsoft.com/office/drawing/2014/chart" uri="{C3380CC4-5D6E-409C-BE32-E72D297353CC}">
              <c16:uniqueId val="{00000007-63B5-470F-826C-298B0830AE7D}"/>
            </c:ext>
          </c:extLst>
        </c:ser>
        <c:ser>
          <c:idx val="8"/>
          <c:order val="8"/>
          <c:tx>
            <c:strRef>
              <c:f>'3.6'!$J$13</c:f>
              <c:strCache>
                <c:ptCount val="1"/>
              </c:strCache>
            </c:strRef>
          </c:tx>
          <c:spPr>
            <a:solidFill>
              <a:srgbClr val="F7C9C7"/>
            </a:solidFill>
          </c:spPr>
          <c:invertIfNegative val="0"/>
          <c:cat>
            <c:numRef>
              <c:f>'3.6'!$K$4</c:f>
              <c:numCache>
                <c:formatCode>0.000000</c:formatCode>
                <c:ptCount val="1"/>
              </c:numCache>
            </c:numRef>
          </c:cat>
          <c:val>
            <c:numRef>
              <c:f>'3.6'!$K$13</c:f>
              <c:numCache>
                <c:formatCode>General</c:formatCode>
                <c:ptCount val="1"/>
              </c:numCache>
            </c:numRef>
          </c:val>
          <c:extLst>
            <c:ext xmlns:c16="http://schemas.microsoft.com/office/drawing/2014/chart" uri="{C3380CC4-5D6E-409C-BE32-E72D297353CC}">
              <c16:uniqueId val="{00000008-63B5-470F-826C-298B0830AE7D}"/>
            </c:ext>
          </c:extLst>
        </c:ser>
        <c:ser>
          <c:idx val="9"/>
          <c:order val="9"/>
          <c:tx>
            <c:strRef>
              <c:f>'3.6'!$J$14</c:f>
              <c:strCache>
                <c:ptCount val="1"/>
              </c:strCache>
            </c:strRef>
          </c:tx>
          <c:spPr>
            <a:solidFill>
              <a:schemeClr val="tx1"/>
            </a:solidFill>
          </c:spPr>
          <c:invertIfNegative val="0"/>
          <c:cat>
            <c:numRef>
              <c:f>'3.6'!$K$4</c:f>
              <c:numCache>
                <c:formatCode>0.000000</c:formatCode>
                <c:ptCount val="1"/>
              </c:numCache>
            </c:numRef>
          </c:cat>
          <c:val>
            <c:numRef>
              <c:f>'3.6'!$K$14</c:f>
              <c:numCache>
                <c:formatCode>General</c:formatCode>
                <c:ptCount val="1"/>
              </c:numCache>
            </c:numRef>
          </c:val>
          <c:extLst>
            <c:ext xmlns:c16="http://schemas.microsoft.com/office/drawing/2014/chart" uri="{C3380CC4-5D6E-409C-BE32-E72D297353CC}">
              <c16:uniqueId val="{00000009-63B5-470F-826C-298B0830AE7D}"/>
            </c:ext>
          </c:extLst>
        </c:ser>
        <c:ser>
          <c:idx val="10"/>
          <c:order val="10"/>
          <c:tx>
            <c:strRef>
              <c:f>'3.6'!$J$15</c:f>
              <c:strCache>
                <c:ptCount val="1"/>
              </c:strCache>
            </c:strRef>
          </c:tx>
          <c:spPr>
            <a:solidFill>
              <a:srgbClr val="646363"/>
            </a:solidFill>
          </c:spPr>
          <c:invertIfNegative val="0"/>
          <c:cat>
            <c:numRef>
              <c:f>'3.6'!$K$4</c:f>
              <c:numCache>
                <c:formatCode>0.000000</c:formatCode>
                <c:ptCount val="1"/>
              </c:numCache>
            </c:numRef>
          </c:cat>
          <c:val>
            <c:numRef>
              <c:f>'3.6'!$K$15</c:f>
              <c:numCache>
                <c:formatCode>General</c:formatCode>
                <c:ptCount val="1"/>
              </c:numCache>
            </c:numRef>
          </c:val>
          <c:extLst>
            <c:ext xmlns:c16="http://schemas.microsoft.com/office/drawing/2014/chart" uri="{C3380CC4-5D6E-409C-BE32-E72D297353CC}">
              <c16:uniqueId val="{0000000A-63B5-470F-826C-298B0830AE7D}"/>
            </c:ext>
          </c:extLst>
        </c:ser>
        <c:ser>
          <c:idx val="11"/>
          <c:order val="11"/>
          <c:tx>
            <c:strRef>
              <c:f>'3.6'!$J$16</c:f>
              <c:strCache>
                <c:ptCount val="1"/>
              </c:strCache>
            </c:strRef>
          </c:tx>
          <c:spPr>
            <a:solidFill>
              <a:srgbClr val="9D9D9C"/>
            </a:solidFill>
          </c:spPr>
          <c:invertIfNegative val="0"/>
          <c:cat>
            <c:numRef>
              <c:f>'3.6'!$K$4</c:f>
              <c:numCache>
                <c:formatCode>0.000000</c:formatCode>
                <c:ptCount val="1"/>
              </c:numCache>
            </c:numRef>
          </c:cat>
          <c:val>
            <c:numRef>
              <c:f>'3.6'!$K$16</c:f>
              <c:numCache>
                <c:formatCode>General</c:formatCode>
                <c:ptCount val="1"/>
              </c:numCache>
            </c:numRef>
          </c:val>
          <c:extLst>
            <c:ext xmlns:c16="http://schemas.microsoft.com/office/drawing/2014/chart" uri="{C3380CC4-5D6E-409C-BE32-E72D297353CC}">
              <c16:uniqueId val="{0000000B-63B5-470F-826C-298B0830AE7D}"/>
            </c:ext>
          </c:extLst>
        </c:ser>
        <c:ser>
          <c:idx val="12"/>
          <c:order val="12"/>
          <c:tx>
            <c:strRef>
              <c:f>'3.6'!$J$17</c:f>
              <c:strCache>
                <c:ptCount val="1"/>
              </c:strCache>
            </c:strRef>
          </c:tx>
          <c:spPr>
            <a:solidFill>
              <a:srgbClr val="D0D0D0"/>
            </a:solidFill>
          </c:spPr>
          <c:invertIfNegative val="0"/>
          <c:cat>
            <c:numRef>
              <c:f>'3.6'!$K$4</c:f>
              <c:numCache>
                <c:formatCode>0.000000</c:formatCode>
                <c:ptCount val="1"/>
              </c:numCache>
            </c:numRef>
          </c:cat>
          <c:val>
            <c:numRef>
              <c:f>'3.6'!$K$17</c:f>
              <c:numCache>
                <c:formatCode>General</c:formatCode>
                <c:ptCount val="1"/>
              </c:numCache>
            </c:numRef>
          </c:val>
          <c:extLst>
            <c:ext xmlns:c16="http://schemas.microsoft.com/office/drawing/2014/chart" uri="{C3380CC4-5D6E-409C-BE32-E72D297353CC}">
              <c16:uniqueId val="{0000000C-63B5-470F-826C-298B0830AE7D}"/>
            </c:ext>
          </c:extLst>
        </c:ser>
        <c:dLbls>
          <c:showLegendKey val="0"/>
          <c:showVal val="0"/>
          <c:showCatName val="0"/>
          <c:showSerName val="0"/>
          <c:showPercent val="0"/>
          <c:showBubbleSize val="0"/>
        </c:dLbls>
        <c:gapWidth val="150"/>
        <c:axId val="151469056"/>
        <c:axId val="151483136"/>
      </c:barChart>
      <c:catAx>
        <c:axId val="151469056"/>
        <c:scaling>
          <c:orientation val="minMax"/>
        </c:scaling>
        <c:delete val="1"/>
        <c:axPos val="b"/>
        <c:numFmt formatCode="0.000000" sourceLinked="1"/>
        <c:majorTickMark val="out"/>
        <c:minorTickMark val="none"/>
        <c:tickLblPos val="none"/>
        <c:crossAx val="151483136"/>
        <c:crosses val="autoZero"/>
        <c:auto val="1"/>
        <c:lblAlgn val="ctr"/>
        <c:lblOffset val="100"/>
        <c:noMultiLvlLbl val="0"/>
      </c:catAx>
      <c:valAx>
        <c:axId val="151483136"/>
        <c:scaling>
          <c:orientation val="minMax"/>
        </c:scaling>
        <c:delete val="1"/>
        <c:axPos val="l"/>
        <c:numFmt formatCode="0.000000" sourceLinked="1"/>
        <c:majorTickMark val="out"/>
        <c:minorTickMark val="none"/>
        <c:tickLblPos val="none"/>
        <c:crossAx val="1514690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'3.6'!$J$19</c:f>
              <c:strCache>
                <c:ptCount val="1"/>
              </c:strCache>
            </c:strRef>
          </c:tx>
          <c:spPr>
            <a:pattFill prst="ltUpDiag">
              <a:fgClr>
                <a:schemeClr val="accent1"/>
              </a:fgClr>
              <a:bgClr>
                <a:schemeClr val="bg1"/>
              </a:bgClr>
            </a:pattFill>
          </c:spPr>
          <c:invertIfNegative val="0"/>
          <c:cat>
            <c:numRef>
              <c:f>'3.6'!$K$18</c:f>
              <c:numCache>
                <c:formatCode>General</c:formatCode>
                <c:ptCount val="1"/>
              </c:numCache>
            </c:numRef>
          </c:cat>
          <c:val>
            <c:numRef>
              <c:f>'3.6'!$K$19</c:f>
              <c:numCache>
                <c:formatCode>General</c:formatCode>
                <c:ptCount val="1"/>
              </c:numCache>
            </c:numRef>
          </c:val>
          <c:extLst>
            <c:ext xmlns:c16="http://schemas.microsoft.com/office/drawing/2014/chart" uri="{C3380CC4-5D6E-409C-BE32-E72D297353CC}">
              <c16:uniqueId val="{00000000-4D3A-47F0-B213-BA35427EB2B0}"/>
            </c:ext>
          </c:extLst>
        </c:ser>
        <c:ser>
          <c:idx val="1"/>
          <c:order val="1"/>
          <c:tx>
            <c:strRef>
              <c:f>'3.6'!$J$20</c:f>
              <c:strCache>
                <c:ptCount val="1"/>
              </c:strCache>
            </c:strRef>
          </c:tx>
          <c:spPr>
            <a:pattFill prst="ltUpDiag">
              <a:fgClr>
                <a:schemeClr val="accent5"/>
              </a:fgClr>
              <a:bgClr>
                <a:schemeClr val="bg1"/>
              </a:bgClr>
            </a:pattFill>
          </c:spPr>
          <c:invertIfNegative val="0"/>
          <c:cat>
            <c:numRef>
              <c:f>'3.6'!$K$18</c:f>
              <c:numCache>
                <c:formatCode>General</c:formatCode>
                <c:ptCount val="1"/>
              </c:numCache>
            </c:numRef>
          </c:cat>
          <c:val>
            <c:numRef>
              <c:f>'3.6'!$K$20</c:f>
              <c:numCache>
                <c:formatCode>General</c:formatCode>
                <c:ptCount val="1"/>
              </c:numCache>
            </c:numRef>
          </c:val>
          <c:extLst>
            <c:ext xmlns:c16="http://schemas.microsoft.com/office/drawing/2014/chart" uri="{C3380CC4-5D6E-409C-BE32-E72D297353CC}">
              <c16:uniqueId val="{00000001-4D3A-47F0-B213-BA35427EB2B0}"/>
            </c:ext>
          </c:extLst>
        </c:ser>
        <c:ser>
          <c:idx val="2"/>
          <c:order val="2"/>
          <c:tx>
            <c:strRef>
              <c:f>'3.6'!$J$21</c:f>
              <c:strCache>
                <c:ptCount val="1"/>
              </c:strCache>
            </c:strRef>
          </c:tx>
          <c:spPr>
            <a:pattFill prst="ltUpDiag">
              <a:fgClr>
                <a:schemeClr val="accent2"/>
              </a:fgClr>
              <a:bgClr>
                <a:schemeClr val="bg1"/>
              </a:bgClr>
            </a:pattFill>
          </c:spPr>
          <c:invertIfNegative val="0"/>
          <c:cat>
            <c:numRef>
              <c:f>'3.6'!$K$18</c:f>
              <c:numCache>
                <c:formatCode>General</c:formatCode>
                <c:ptCount val="1"/>
              </c:numCache>
            </c:numRef>
          </c:cat>
          <c:val>
            <c:numRef>
              <c:f>'3.6'!$K$21</c:f>
              <c:numCache>
                <c:formatCode>General</c:formatCode>
                <c:ptCount val="1"/>
              </c:numCache>
            </c:numRef>
          </c:val>
          <c:extLst>
            <c:ext xmlns:c16="http://schemas.microsoft.com/office/drawing/2014/chart" uri="{C3380CC4-5D6E-409C-BE32-E72D297353CC}">
              <c16:uniqueId val="{00000002-4D3A-47F0-B213-BA35427EB2B0}"/>
            </c:ext>
          </c:extLst>
        </c:ser>
        <c:ser>
          <c:idx val="3"/>
          <c:order val="3"/>
          <c:tx>
            <c:strRef>
              <c:f>'3.6'!$J$22</c:f>
              <c:strCache>
                <c:ptCount val="1"/>
              </c:strCache>
            </c:strRef>
          </c:tx>
          <c:spPr>
            <a:pattFill prst="ltUpDiag">
              <a:fgClr>
                <a:schemeClr val="accent6"/>
              </a:fgClr>
              <a:bgClr>
                <a:schemeClr val="bg1"/>
              </a:bgClr>
            </a:pattFill>
            <a:ln>
              <a:noFill/>
            </a:ln>
          </c:spPr>
          <c:invertIfNegative val="0"/>
          <c:cat>
            <c:numRef>
              <c:f>'3.6'!$K$18</c:f>
              <c:numCache>
                <c:formatCode>General</c:formatCode>
                <c:ptCount val="1"/>
              </c:numCache>
            </c:numRef>
          </c:cat>
          <c:val>
            <c:numRef>
              <c:f>'3.6'!$K$22</c:f>
              <c:numCache>
                <c:formatCode>General</c:formatCode>
                <c:ptCount val="1"/>
              </c:numCache>
            </c:numRef>
          </c:val>
          <c:extLst>
            <c:ext xmlns:c16="http://schemas.microsoft.com/office/drawing/2014/chart" uri="{C3380CC4-5D6E-409C-BE32-E72D297353CC}">
              <c16:uniqueId val="{00000003-4D3A-47F0-B213-BA35427EB2B0}"/>
            </c:ext>
          </c:extLst>
        </c:ser>
        <c:ser>
          <c:idx val="4"/>
          <c:order val="4"/>
          <c:tx>
            <c:strRef>
              <c:f>'3.6'!$J$23</c:f>
              <c:strCache>
                <c:ptCount val="1"/>
              </c:strCache>
            </c:strRef>
          </c:tx>
          <c:spPr>
            <a:pattFill prst="ltUpDiag">
              <a:fgClr>
                <a:schemeClr val="accent3"/>
              </a:fgClr>
              <a:bgClr>
                <a:schemeClr val="bg1"/>
              </a:bgClr>
            </a:pattFill>
            <a:ln>
              <a:noFill/>
            </a:ln>
          </c:spPr>
          <c:invertIfNegative val="0"/>
          <c:cat>
            <c:numRef>
              <c:f>'3.6'!$K$18</c:f>
              <c:numCache>
                <c:formatCode>General</c:formatCode>
                <c:ptCount val="1"/>
              </c:numCache>
            </c:numRef>
          </c:cat>
          <c:val>
            <c:numRef>
              <c:f>'3.6'!$K$23</c:f>
              <c:numCache>
                <c:formatCode>General</c:formatCode>
                <c:ptCount val="1"/>
              </c:numCache>
            </c:numRef>
          </c:val>
          <c:extLst>
            <c:ext xmlns:c16="http://schemas.microsoft.com/office/drawing/2014/chart" uri="{C3380CC4-5D6E-409C-BE32-E72D297353CC}">
              <c16:uniqueId val="{00000004-4D3A-47F0-B213-BA35427EB2B0}"/>
            </c:ext>
          </c:extLst>
        </c:ser>
        <c:ser>
          <c:idx val="5"/>
          <c:order val="5"/>
          <c:tx>
            <c:strRef>
              <c:f>'3.6'!$J$24</c:f>
              <c:strCache>
                <c:ptCount val="1"/>
              </c:strCache>
            </c:strRef>
          </c:tx>
          <c:spPr>
            <a:pattFill prst="ltUpDiag">
              <a:fgClr>
                <a:srgbClr val="F0948F"/>
              </a:fgClr>
              <a:bgClr>
                <a:schemeClr val="bg1"/>
              </a:bgClr>
            </a:pattFill>
          </c:spPr>
          <c:invertIfNegative val="0"/>
          <c:cat>
            <c:numRef>
              <c:f>'3.6'!$K$18</c:f>
              <c:numCache>
                <c:formatCode>General</c:formatCode>
                <c:ptCount val="1"/>
              </c:numCache>
            </c:numRef>
          </c:cat>
          <c:val>
            <c:numRef>
              <c:f>'3.6'!$K$24</c:f>
              <c:numCache>
                <c:formatCode>General</c:formatCode>
                <c:ptCount val="1"/>
              </c:numCache>
            </c:numRef>
          </c:val>
          <c:extLst>
            <c:ext xmlns:c16="http://schemas.microsoft.com/office/drawing/2014/chart" uri="{C3380CC4-5D6E-409C-BE32-E72D297353CC}">
              <c16:uniqueId val="{00000005-4D3A-47F0-B213-BA35427EB2B0}"/>
            </c:ext>
          </c:extLst>
        </c:ser>
        <c:dLbls>
          <c:showLegendKey val="0"/>
          <c:showVal val="0"/>
          <c:showCatName val="0"/>
          <c:showSerName val="0"/>
          <c:showPercent val="0"/>
          <c:showBubbleSize val="0"/>
        </c:dLbls>
        <c:gapWidth val="150"/>
        <c:axId val="151517440"/>
        <c:axId val="151527424"/>
      </c:barChart>
      <c:catAx>
        <c:axId val="151517440"/>
        <c:scaling>
          <c:orientation val="minMax"/>
        </c:scaling>
        <c:delete val="1"/>
        <c:axPos val="b"/>
        <c:numFmt formatCode="General" sourceLinked="1"/>
        <c:majorTickMark val="out"/>
        <c:minorTickMark val="none"/>
        <c:tickLblPos val="none"/>
        <c:crossAx val="151527424"/>
        <c:crosses val="autoZero"/>
        <c:auto val="1"/>
        <c:lblAlgn val="ctr"/>
        <c:lblOffset val="100"/>
        <c:noMultiLvlLbl val="0"/>
      </c:catAx>
      <c:valAx>
        <c:axId val="151527424"/>
        <c:scaling>
          <c:orientation val="minMax"/>
        </c:scaling>
        <c:delete val="1"/>
        <c:axPos val="l"/>
        <c:numFmt formatCode="General" sourceLinked="1"/>
        <c:majorTickMark val="out"/>
        <c:minorTickMark val="none"/>
        <c:tickLblPos val="none"/>
        <c:crossAx val="1515174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Gross electricity generation [</a:t>
            </a:r>
            <a:r>
              <a:rPr lang="cs-CZ" sz="1000">
                <a:solidFill>
                  <a:schemeClr val="tx2"/>
                </a:solidFill>
              </a:rPr>
              <a:t>G</a:t>
            </a:r>
            <a:r>
              <a:rPr lang="en-US" sz="1000">
                <a:solidFill>
                  <a:schemeClr val="tx2"/>
                </a:solidFill>
              </a:rPr>
              <a:t>Wh]</a:t>
            </a:r>
          </a:p>
        </c:rich>
      </c:tx>
      <c:layout>
        <c:manualLayout>
          <c:xMode val="edge"/>
          <c:yMode val="edge"/>
          <c:x val="9.6349075860830509E-4"/>
          <c:y val="3.1419562038930801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'4.6.1'!$A$17</c:f>
              <c:strCache>
                <c:ptCount val="1"/>
                <c:pt idx="0">
                  <c:v>Nuclear (NPP)</c:v>
                </c:pt>
              </c:strCache>
            </c:strRef>
          </c:tx>
          <c:spPr>
            <a:solidFill>
              <a:schemeClr val="accent1"/>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'4.6.1'!$B$17:$I$17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501-4DA2-BBCF-DB1A07289E2E}"/>
            </c:ext>
          </c:extLst>
        </c:ser>
        <c:ser>
          <c:idx val="1"/>
          <c:order val="1"/>
          <c:tx>
            <c:strRef>
              <c:f>'4.6.1'!$A$18</c:f>
              <c:strCache>
                <c:ptCount val="1"/>
                <c:pt idx="0">
                  <c:v>Thermal (TPS)</c:v>
                </c:pt>
              </c:strCache>
            </c:strRef>
          </c:tx>
          <c:spPr>
            <a:solidFill>
              <a:schemeClr val="accent5"/>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'4.6.1'!$B$18:$I$18</c:f>
              <c:numCache>
                <c:formatCode>#,##0.0</c:formatCode>
                <c:ptCount val="8"/>
                <c:pt idx="0">
                  <c:v>69806.960000000006</c:v>
                </c:pt>
                <c:pt idx="1">
                  <c:v>61998.81</c:v>
                </c:pt>
                <c:pt idx="2">
                  <c:v>65251.638000000006</c:v>
                </c:pt>
                <c:pt idx="3">
                  <c:v>58492.053</c:v>
                </c:pt>
                <c:pt idx="4">
                  <c:v>45068.189000000006</c:v>
                </c:pt>
                <c:pt idx="5">
                  <c:v>49340.295999999995</c:v>
                </c:pt>
                <c:pt idx="6">
                  <c:v>56734.971000000005</c:v>
                </c:pt>
                <c:pt idx="7">
                  <c:v>54164.684000000001</c:v>
                </c:pt>
              </c:numCache>
            </c:numRef>
          </c:val>
          <c:extLst>
            <c:ext xmlns:c16="http://schemas.microsoft.com/office/drawing/2014/chart" uri="{C3380CC4-5D6E-409C-BE32-E72D297353CC}">
              <c16:uniqueId val="{00000001-C501-4DA2-BBCF-DB1A07289E2E}"/>
            </c:ext>
          </c:extLst>
        </c:ser>
        <c:ser>
          <c:idx val="2"/>
          <c:order val="2"/>
          <c:tx>
            <c:strRef>
              <c:f>'4.6.1'!$A$19</c:f>
              <c:strCache>
                <c:ptCount val="1"/>
                <c:pt idx="0">
                  <c:v>Combined cycle (CC)</c:v>
                </c:pt>
              </c:strCache>
            </c:strRef>
          </c:tx>
          <c:spPr>
            <a:solidFill>
              <a:schemeClr val="accent2"/>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'4.6.1'!$B$19:$I$19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C501-4DA2-BBCF-DB1A07289E2E}"/>
            </c:ext>
          </c:extLst>
        </c:ser>
        <c:ser>
          <c:idx val="3"/>
          <c:order val="3"/>
          <c:tx>
            <c:strRef>
              <c:f>'4.6.1'!$A$20</c:f>
              <c:strCache>
                <c:ptCount val="1"/>
                <c:pt idx="0">
                  <c:v>Gas fired (GFPS)</c:v>
                </c:pt>
              </c:strCache>
            </c:strRef>
          </c:tx>
          <c:spPr>
            <a:solidFill>
              <a:schemeClr val="accent6"/>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'4.6.1'!$B$20:$I$20</c:f>
              <c:numCache>
                <c:formatCode>#,##0.0</c:formatCode>
                <c:ptCount val="8"/>
                <c:pt idx="0">
                  <c:v>79348.40999999996</c:v>
                </c:pt>
                <c:pt idx="1">
                  <c:v>69053.789999999964</c:v>
                </c:pt>
                <c:pt idx="2">
                  <c:v>71582.131000000008</c:v>
                </c:pt>
                <c:pt idx="3">
                  <c:v>67533.847999999998</c:v>
                </c:pt>
                <c:pt idx="4">
                  <c:v>70550.52899999998</c:v>
                </c:pt>
                <c:pt idx="5">
                  <c:v>71751.586000000025</c:v>
                </c:pt>
                <c:pt idx="6">
                  <c:v>70640.91</c:v>
                </c:pt>
                <c:pt idx="7">
                  <c:v>72248.933999999994</c:v>
                </c:pt>
              </c:numCache>
            </c:numRef>
          </c:val>
          <c:extLst>
            <c:ext xmlns:c16="http://schemas.microsoft.com/office/drawing/2014/chart" uri="{C3380CC4-5D6E-409C-BE32-E72D297353CC}">
              <c16:uniqueId val="{00000003-C501-4DA2-BBCF-DB1A07289E2E}"/>
            </c:ext>
          </c:extLst>
        </c:ser>
        <c:ser>
          <c:idx val="4"/>
          <c:order val="4"/>
          <c:tx>
            <c:strRef>
              <c:f>'4.6.1'!$A$21</c:f>
              <c:strCache>
                <c:ptCount val="1"/>
                <c:pt idx="0">
                  <c:v>Hydro (HE)</c:v>
                </c:pt>
              </c:strCache>
            </c:strRef>
          </c:tx>
          <c:spPr>
            <a:solidFill>
              <a:schemeClr val="accent3"/>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'4.6.1'!$B$21:$I$21</c:f>
              <c:numCache>
                <c:formatCode>#,##0.0</c:formatCode>
                <c:ptCount val="8"/>
                <c:pt idx="0">
                  <c:v>35530.189000000006</c:v>
                </c:pt>
                <c:pt idx="1">
                  <c:v>37311.882999999973</c:v>
                </c:pt>
                <c:pt idx="2">
                  <c:v>42825.951000000023</c:v>
                </c:pt>
                <c:pt idx="3">
                  <c:v>27987.304000000007</c:v>
                </c:pt>
                <c:pt idx="4">
                  <c:v>30565.141999999996</c:v>
                </c:pt>
                <c:pt idx="5">
                  <c:v>37800.991000000002</c:v>
                </c:pt>
                <c:pt idx="6">
                  <c:v>40911.733999999975</c:v>
                </c:pt>
                <c:pt idx="7">
                  <c:v>48796.365999999958</c:v>
                </c:pt>
              </c:numCache>
            </c:numRef>
          </c:val>
          <c:extLst>
            <c:ext xmlns:c16="http://schemas.microsoft.com/office/drawing/2014/chart" uri="{C3380CC4-5D6E-409C-BE32-E72D297353CC}">
              <c16:uniqueId val="{00000004-C501-4DA2-BBCF-DB1A07289E2E}"/>
            </c:ext>
          </c:extLst>
        </c:ser>
        <c:ser>
          <c:idx val="5"/>
          <c:order val="5"/>
          <c:tx>
            <c:strRef>
              <c:f>'4.6.1'!$A$22</c:f>
              <c:strCache>
                <c:ptCount val="1"/>
                <c:pt idx="0">
                  <c:v>Pumped storage (PSHE)</c:v>
                </c:pt>
              </c:strCache>
            </c:strRef>
          </c:tx>
          <c:spPr>
            <a:solidFill>
              <a:srgbClr val="F0948F"/>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'4.6.1'!$B$22:$I$22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C501-4DA2-BBCF-DB1A07289E2E}"/>
            </c:ext>
          </c:extLst>
        </c:ser>
        <c:ser>
          <c:idx val="6"/>
          <c:order val="6"/>
          <c:tx>
            <c:strRef>
              <c:f>'4.6.1'!$A$23</c:f>
              <c:strCache>
                <c:ptCount val="1"/>
                <c:pt idx="0">
                  <c:v>Wind (WPP)</c:v>
                </c:pt>
              </c:strCache>
            </c:strRef>
          </c:tx>
          <c:spPr>
            <a:solidFill>
              <a:schemeClr val="accent4"/>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'4.6.1'!$B$23:$I$23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C501-4DA2-BBCF-DB1A07289E2E}"/>
            </c:ext>
          </c:extLst>
        </c:ser>
        <c:ser>
          <c:idx val="7"/>
          <c:order val="7"/>
          <c:tx>
            <c:strRef>
              <c:f>'4.6.1'!$A$24</c:f>
              <c:strCache>
                <c:ptCount val="1"/>
                <c:pt idx="0">
                  <c:v>Photovoltaic (PV)</c:v>
                </c:pt>
              </c:strCache>
            </c:strRef>
          </c:tx>
          <c:spPr>
            <a:solidFill>
              <a:srgbClr val="F7C9C7"/>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'4.6.1'!$B$24:$I$24</c:f>
              <c:numCache>
                <c:formatCode>#,##0.0</c:formatCode>
                <c:ptCount val="8"/>
                <c:pt idx="0">
                  <c:v>20327.226999999999</c:v>
                </c:pt>
                <c:pt idx="1">
                  <c:v>22304.79400000002</c:v>
                </c:pt>
                <c:pt idx="2">
                  <c:v>20881.601999999992</c:v>
                </c:pt>
                <c:pt idx="3">
                  <c:v>21342.562000000056</c:v>
                </c:pt>
                <c:pt idx="4">
                  <c:v>22738.017000000291</c:v>
                </c:pt>
                <c:pt idx="5">
                  <c:v>21649.892999999891</c:v>
                </c:pt>
                <c:pt idx="6">
                  <c:v>21695.970000000067</c:v>
                </c:pt>
                <c:pt idx="7">
                  <c:v>19865.961999999978</c:v>
                </c:pt>
              </c:numCache>
            </c:numRef>
          </c:val>
          <c:extLst>
            <c:ext xmlns:c16="http://schemas.microsoft.com/office/drawing/2014/chart" uri="{C3380CC4-5D6E-409C-BE32-E72D297353CC}">
              <c16:uniqueId val="{00000007-C501-4DA2-BBCF-DB1A07289E2E}"/>
            </c:ext>
          </c:extLst>
        </c:ser>
        <c:dLbls>
          <c:showLegendKey val="0"/>
          <c:showVal val="0"/>
          <c:showCatName val="0"/>
          <c:showSerName val="0"/>
          <c:showPercent val="0"/>
          <c:showBubbleSize val="0"/>
        </c:dLbls>
        <c:gapWidth val="50"/>
        <c:overlap val="100"/>
        <c:axId val="151754624"/>
        <c:axId val="151756160"/>
      </c:barChart>
      <c:catAx>
        <c:axId val="151754624"/>
        <c:scaling>
          <c:orientation val="minMax"/>
        </c:scaling>
        <c:delete val="0"/>
        <c:axPos val="b"/>
        <c:numFmt formatCode="General" sourceLinked="1"/>
        <c:majorTickMark val="none"/>
        <c:minorTickMark val="none"/>
        <c:tickLblPos val="nextTo"/>
        <c:txPr>
          <a:bodyPr/>
          <a:lstStyle/>
          <a:p>
            <a:pPr>
              <a:defRPr sz="900"/>
            </a:pPr>
            <a:endParaRPr lang="cs-CZ"/>
          </a:p>
        </c:txPr>
        <c:crossAx val="151756160"/>
        <c:crosses val="autoZero"/>
        <c:auto val="1"/>
        <c:lblAlgn val="ctr"/>
        <c:lblOffset val="100"/>
        <c:noMultiLvlLbl val="0"/>
      </c:catAx>
      <c:valAx>
        <c:axId val="1517561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754624"/>
        <c:crosses val="autoZero"/>
        <c:crossBetween val="between"/>
        <c:dispUnits>
          <c:builtInUnit val="thousands"/>
        </c:dispUnits>
      </c:valAx>
    </c:plotArea>
    <c:legend>
      <c:legendPos val="b"/>
      <c:layout>
        <c:manualLayout>
          <c:xMode val="edge"/>
          <c:yMode val="edge"/>
          <c:x val="0"/>
          <c:y val="0.82500285333538081"/>
          <c:w val="1"/>
          <c:h val="0.17117911963601642"/>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u="none" strike="noStrike" baseline="0">
                <a:solidFill>
                  <a:schemeClr val="tx2"/>
                </a:solidFill>
                <a:effectLst/>
              </a:rPr>
              <a:t>Net electricity consumption</a:t>
            </a:r>
            <a:r>
              <a:rPr lang="cs-CZ" sz="1000">
                <a:solidFill>
                  <a:schemeClr val="tx2"/>
                </a:solidFill>
              </a:rPr>
              <a:t> </a:t>
            </a:r>
            <a:r>
              <a:rPr lang="en-US" sz="1000" b="1" i="0" u="none" strike="noStrike" baseline="0">
                <a:effectLst/>
              </a:rPr>
              <a:t>[</a:t>
            </a:r>
            <a:r>
              <a:rPr lang="cs-CZ" sz="1000" b="1" i="0" u="none" strike="noStrike" baseline="0">
                <a:effectLst/>
              </a:rPr>
              <a:t>G</a:t>
            </a:r>
            <a:r>
              <a:rPr lang="en-US" sz="1000" b="1" i="0" u="none" strike="noStrike" baseline="0">
                <a:effectLst/>
              </a:rPr>
              <a:t>Wh]</a:t>
            </a:r>
            <a:endParaRPr lang="en-US" sz="1000">
              <a:solidFill>
                <a:schemeClr val="tx2"/>
              </a:solidFill>
            </a:endParaRPr>
          </a:p>
        </c:rich>
      </c:tx>
      <c:layout>
        <c:manualLayout>
          <c:xMode val="edge"/>
          <c:yMode val="edge"/>
          <c:x val="1.8733151586225599E-4"/>
          <c:y val="1.5212160979877515E-2"/>
        </c:manualLayout>
      </c:layout>
      <c:overlay val="1"/>
    </c:title>
    <c:autoTitleDeleted val="0"/>
    <c:plotArea>
      <c:layout>
        <c:manualLayout>
          <c:layoutTarget val="inner"/>
          <c:xMode val="edge"/>
          <c:yMode val="edge"/>
          <c:x val="8.9969848810221048E-2"/>
          <c:y val="0.14319141016463854"/>
          <c:w val="0.90347697860977805"/>
          <c:h val="0.58143997957702032"/>
        </c:manualLayout>
      </c:layout>
      <c:barChart>
        <c:barDir val="col"/>
        <c:grouping val="stacked"/>
        <c:varyColors val="0"/>
        <c:ser>
          <c:idx val="0"/>
          <c:order val="0"/>
          <c:tx>
            <c:strRef>
              <c:f>'4.6.1'!$A$26</c:f>
              <c:strCache>
                <c:ptCount val="1"/>
                <c:pt idx="0">
                  <c:v>High demand from EHV (HD_EHV)</c:v>
                </c:pt>
              </c:strCache>
            </c:strRef>
          </c:tx>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'4.6.1'!$B$26:$I$26</c:f>
              <c:numCache>
                <c:formatCode>#,##0.0</c:formatCode>
                <c:ptCount val="8"/>
                <c:pt idx="0">
                  <c:v>117957.91599999998</c:v>
                </c:pt>
                <c:pt idx="1">
                  <c:v>102510.89600000001</c:v>
                </c:pt>
                <c:pt idx="2">
                  <c:v>104335.742</c:v>
                </c:pt>
                <c:pt idx="3">
                  <c:v>103934.95599999999</c:v>
                </c:pt>
                <c:pt idx="4">
                  <c:v>101662.14800000002</c:v>
                </c:pt>
                <c:pt idx="5">
                  <c:v>100775.474</c:v>
                </c:pt>
                <c:pt idx="6">
                  <c:v>98230.967999999993</c:v>
                </c:pt>
                <c:pt idx="7">
                  <c:v>121407.82400000001</c:v>
                </c:pt>
              </c:numCache>
            </c:numRef>
          </c:val>
          <c:extLst>
            <c:ext xmlns:c16="http://schemas.microsoft.com/office/drawing/2014/chart" uri="{C3380CC4-5D6E-409C-BE32-E72D297353CC}">
              <c16:uniqueId val="{00000000-EDC8-43EC-B572-F1C6F923C116}"/>
            </c:ext>
          </c:extLst>
        </c:ser>
        <c:ser>
          <c:idx val="1"/>
          <c:order val="1"/>
          <c:tx>
            <c:strRef>
              <c:f>'4.6.1'!$A$27</c:f>
              <c:strCache>
                <c:ptCount val="1"/>
                <c:pt idx="0">
                  <c:v>High demand from HV (HD_HV)</c:v>
                </c:pt>
              </c:strCache>
            </c:strRef>
          </c:tx>
          <c:spPr>
            <a:solidFill>
              <a:schemeClr val="accent2"/>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'4.6.1'!$B$27:$I$27</c:f>
              <c:numCache>
                <c:formatCode>#,##0.0</c:formatCode>
                <c:ptCount val="8"/>
                <c:pt idx="0">
                  <c:v>3133517.9750000006</c:v>
                </c:pt>
                <c:pt idx="1">
                  <c:v>3188271.9269999997</c:v>
                </c:pt>
                <c:pt idx="2">
                  <c:v>3245571.1490000002</c:v>
                </c:pt>
                <c:pt idx="3">
                  <c:v>3266157.7100000004</c:v>
                </c:pt>
                <c:pt idx="4">
                  <c:v>3328652.4879999999</c:v>
                </c:pt>
                <c:pt idx="5">
                  <c:v>3327419.7750000004</c:v>
                </c:pt>
                <c:pt idx="6">
                  <c:v>2956160.7880000002</c:v>
                </c:pt>
                <c:pt idx="7">
                  <c:v>2980088.4670000002</c:v>
                </c:pt>
              </c:numCache>
            </c:numRef>
          </c:val>
          <c:extLst>
            <c:ext xmlns:c16="http://schemas.microsoft.com/office/drawing/2014/chart" uri="{C3380CC4-5D6E-409C-BE32-E72D297353CC}">
              <c16:uniqueId val="{00000001-EDC8-43EC-B572-F1C6F923C116}"/>
            </c:ext>
          </c:extLst>
        </c:ser>
        <c:ser>
          <c:idx val="2"/>
          <c:order val="2"/>
          <c:tx>
            <c:strRef>
              <c:f>'4.6.1'!$A$28</c:f>
              <c:strCache>
                <c:ptCount val="1"/>
                <c:pt idx="0">
                  <c:v>Low demand businesses (LD_B)</c:v>
                </c:pt>
              </c:strCache>
            </c:strRef>
          </c:tx>
          <c:spPr>
            <a:solidFill>
              <a:schemeClr val="accent5"/>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'4.6.1'!$B$28:$I$28</c:f>
              <c:numCache>
                <c:formatCode>#,##0.0</c:formatCode>
                <c:ptCount val="8"/>
                <c:pt idx="0">
                  <c:v>1102000.0009999999</c:v>
                </c:pt>
                <c:pt idx="1">
                  <c:v>1114660.9999999998</c:v>
                </c:pt>
                <c:pt idx="2">
                  <c:v>1142440</c:v>
                </c:pt>
                <c:pt idx="3">
                  <c:v>1103400</c:v>
                </c:pt>
                <c:pt idx="4">
                  <c:v>1147500</c:v>
                </c:pt>
                <c:pt idx="5">
                  <c:v>1139400</c:v>
                </c:pt>
                <c:pt idx="6">
                  <c:v>1106000</c:v>
                </c:pt>
                <c:pt idx="7">
                  <c:v>1115000</c:v>
                </c:pt>
              </c:numCache>
            </c:numRef>
          </c:val>
          <c:extLst>
            <c:ext xmlns:c16="http://schemas.microsoft.com/office/drawing/2014/chart" uri="{C3380CC4-5D6E-409C-BE32-E72D297353CC}">
              <c16:uniqueId val="{00000002-EDC8-43EC-B572-F1C6F923C116}"/>
            </c:ext>
          </c:extLst>
        </c:ser>
        <c:ser>
          <c:idx val="3"/>
          <c:order val="3"/>
          <c:tx>
            <c:strRef>
              <c:f>'4.6.1'!$A$29</c:f>
              <c:strCache>
                <c:ptCount val="1"/>
                <c:pt idx="0">
                  <c:v>Low demand households (LD_H)</c:v>
                </c:pt>
              </c:strCache>
            </c:strRef>
          </c:tx>
          <c:spPr>
            <a:solidFill>
              <a:schemeClr val="accent6"/>
            </a:solidFill>
          </c:spPr>
          <c:invertIfNegative val="0"/>
          <c:cat>
            <c:strRef>
              <c:f>'4.6.1'!$B$4:$I$6</c:f>
              <c:strCache>
                <c:ptCount val="8"/>
                <c:pt idx="0">
                  <c:v>2014</c:v>
                </c:pt>
                <c:pt idx="1">
                  <c:v>2015</c:v>
                </c:pt>
                <c:pt idx="2">
                  <c:v>2016</c:v>
                </c:pt>
                <c:pt idx="3">
                  <c:v>2017</c:v>
                </c:pt>
                <c:pt idx="4">
                  <c:v>2018</c:v>
                </c:pt>
                <c:pt idx="5">
                  <c:v>2019</c:v>
                </c:pt>
                <c:pt idx="6">
                  <c:v>2020</c:v>
                </c:pt>
                <c:pt idx="7">
                  <c:v>2021</c:v>
                </c:pt>
              </c:strCache>
            </c:strRef>
          </c:cat>
          <c:val>
            <c:numRef>
              <c:f>'4.6.1'!$B$29:$I$29</c:f>
              <c:numCache>
                <c:formatCode>#,##0.0</c:formatCode>
                <c:ptCount val="8"/>
                <c:pt idx="0">
                  <c:v>1355093.3959999997</c:v>
                </c:pt>
                <c:pt idx="1">
                  <c:v>1401449.59</c:v>
                </c:pt>
                <c:pt idx="2">
                  <c:v>1437164.3130000001</c:v>
                </c:pt>
                <c:pt idx="3">
                  <c:v>1518946.1780000001</c:v>
                </c:pt>
                <c:pt idx="4">
                  <c:v>1472155.3019999999</c:v>
                </c:pt>
                <c:pt idx="5">
                  <c:v>1473881.1429999997</c:v>
                </c:pt>
                <c:pt idx="6">
                  <c:v>1483437.7950000002</c:v>
                </c:pt>
                <c:pt idx="7">
                  <c:v>1559566.0970000001</c:v>
                </c:pt>
              </c:numCache>
            </c:numRef>
          </c:val>
          <c:extLst>
            <c:ext xmlns:c16="http://schemas.microsoft.com/office/drawing/2014/chart" uri="{C3380CC4-5D6E-409C-BE32-E72D297353CC}">
              <c16:uniqueId val="{00000003-EDC8-43EC-B572-F1C6F923C116}"/>
            </c:ext>
          </c:extLst>
        </c:ser>
        <c:dLbls>
          <c:showLegendKey val="0"/>
          <c:showVal val="0"/>
          <c:showCatName val="0"/>
          <c:showSerName val="0"/>
          <c:showPercent val="0"/>
          <c:showBubbleSize val="0"/>
        </c:dLbls>
        <c:gapWidth val="50"/>
        <c:overlap val="100"/>
        <c:axId val="151653760"/>
        <c:axId val="151655552"/>
      </c:barChart>
      <c:catAx>
        <c:axId val="151653760"/>
        <c:scaling>
          <c:orientation val="minMax"/>
        </c:scaling>
        <c:delete val="0"/>
        <c:axPos val="b"/>
        <c:numFmt formatCode="General" sourceLinked="1"/>
        <c:majorTickMark val="none"/>
        <c:minorTickMark val="none"/>
        <c:tickLblPos val="nextTo"/>
        <c:txPr>
          <a:bodyPr/>
          <a:lstStyle/>
          <a:p>
            <a:pPr>
              <a:defRPr sz="900"/>
            </a:pPr>
            <a:endParaRPr lang="cs-CZ"/>
          </a:p>
        </c:txPr>
        <c:crossAx val="151655552"/>
        <c:crossesAt val="-4E+18"/>
        <c:auto val="1"/>
        <c:lblAlgn val="ctr"/>
        <c:lblOffset val="100"/>
        <c:noMultiLvlLbl val="0"/>
      </c:catAx>
      <c:valAx>
        <c:axId val="151655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653760"/>
        <c:crosses val="autoZero"/>
        <c:crossBetween val="between"/>
        <c:dispUnits>
          <c:builtInUnit val="thousands"/>
        </c:dispUnits>
      </c:valAx>
    </c:plotArea>
    <c:legend>
      <c:legendPos val="b"/>
      <c:layout>
        <c:manualLayout>
          <c:xMode val="edge"/>
          <c:yMode val="edge"/>
          <c:x val="4.2904040404040432E-4"/>
          <c:y val="0.80582573389199541"/>
          <c:w val="0.99416616161616056"/>
          <c:h val="0.15573384875490234"/>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6039" r="0.31496062992126039" t="0.3543307086614173" header="0.31496062992126039" footer="0.31496062992126039"/>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719704848214798E-3"/>
          <c:y val="3.1520932036413055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'4.6.2'!$A$16</c:f>
              <c:strCache>
                <c:ptCount val="1"/>
                <c:pt idx="0">
                  <c:v>Nuclear (NPP)</c:v>
                </c:pt>
              </c:strCache>
            </c:strRef>
          </c:tx>
          <c:spPr>
            <a:solidFill>
              <a:schemeClr val="accent1"/>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'4.6.2'!$B$16:$I$16</c:f>
              <c:numCache>
                <c:formatCode>#,##0.0</c:formatCode>
                <c:ptCount val="8"/>
                <c:pt idx="0">
                  <c:v>14953985.359999999</c:v>
                </c:pt>
                <c:pt idx="1">
                  <c:v>14232842.5</c:v>
                </c:pt>
                <c:pt idx="2">
                  <c:v>12149527.490000002</c:v>
                </c:pt>
                <c:pt idx="3">
                  <c:v>16478932.120000001</c:v>
                </c:pt>
                <c:pt idx="4">
                  <c:v>15663054.350000001</c:v>
                </c:pt>
                <c:pt idx="5">
                  <c:v>15764588.5</c:v>
                </c:pt>
                <c:pt idx="6">
                  <c:v>15746247.810000001</c:v>
                </c:pt>
                <c:pt idx="7">
                  <c:v>15862733.4</c:v>
                </c:pt>
              </c:numCache>
            </c:numRef>
          </c:val>
          <c:extLst>
            <c:ext xmlns:c16="http://schemas.microsoft.com/office/drawing/2014/chart" uri="{C3380CC4-5D6E-409C-BE32-E72D297353CC}">
              <c16:uniqueId val="{00000000-08F9-4C07-9F12-CBCE2A6B6C2C}"/>
            </c:ext>
          </c:extLst>
        </c:ser>
        <c:ser>
          <c:idx val="1"/>
          <c:order val="1"/>
          <c:tx>
            <c:strRef>
              <c:f>'4.6.2'!$A$17</c:f>
              <c:strCache>
                <c:ptCount val="1"/>
                <c:pt idx="0">
                  <c:v>Thermal (TPS)</c:v>
                </c:pt>
              </c:strCache>
            </c:strRef>
          </c:tx>
          <c:spPr>
            <a:solidFill>
              <a:schemeClr val="accent5"/>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'4.6.2'!$B$17:$I$17</c:f>
              <c:numCache>
                <c:formatCode>#,##0.0</c:formatCode>
                <c:ptCount val="8"/>
                <c:pt idx="0">
                  <c:v>550901.67999999993</c:v>
                </c:pt>
                <c:pt idx="1">
                  <c:v>542952.14</c:v>
                </c:pt>
                <c:pt idx="2">
                  <c:v>439426.66199999995</c:v>
                </c:pt>
                <c:pt idx="3">
                  <c:v>450130.77</c:v>
                </c:pt>
                <c:pt idx="4">
                  <c:v>463739.84800000023</c:v>
                </c:pt>
                <c:pt idx="5">
                  <c:v>476824.489</c:v>
                </c:pt>
                <c:pt idx="6">
                  <c:v>441575.71499999973</c:v>
                </c:pt>
                <c:pt idx="7">
                  <c:v>425993.42100000003</c:v>
                </c:pt>
              </c:numCache>
            </c:numRef>
          </c:val>
          <c:extLst>
            <c:ext xmlns:c16="http://schemas.microsoft.com/office/drawing/2014/chart" uri="{C3380CC4-5D6E-409C-BE32-E72D297353CC}">
              <c16:uniqueId val="{00000001-08F9-4C07-9F12-CBCE2A6B6C2C}"/>
            </c:ext>
          </c:extLst>
        </c:ser>
        <c:ser>
          <c:idx val="2"/>
          <c:order val="2"/>
          <c:tx>
            <c:strRef>
              <c:f>'4.6.2'!$A$18</c:f>
              <c:strCache>
                <c:ptCount val="1"/>
                <c:pt idx="0">
                  <c:v>Combined cycle (CC)</c:v>
                </c:pt>
              </c:strCache>
            </c:strRef>
          </c:tx>
          <c:spPr>
            <a:solidFill>
              <a:schemeClr val="accent2"/>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8F9-4C07-9F12-CBCE2A6B6C2C}"/>
            </c:ext>
          </c:extLst>
        </c:ser>
        <c:ser>
          <c:idx val="3"/>
          <c:order val="3"/>
          <c:tx>
            <c:strRef>
              <c:f>'4.6.2'!$A$19</c:f>
              <c:strCache>
                <c:ptCount val="1"/>
                <c:pt idx="0">
                  <c:v>Gas fired (GFPS)</c:v>
                </c:pt>
              </c:strCache>
            </c:strRef>
          </c:tx>
          <c:spPr>
            <a:solidFill>
              <a:schemeClr val="accent6"/>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'4.6.2'!$B$19:$I$19</c:f>
              <c:numCache>
                <c:formatCode>#,##0.0</c:formatCode>
                <c:ptCount val="8"/>
                <c:pt idx="0">
                  <c:v>264913.73100000009</c:v>
                </c:pt>
                <c:pt idx="1">
                  <c:v>273228.16699999943</c:v>
                </c:pt>
                <c:pt idx="2">
                  <c:v>278779.58699999977</c:v>
                </c:pt>
                <c:pt idx="3">
                  <c:v>288834.45100000018</c:v>
                </c:pt>
                <c:pt idx="4">
                  <c:v>287618.47099999984</c:v>
                </c:pt>
                <c:pt idx="5">
                  <c:v>276478.29800000007</c:v>
                </c:pt>
                <c:pt idx="6">
                  <c:v>291886.49700000003</c:v>
                </c:pt>
                <c:pt idx="7">
                  <c:v>303425.2440000003</c:v>
                </c:pt>
              </c:numCache>
            </c:numRef>
          </c:val>
          <c:extLst>
            <c:ext xmlns:c16="http://schemas.microsoft.com/office/drawing/2014/chart" uri="{C3380CC4-5D6E-409C-BE32-E72D297353CC}">
              <c16:uniqueId val="{00000003-08F9-4C07-9F12-CBCE2A6B6C2C}"/>
            </c:ext>
          </c:extLst>
        </c:ser>
        <c:ser>
          <c:idx val="4"/>
          <c:order val="4"/>
          <c:tx>
            <c:strRef>
              <c:f>'4.6.2'!$A$20</c:f>
              <c:strCache>
                <c:ptCount val="1"/>
                <c:pt idx="0">
                  <c:v>Hydro (HE)</c:v>
                </c:pt>
              </c:strCache>
            </c:strRef>
          </c:tx>
          <c:spPr>
            <a:solidFill>
              <a:schemeClr val="accent3"/>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'4.6.2'!$B$20:$I$20</c:f>
              <c:numCache>
                <c:formatCode>#,##0.0</c:formatCode>
                <c:ptCount val="8"/>
                <c:pt idx="0">
                  <c:v>171281.07299999992</c:v>
                </c:pt>
                <c:pt idx="1">
                  <c:v>185148.36799999999</c:v>
                </c:pt>
                <c:pt idx="2">
                  <c:v>197514.23499999999</c:v>
                </c:pt>
                <c:pt idx="3">
                  <c:v>180387.66800000006</c:v>
                </c:pt>
                <c:pt idx="4">
                  <c:v>206746.33799999993</c:v>
                </c:pt>
                <c:pt idx="5">
                  <c:v>240485.73699999973</c:v>
                </c:pt>
                <c:pt idx="6">
                  <c:v>234795.48400000035</c:v>
                </c:pt>
                <c:pt idx="7">
                  <c:v>240967.22000000003</c:v>
                </c:pt>
              </c:numCache>
            </c:numRef>
          </c:val>
          <c:extLst>
            <c:ext xmlns:c16="http://schemas.microsoft.com/office/drawing/2014/chart" uri="{C3380CC4-5D6E-409C-BE32-E72D297353CC}">
              <c16:uniqueId val="{00000004-08F9-4C07-9F12-CBCE2A6B6C2C}"/>
            </c:ext>
          </c:extLst>
        </c:ser>
        <c:ser>
          <c:idx val="5"/>
          <c:order val="5"/>
          <c:tx>
            <c:strRef>
              <c:f>'4.6.2'!$A$21</c:f>
              <c:strCache>
                <c:ptCount val="1"/>
                <c:pt idx="0">
                  <c:v>Pumped storage (PSHE)</c:v>
                </c:pt>
              </c:strCache>
            </c:strRef>
          </c:tx>
          <c:spPr>
            <a:solidFill>
              <a:srgbClr val="F0948F"/>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08F9-4C07-9F12-CBCE2A6B6C2C}"/>
            </c:ext>
          </c:extLst>
        </c:ser>
        <c:ser>
          <c:idx val="6"/>
          <c:order val="6"/>
          <c:tx>
            <c:strRef>
              <c:f>'4.6.2'!$A$22</c:f>
              <c:strCache>
                <c:ptCount val="1"/>
                <c:pt idx="0">
                  <c:v>Wind (WPP)</c:v>
                </c:pt>
              </c:strCache>
            </c:strRef>
          </c:tx>
          <c:spPr>
            <a:solidFill>
              <a:schemeClr val="accent4"/>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'4.6.2'!$B$22:$I$22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08F9-4C07-9F12-CBCE2A6B6C2C}"/>
            </c:ext>
          </c:extLst>
        </c:ser>
        <c:ser>
          <c:idx val="7"/>
          <c:order val="7"/>
          <c:tx>
            <c:strRef>
              <c:f>'4.6.2'!$A$23</c:f>
              <c:strCache>
                <c:ptCount val="1"/>
                <c:pt idx="0">
                  <c:v>Photovoltaic (PV)</c:v>
                </c:pt>
              </c:strCache>
            </c:strRef>
          </c:tx>
          <c:spPr>
            <a:solidFill>
              <a:srgbClr val="F7C9C7"/>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'4.6.2'!$B$23:$I$23</c:f>
              <c:numCache>
                <c:formatCode>#,##0.0</c:formatCode>
                <c:ptCount val="8"/>
                <c:pt idx="0">
                  <c:v>250820.40100000115</c:v>
                </c:pt>
                <c:pt idx="1">
                  <c:v>264733.99400000024</c:v>
                </c:pt>
                <c:pt idx="2">
                  <c:v>253519.50600000113</c:v>
                </c:pt>
                <c:pt idx="3">
                  <c:v>266375.93599999725</c:v>
                </c:pt>
                <c:pt idx="4">
                  <c:v>272163.23600000143</c:v>
                </c:pt>
                <c:pt idx="5">
                  <c:v>271676.12400000391</c:v>
                </c:pt>
                <c:pt idx="6">
                  <c:v>268505.96300000133</c:v>
                </c:pt>
                <c:pt idx="7">
                  <c:v>257921.80900000024</c:v>
                </c:pt>
              </c:numCache>
            </c:numRef>
          </c:val>
          <c:extLst>
            <c:ext xmlns:c16="http://schemas.microsoft.com/office/drawing/2014/chart" uri="{C3380CC4-5D6E-409C-BE32-E72D297353CC}">
              <c16:uniqueId val="{00000007-08F9-4C07-9F12-CBCE2A6B6C2C}"/>
            </c:ext>
          </c:extLst>
        </c:ser>
        <c:dLbls>
          <c:showLegendKey val="0"/>
          <c:showVal val="0"/>
          <c:showCatName val="0"/>
          <c:showSerName val="0"/>
          <c:showPercent val="0"/>
          <c:showBubbleSize val="0"/>
        </c:dLbls>
        <c:gapWidth val="50"/>
        <c:overlap val="100"/>
        <c:axId val="151841408"/>
        <c:axId val="151867776"/>
      </c:barChart>
      <c:catAx>
        <c:axId val="151841408"/>
        <c:scaling>
          <c:orientation val="minMax"/>
        </c:scaling>
        <c:delete val="0"/>
        <c:axPos val="b"/>
        <c:numFmt formatCode="General" sourceLinked="1"/>
        <c:majorTickMark val="none"/>
        <c:minorTickMark val="none"/>
        <c:tickLblPos val="nextTo"/>
        <c:txPr>
          <a:bodyPr/>
          <a:lstStyle/>
          <a:p>
            <a:pPr>
              <a:defRPr sz="900"/>
            </a:pPr>
            <a:endParaRPr lang="cs-CZ"/>
          </a:p>
        </c:txPr>
        <c:crossAx val="151867776"/>
        <c:crosses val="autoZero"/>
        <c:auto val="1"/>
        <c:lblAlgn val="ctr"/>
        <c:lblOffset val="100"/>
        <c:noMultiLvlLbl val="0"/>
      </c:catAx>
      <c:valAx>
        <c:axId val="1518677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841408"/>
        <c:crosses val="autoZero"/>
        <c:crossBetween val="between"/>
        <c:dispUnits>
          <c:builtInUnit val="thousands"/>
        </c:dispUnits>
      </c:valAx>
    </c:plotArea>
    <c:legend>
      <c:legendPos val="b"/>
      <c:layout>
        <c:manualLayout>
          <c:xMode val="edge"/>
          <c:yMode val="edge"/>
          <c:x val="0"/>
          <c:y val="0.81209890638144511"/>
          <c:w val="1"/>
          <c:h val="0.1879010936185554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1151402454248338E-3"/>
          <c:y val="3.1398596266988037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'4.6.2'!$A$25</c:f>
              <c:strCache>
                <c:ptCount val="1"/>
                <c:pt idx="0">
                  <c:v>High demand from EHV (HD_EHV)</c:v>
                </c:pt>
              </c:strCache>
            </c:strRef>
          </c:tx>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'4.6.2'!$B$25:$I$25</c:f>
              <c:numCache>
                <c:formatCode>#,##0.0</c:formatCode>
                <c:ptCount val="8"/>
                <c:pt idx="0">
                  <c:v>251794.79849094606</c:v>
                </c:pt>
                <c:pt idx="1">
                  <c:v>198320.16270032397</c:v>
                </c:pt>
                <c:pt idx="2">
                  <c:v>194509.89750353698</c:v>
                </c:pt>
                <c:pt idx="3">
                  <c:v>188164.04902599935</c:v>
                </c:pt>
                <c:pt idx="4">
                  <c:v>186128.0169159522</c:v>
                </c:pt>
                <c:pt idx="5">
                  <c:v>178058.89730576001</c:v>
                </c:pt>
                <c:pt idx="6">
                  <c:v>135746.87382756843</c:v>
                </c:pt>
                <c:pt idx="7">
                  <c:v>162568.35275660339</c:v>
                </c:pt>
              </c:numCache>
            </c:numRef>
          </c:val>
          <c:extLst>
            <c:ext xmlns:c16="http://schemas.microsoft.com/office/drawing/2014/chart" uri="{C3380CC4-5D6E-409C-BE32-E72D297353CC}">
              <c16:uniqueId val="{00000000-5D39-4109-BBF6-3DFD72C202F2}"/>
            </c:ext>
          </c:extLst>
        </c:ser>
        <c:ser>
          <c:idx val="1"/>
          <c:order val="1"/>
          <c:tx>
            <c:strRef>
              <c:f>'4.6.2'!$A$26</c:f>
              <c:strCache>
                <c:ptCount val="1"/>
                <c:pt idx="0">
                  <c:v>High demand from HV (HD_HV)</c:v>
                </c:pt>
              </c:strCache>
            </c:strRef>
          </c:tx>
          <c:spPr>
            <a:solidFill>
              <a:schemeClr val="accent2"/>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'4.6.2'!$B$26:$I$26</c:f>
              <c:numCache>
                <c:formatCode>#,##0.0</c:formatCode>
                <c:ptCount val="8"/>
                <c:pt idx="0">
                  <c:v>1112605.0225098901</c:v>
                </c:pt>
                <c:pt idx="1">
                  <c:v>1104222.3835143091</c:v>
                </c:pt>
                <c:pt idx="2">
                  <c:v>1118679.9449992732</c:v>
                </c:pt>
                <c:pt idx="3">
                  <c:v>979800.23508730717</c:v>
                </c:pt>
                <c:pt idx="4">
                  <c:v>1014048.2017452881</c:v>
                </c:pt>
                <c:pt idx="5">
                  <c:v>1002276.3188595356</c:v>
                </c:pt>
                <c:pt idx="6">
                  <c:v>991766.78258870216</c:v>
                </c:pt>
                <c:pt idx="7">
                  <c:v>1094676.6180932336</c:v>
                </c:pt>
              </c:numCache>
            </c:numRef>
          </c:val>
          <c:extLst>
            <c:ext xmlns:c16="http://schemas.microsoft.com/office/drawing/2014/chart" uri="{C3380CC4-5D6E-409C-BE32-E72D297353CC}">
              <c16:uniqueId val="{00000001-5D39-4109-BBF6-3DFD72C202F2}"/>
            </c:ext>
          </c:extLst>
        </c:ser>
        <c:ser>
          <c:idx val="2"/>
          <c:order val="2"/>
          <c:tx>
            <c:strRef>
              <c:f>'4.6.2'!$A$27</c:f>
              <c:strCache>
                <c:ptCount val="1"/>
                <c:pt idx="0">
                  <c:v>Low demand businesses (LD_B)</c:v>
                </c:pt>
              </c:strCache>
            </c:strRef>
          </c:tx>
          <c:spPr>
            <a:solidFill>
              <a:schemeClr val="accent5"/>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'4.6.2'!$B$27:$I$27</c:f>
              <c:numCache>
                <c:formatCode>#,##0.0</c:formatCode>
                <c:ptCount val="8"/>
                <c:pt idx="0">
                  <c:v>702707.20395004097</c:v>
                </c:pt>
                <c:pt idx="1">
                  <c:v>684146.22531088896</c:v>
                </c:pt>
                <c:pt idx="2">
                  <c:v>706450.51817559195</c:v>
                </c:pt>
                <c:pt idx="3">
                  <c:v>735505.66806172894</c:v>
                </c:pt>
                <c:pt idx="4">
                  <c:v>713212.47652137489</c:v>
                </c:pt>
                <c:pt idx="5">
                  <c:v>707324.96927442111</c:v>
                </c:pt>
                <c:pt idx="6">
                  <c:v>674003.81531127682</c:v>
                </c:pt>
                <c:pt idx="7">
                  <c:v>619042.77071892319</c:v>
                </c:pt>
              </c:numCache>
            </c:numRef>
          </c:val>
          <c:extLst>
            <c:ext xmlns:c16="http://schemas.microsoft.com/office/drawing/2014/chart" uri="{C3380CC4-5D6E-409C-BE32-E72D297353CC}">
              <c16:uniqueId val="{00000002-5D39-4109-BBF6-3DFD72C202F2}"/>
            </c:ext>
          </c:extLst>
        </c:ser>
        <c:ser>
          <c:idx val="3"/>
          <c:order val="3"/>
          <c:tx>
            <c:strRef>
              <c:f>'4.6.2'!$A$28</c:f>
              <c:strCache>
                <c:ptCount val="1"/>
                <c:pt idx="0">
                  <c:v>Low demand households (LD_H)</c:v>
                </c:pt>
              </c:strCache>
            </c:strRef>
          </c:tx>
          <c:spPr>
            <a:solidFill>
              <a:schemeClr val="accent6"/>
            </a:solidFill>
          </c:spPr>
          <c:invertIfNegative val="0"/>
          <c:cat>
            <c:strRef>
              <c:f>'4.6.2'!$B$3:$I$5</c:f>
              <c:strCache>
                <c:ptCount val="8"/>
                <c:pt idx="0">
                  <c:v>2014</c:v>
                </c:pt>
                <c:pt idx="1">
                  <c:v>2015</c:v>
                </c:pt>
                <c:pt idx="2">
                  <c:v>2016</c:v>
                </c:pt>
                <c:pt idx="3">
                  <c:v>2017</c:v>
                </c:pt>
                <c:pt idx="4">
                  <c:v>2018</c:v>
                </c:pt>
                <c:pt idx="5">
                  <c:v>2019</c:v>
                </c:pt>
                <c:pt idx="6">
                  <c:v>2020</c:v>
                </c:pt>
                <c:pt idx="7">
                  <c:v>2021</c:v>
                </c:pt>
              </c:strCache>
            </c:strRef>
          </c:cat>
          <c:val>
            <c:numRef>
              <c:f>'4.6.2'!$B$28:$I$28</c:f>
              <c:numCache>
                <c:formatCode>#,##0.0</c:formatCode>
                <c:ptCount val="8"/>
                <c:pt idx="0">
                  <c:v>1171720.238727543</c:v>
                </c:pt>
                <c:pt idx="1">
                  <c:v>1192832.4651233729</c:v>
                </c:pt>
                <c:pt idx="2">
                  <c:v>1219833.7334855739</c:v>
                </c:pt>
                <c:pt idx="3">
                  <c:v>1249657.5588718213</c:v>
                </c:pt>
                <c:pt idx="4">
                  <c:v>1233977.0656156614</c:v>
                </c:pt>
                <c:pt idx="5">
                  <c:v>1245254.6934273047</c:v>
                </c:pt>
                <c:pt idx="6">
                  <c:v>1299528.0663508794</c:v>
                </c:pt>
                <c:pt idx="7">
                  <c:v>1331722.7840102499</c:v>
                </c:pt>
              </c:numCache>
            </c:numRef>
          </c:val>
          <c:extLst>
            <c:ext xmlns:c16="http://schemas.microsoft.com/office/drawing/2014/chart" uri="{C3380CC4-5D6E-409C-BE32-E72D297353CC}">
              <c16:uniqueId val="{00000003-5D39-4109-BBF6-3DFD72C202F2}"/>
            </c:ext>
          </c:extLst>
        </c:ser>
        <c:dLbls>
          <c:showLegendKey val="0"/>
          <c:showVal val="0"/>
          <c:showCatName val="0"/>
          <c:showSerName val="0"/>
          <c:showPercent val="0"/>
          <c:showBubbleSize val="0"/>
        </c:dLbls>
        <c:gapWidth val="50"/>
        <c:overlap val="100"/>
        <c:axId val="151908736"/>
        <c:axId val="151910272"/>
      </c:barChart>
      <c:catAx>
        <c:axId val="151908736"/>
        <c:scaling>
          <c:orientation val="minMax"/>
        </c:scaling>
        <c:delete val="0"/>
        <c:axPos val="b"/>
        <c:numFmt formatCode="General" sourceLinked="1"/>
        <c:majorTickMark val="none"/>
        <c:minorTickMark val="none"/>
        <c:tickLblPos val="nextTo"/>
        <c:txPr>
          <a:bodyPr/>
          <a:lstStyle/>
          <a:p>
            <a:pPr>
              <a:defRPr sz="900"/>
            </a:pPr>
            <a:endParaRPr lang="cs-CZ"/>
          </a:p>
        </c:txPr>
        <c:crossAx val="151910272"/>
        <c:crossesAt val="-4E+18"/>
        <c:auto val="1"/>
        <c:lblAlgn val="ctr"/>
        <c:lblOffset val="100"/>
        <c:noMultiLvlLbl val="0"/>
      </c:catAx>
      <c:valAx>
        <c:axId val="1519102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908736"/>
        <c:crosses val="autoZero"/>
        <c:crossBetween val="between"/>
        <c:dispUnits>
          <c:builtInUnit val="thousands"/>
        </c:dispUnits>
      </c:valAx>
    </c:plotArea>
    <c:legend>
      <c:legendPos val="b"/>
      <c:layout>
        <c:manualLayout>
          <c:xMode val="edge"/>
          <c:yMode val="edge"/>
          <c:x val="0"/>
          <c:y val="0.82198707232642765"/>
          <c:w val="0.96744292929292863"/>
          <c:h val="0.1162405582935112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GB" sz="1000" b="1" i="0" baseline="0">
                <a:solidFill>
                  <a:schemeClr val="tx2"/>
                </a:solidFill>
                <a:effectLst/>
              </a:rPr>
              <a:t>Year-on-year change in gross electricity generation by tech</a:t>
            </a:r>
            <a:r>
              <a:rPr lang="cs-CZ" sz="1000" b="1" i="0" baseline="0">
                <a:solidFill>
                  <a:schemeClr val="tx2"/>
                </a:solidFill>
                <a:effectLst/>
              </a:rPr>
              <a:t>nology [GWh]</a:t>
            </a:r>
            <a:endParaRPr lang="cs-CZ" sz="1000" b="1">
              <a:solidFill>
                <a:schemeClr val="tx2"/>
              </a:solidFill>
              <a:effectLst/>
            </a:endParaRPr>
          </a:p>
        </c:rich>
      </c:tx>
      <c:layout>
        <c:manualLayout>
          <c:xMode val="edge"/>
          <c:yMode val="edge"/>
          <c:x val="2.1301144463541062E-3"/>
          <c:y val="2.6193189667081087E-2"/>
        </c:manualLayout>
      </c:layout>
      <c:overlay val="0"/>
      <c:spPr>
        <a:solidFill>
          <a:schemeClr val="bg1"/>
        </a:solidFill>
      </c:spPr>
    </c:title>
    <c:autoTitleDeleted val="0"/>
    <c:plotArea>
      <c:layout>
        <c:manualLayout>
          <c:layoutTarget val="inner"/>
          <c:xMode val="edge"/>
          <c:yMode val="edge"/>
          <c:x val="9.5596144744202236E-2"/>
          <c:y val="0.16252072109407367"/>
          <c:w val="0.72853058342326449"/>
          <c:h val="0.74134514435695542"/>
        </c:manualLayout>
      </c:layout>
      <c:barChart>
        <c:barDir val="col"/>
        <c:grouping val="clustered"/>
        <c:varyColors val="0"/>
        <c:ser>
          <c:idx val="0"/>
          <c:order val="0"/>
          <c:spPr>
            <a:solidFill>
              <a:schemeClr val="accent1"/>
            </a:solidFill>
          </c:spPr>
          <c:invertIfNegative val="0"/>
          <c:dLbls>
            <c:dLbl>
              <c:idx val="0"/>
              <c:layout>
                <c:manualLayout>
                  <c:x val="0"/>
                  <c:y val="2.09873229958923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4B-478D-952A-3FD95D51077C}"/>
                </c:ext>
              </c:extLst>
            </c:dLbl>
            <c:dLbl>
              <c:idx val="1"/>
              <c:layout>
                <c:manualLayout>
                  <c:x val="0"/>
                  <c:y val="8.395590216404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27-4A0F-B0AC-ED6934BAA581}"/>
                </c:ext>
              </c:extLst>
            </c:dLbl>
            <c:dLbl>
              <c:idx val="2"/>
              <c:layout>
                <c:manualLayout>
                  <c:x val="0"/>
                  <c:y val="2.51861096311653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4B-478D-952A-3FD95D51077C}"/>
                </c:ext>
              </c:extLst>
            </c:dLbl>
            <c:dLbl>
              <c:idx val="3"/>
              <c:layout>
                <c:manualLayout>
                  <c:x val="0"/>
                  <c:y val="1.67898583967139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27-4A0F-B0AC-ED6934BAA581}"/>
                </c:ext>
              </c:extLst>
            </c:dLbl>
            <c:dLbl>
              <c:idx val="4"/>
              <c:layout>
                <c:manualLayout>
                  <c:x val="-1.0100893414627488E-16"/>
                  <c:y val="2.518478759507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0-41B9-9233-3235C55109B5}"/>
                </c:ext>
              </c:extLst>
            </c:dLbl>
            <c:dLbl>
              <c:idx val="5"/>
              <c:layout>
                <c:manualLayout>
                  <c:x val="-2.7548209366391207E-3"/>
                  <c:y val="1.67898583967139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F0-41B9-9233-3235C55109B5}"/>
                </c:ext>
              </c:extLst>
            </c:dLbl>
            <c:dLbl>
              <c:idx val="6"/>
              <c:layout>
                <c:manualLayout>
                  <c:x val="-1.0100893414627488E-16"/>
                  <c:y val="1.6790519414761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4B-478D-952A-3FD95D51077C}"/>
                </c:ext>
              </c:extLst>
            </c:dLbl>
            <c:dLbl>
              <c:idx val="7"/>
              <c:layout>
                <c:manualLayout>
                  <c:x val="0"/>
                  <c:y val="1.6790519414761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27-4A0F-B0AC-ED6934BAA581}"/>
                </c:ext>
              </c:extLst>
            </c:dLbl>
            <c:spPr>
              <a:noFill/>
              <a:ln>
                <a:noFill/>
              </a:ln>
              <a:effectLst/>
            </c:spPr>
            <c:txPr>
              <a:bodyPr/>
              <a:lstStyle/>
              <a:p>
                <a:pPr>
                  <a:defRPr sz="900"/>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'3.3'!$B$28:$B$35</c:f>
              <c:strCache>
                <c:ptCount val="8"/>
                <c:pt idx="0">
                  <c:v>NPP</c:v>
                </c:pt>
                <c:pt idx="1">
                  <c:v>TPS</c:v>
                </c:pt>
                <c:pt idx="2">
                  <c:v>CC</c:v>
                </c:pt>
                <c:pt idx="3">
                  <c:v>GFPS</c:v>
                </c:pt>
                <c:pt idx="4">
                  <c:v>HE</c:v>
                </c:pt>
                <c:pt idx="5">
                  <c:v>PSHE</c:v>
                </c:pt>
                <c:pt idx="6">
                  <c:v>WPP</c:v>
                </c:pt>
                <c:pt idx="7">
                  <c:v>PV</c:v>
                </c:pt>
              </c:strCache>
            </c:strRef>
          </c:cat>
          <c:val>
            <c:numRef>
              <c:f>'3.3'!$C$28:$C$35</c:f>
              <c:numCache>
                <c:formatCode>#,##0</c:formatCode>
                <c:ptCount val="8"/>
                <c:pt idx="0">
                  <c:v>687.90060999999696</c:v>
                </c:pt>
                <c:pt idx="1">
                  <c:v>3432.2561669999996</c:v>
                </c:pt>
                <c:pt idx="2">
                  <c:v>-801.42543999999998</c:v>
                </c:pt>
                <c:pt idx="3">
                  <c:v>141.59415600000057</c:v>
                </c:pt>
                <c:pt idx="4">
                  <c:v>264.42028299999947</c:v>
                </c:pt>
                <c:pt idx="5">
                  <c:v>-81.674241999999822</c:v>
                </c:pt>
                <c:pt idx="6">
                  <c:v>-97.549444999999992</c:v>
                </c:pt>
                <c:pt idx="7">
                  <c:v>-83.709742999999889</c:v>
                </c:pt>
              </c:numCache>
            </c:numRef>
          </c:val>
          <c:extLst>
            <c:ext xmlns:c16="http://schemas.microsoft.com/office/drawing/2014/chart" uri="{C3380CC4-5D6E-409C-BE32-E72D297353CC}">
              <c16:uniqueId val="{00000000-1C27-4A0F-B0AC-ED6934BAA581}"/>
            </c:ext>
          </c:extLst>
        </c:ser>
        <c:dLbls>
          <c:showLegendKey val="0"/>
          <c:showVal val="1"/>
          <c:showCatName val="0"/>
          <c:showSerName val="0"/>
          <c:showPercent val="0"/>
          <c:showBubbleSize val="0"/>
        </c:dLbls>
        <c:gapWidth val="50"/>
        <c:axId val="147089280"/>
        <c:axId val="147090816"/>
      </c:barChart>
      <c:catAx>
        <c:axId val="147089280"/>
        <c:scaling>
          <c:orientation val="minMax"/>
        </c:scaling>
        <c:delete val="0"/>
        <c:axPos val="b"/>
        <c:numFmt formatCode="General" sourceLinked="1"/>
        <c:majorTickMark val="none"/>
        <c:minorTickMark val="none"/>
        <c:tickLblPos val="low"/>
        <c:txPr>
          <a:bodyPr/>
          <a:lstStyle/>
          <a:p>
            <a:pPr>
              <a:defRPr sz="900">
                <a:ln w="3175">
                  <a:noFill/>
                </a:ln>
              </a:defRPr>
            </a:pPr>
            <a:endParaRPr lang="cs-CZ"/>
          </a:p>
        </c:txPr>
        <c:crossAx val="147090816"/>
        <c:crosses val="autoZero"/>
        <c:auto val="1"/>
        <c:lblAlgn val="ctr"/>
        <c:lblOffset val="100"/>
        <c:noMultiLvlLbl val="0"/>
      </c:catAx>
      <c:valAx>
        <c:axId val="147090816"/>
        <c:scaling>
          <c:orientation val="minMax"/>
          <c:max val="3500"/>
          <c:min val="-1000"/>
        </c:scaling>
        <c:delete val="0"/>
        <c:axPos val="l"/>
        <c:majorGridlines/>
        <c:numFmt formatCode="#,##0" sourceLinked="0"/>
        <c:majorTickMark val="out"/>
        <c:minorTickMark val="none"/>
        <c:tickLblPos val="nextTo"/>
        <c:spPr>
          <a:ln>
            <a:noFill/>
          </a:ln>
        </c:spPr>
        <c:txPr>
          <a:bodyPr/>
          <a:lstStyle/>
          <a:p>
            <a:pPr>
              <a:defRPr sz="900"/>
            </a:pPr>
            <a:endParaRPr lang="cs-CZ"/>
          </a:p>
        </c:txPr>
        <c:crossAx val="147089280"/>
        <c:crosses val="autoZero"/>
        <c:crossBetween val="between"/>
      </c:valAx>
    </c:plotArea>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8097739989728E-4"/>
          <c:y val="3.1520869545793376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'4.6.3'!$A$16</c:f>
              <c:strCache>
                <c:ptCount val="1"/>
                <c:pt idx="0">
                  <c:v>Nuclear (NPP)</c:v>
                </c:pt>
              </c:strCache>
            </c:strRef>
          </c:tx>
          <c:spPr>
            <a:solidFill>
              <a:schemeClr val="accent1"/>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07B-4C25-928B-A160B4965BA6}"/>
            </c:ext>
          </c:extLst>
        </c:ser>
        <c:ser>
          <c:idx val="1"/>
          <c:order val="1"/>
          <c:tx>
            <c:strRef>
              <c:f>'4.6.3'!$A$17</c:f>
              <c:strCache>
                <c:ptCount val="1"/>
                <c:pt idx="0">
                  <c:v>Thermal (TPS)</c:v>
                </c:pt>
              </c:strCache>
            </c:strRef>
          </c:tx>
          <c:spPr>
            <a:solidFill>
              <a:schemeClr val="accent5"/>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'4.6.3'!$B$17:$I$17</c:f>
              <c:numCache>
                <c:formatCode>#,##0.0</c:formatCode>
                <c:ptCount val="8"/>
                <c:pt idx="0">
                  <c:v>435587.88</c:v>
                </c:pt>
                <c:pt idx="1">
                  <c:v>507321.73</c:v>
                </c:pt>
                <c:pt idx="2">
                  <c:v>483452.77699999994</c:v>
                </c:pt>
                <c:pt idx="3">
                  <c:v>544474.924</c:v>
                </c:pt>
                <c:pt idx="4">
                  <c:v>495626.28500000009</c:v>
                </c:pt>
                <c:pt idx="5">
                  <c:v>507412.78000000014</c:v>
                </c:pt>
                <c:pt idx="6">
                  <c:v>455377.76199999999</c:v>
                </c:pt>
                <c:pt idx="7">
                  <c:v>467877.06099999981</c:v>
                </c:pt>
              </c:numCache>
            </c:numRef>
          </c:val>
          <c:extLst>
            <c:ext xmlns:c16="http://schemas.microsoft.com/office/drawing/2014/chart" uri="{C3380CC4-5D6E-409C-BE32-E72D297353CC}">
              <c16:uniqueId val="{00000001-907B-4C25-928B-A160B4965BA6}"/>
            </c:ext>
          </c:extLst>
        </c:ser>
        <c:ser>
          <c:idx val="2"/>
          <c:order val="2"/>
          <c:tx>
            <c:strRef>
              <c:f>'4.6.3'!$A$18</c:f>
              <c:strCache>
                <c:ptCount val="1"/>
                <c:pt idx="0">
                  <c:v>Combined cycle (CC)</c:v>
                </c:pt>
              </c:strCache>
            </c:strRef>
          </c:tx>
          <c:spPr>
            <a:solidFill>
              <a:schemeClr val="accent2"/>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'4.6.3'!$B$18:$I$18</c:f>
              <c:numCache>
                <c:formatCode>#,##0.0</c:formatCode>
                <c:ptCount val="8"/>
                <c:pt idx="0">
                  <c:v>196599.59999999998</c:v>
                </c:pt>
                <c:pt idx="1">
                  <c:v>193020.06</c:v>
                </c:pt>
                <c:pt idx="2">
                  <c:v>216253.158</c:v>
                </c:pt>
                <c:pt idx="3">
                  <c:v>236256.08400000003</c:v>
                </c:pt>
                <c:pt idx="4">
                  <c:v>268997.12000000005</c:v>
                </c:pt>
                <c:pt idx="5">
                  <c:v>316764.261</c:v>
                </c:pt>
                <c:pt idx="6">
                  <c:v>314495.98</c:v>
                </c:pt>
                <c:pt idx="7">
                  <c:v>331271</c:v>
                </c:pt>
              </c:numCache>
            </c:numRef>
          </c:val>
          <c:extLst>
            <c:ext xmlns:c16="http://schemas.microsoft.com/office/drawing/2014/chart" uri="{C3380CC4-5D6E-409C-BE32-E72D297353CC}">
              <c16:uniqueId val="{00000002-907B-4C25-928B-A160B4965BA6}"/>
            </c:ext>
          </c:extLst>
        </c:ser>
        <c:ser>
          <c:idx val="3"/>
          <c:order val="3"/>
          <c:tx>
            <c:strRef>
              <c:f>'4.6.3'!$A$19</c:f>
              <c:strCache>
                <c:ptCount val="1"/>
                <c:pt idx="0">
                  <c:v>Gas fired (GFPS)</c:v>
                </c:pt>
              </c:strCache>
            </c:strRef>
          </c:tx>
          <c:spPr>
            <a:solidFill>
              <a:schemeClr val="accent6"/>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'4.6.3'!$B$19:$I$19</c:f>
              <c:numCache>
                <c:formatCode>#,##0.0</c:formatCode>
                <c:ptCount val="8"/>
                <c:pt idx="0">
                  <c:v>303921.72000000015</c:v>
                </c:pt>
                <c:pt idx="1">
                  <c:v>313095.89999999944</c:v>
                </c:pt>
                <c:pt idx="2">
                  <c:v>321864.4479999998</c:v>
                </c:pt>
                <c:pt idx="3">
                  <c:v>330239.70699999994</c:v>
                </c:pt>
                <c:pt idx="4">
                  <c:v>343711.70400000009</c:v>
                </c:pt>
                <c:pt idx="5">
                  <c:v>347669.79300000012</c:v>
                </c:pt>
                <c:pt idx="6">
                  <c:v>365601.24699999962</c:v>
                </c:pt>
                <c:pt idx="7">
                  <c:v>377686.27899999998</c:v>
                </c:pt>
              </c:numCache>
            </c:numRef>
          </c:val>
          <c:extLst>
            <c:ext xmlns:c16="http://schemas.microsoft.com/office/drawing/2014/chart" uri="{C3380CC4-5D6E-409C-BE32-E72D297353CC}">
              <c16:uniqueId val="{00000003-907B-4C25-928B-A160B4965BA6}"/>
            </c:ext>
          </c:extLst>
        </c:ser>
        <c:ser>
          <c:idx val="4"/>
          <c:order val="4"/>
          <c:tx>
            <c:strRef>
              <c:f>'4.6.3'!$A$20</c:f>
              <c:strCache>
                <c:ptCount val="1"/>
                <c:pt idx="0">
                  <c:v>Hydro (HE)</c:v>
                </c:pt>
              </c:strCache>
            </c:strRef>
          </c:tx>
          <c:spPr>
            <a:solidFill>
              <a:schemeClr val="accent3"/>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'4.6.3'!$B$20:$I$20</c:f>
              <c:numCache>
                <c:formatCode>#,##0.0</c:formatCode>
                <c:ptCount val="8"/>
                <c:pt idx="0">
                  <c:v>68921.45299999998</c:v>
                </c:pt>
                <c:pt idx="1">
                  <c:v>65353.817999999977</c:v>
                </c:pt>
                <c:pt idx="2">
                  <c:v>65216.144999999982</c:v>
                </c:pt>
                <c:pt idx="3">
                  <c:v>47367.136999999995</c:v>
                </c:pt>
                <c:pt idx="4">
                  <c:v>37513.612999999983</c:v>
                </c:pt>
                <c:pt idx="5">
                  <c:v>55455.220000000016</c:v>
                </c:pt>
                <c:pt idx="6">
                  <c:v>83065.375999999989</c:v>
                </c:pt>
                <c:pt idx="7">
                  <c:v>83397.304999999964</c:v>
                </c:pt>
              </c:numCache>
            </c:numRef>
          </c:val>
          <c:extLst>
            <c:ext xmlns:c16="http://schemas.microsoft.com/office/drawing/2014/chart" uri="{C3380CC4-5D6E-409C-BE32-E72D297353CC}">
              <c16:uniqueId val="{00000004-907B-4C25-928B-A160B4965BA6}"/>
            </c:ext>
          </c:extLst>
        </c:ser>
        <c:ser>
          <c:idx val="5"/>
          <c:order val="5"/>
          <c:tx>
            <c:strRef>
              <c:f>'4.6.3'!$A$21</c:f>
              <c:strCache>
                <c:ptCount val="1"/>
                <c:pt idx="0">
                  <c:v>Pumped storage (PSHE)</c:v>
                </c:pt>
              </c:strCache>
            </c:strRef>
          </c:tx>
          <c:spPr>
            <a:solidFill>
              <a:srgbClr val="F0948F"/>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907B-4C25-928B-A160B4965BA6}"/>
            </c:ext>
          </c:extLst>
        </c:ser>
        <c:ser>
          <c:idx val="6"/>
          <c:order val="6"/>
          <c:tx>
            <c:strRef>
              <c:f>'4.6.3'!$A$22</c:f>
              <c:strCache>
                <c:ptCount val="1"/>
                <c:pt idx="0">
                  <c:v>Wind (WPP)</c:v>
                </c:pt>
              </c:strCache>
            </c:strRef>
          </c:tx>
          <c:spPr>
            <a:solidFill>
              <a:schemeClr val="accent4"/>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'4.6.3'!$B$22:$I$22</c:f>
              <c:numCache>
                <c:formatCode>#,##0.0</c:formatCode>
                <c:ptCount val="8"/>
                <c:pt idx="0">
                  <c:v>12556.323000000006</c:v>
                </c:pt>
                <c:pt idx="1">
                  <c:v>13836.911000000002</c:v>
                </c:pt>
                <c:pt idx="2">
                  <c:v>11988.231999999998</c:v>
                </c:pt>
                <c:pt idx="3">
                  <c:v>14817.83</c:v>
                </c:pt>
                <c:pt idx="4">
                  <c:v>14207.539000000008</c:v>
                </c:pt>
                <c:pt idx="5">
                  <c:v>14963.803999999993</c:v>
                </c:pt>
                <c:pt idx="6">
                  <c:v>14185.010999999997</c:v>
                </c:pt>
                <c:pt idx="7">
                  <c:v>12957.840999999997</c:v>
                </c:pt>
              </c:numCache>
            </c:numRef>
          </c:val>
          <c:extLst>
            <c:ext xmlns:c16="http://schemas.microsoft.com/office/drawing/2014/chart" uri="{C3380CC4-5D6E-409C-BE32-E72D297353CC}">
              <c16:uniqueId val="{00000006-907B-4C25-928B-A160B4965BA6}"/>
            </c:ext>
          </c:extLst>
        </c:ser>
        <c:ser>
          <c:idx val="7"/>
          <c:order val="7"/>
          <c:tx>
            <c:strRef>
              <c:f>'4.6.3'!$A$23</c:f>
              <c:strCache>
                <c:ptCount val="1"/>
                <c:pt idx="0">
                  <c:v>Photovoltaic (PV)</c:v>
                </c:pt>
              </c:strCache>
            </c:strRef>
          </c:tx>
          <c:spPr>
            <a:solidFill>
              <a:srgbClr val="F7C9C7"/>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'4.6.3'!$B$23:$I$23</c:f>
              <c:numCache>
                <c:formatCode>#,##0.0</c:formatCode>
                <c:ptCount val="8"/>
                <c:pt idx="0">
                  <c:v>484465.10099999845</c:v>
                </c:pt>
                <c:pt idx="1">
                  <c:v>516853.6959999993</c:v>
                </c:pt>
                <c:pt idx="2">
                  <c:v>499395.73900000198</c:v>
                </c:pt>
                <c:pt idx="3">
                  <c:v>518239.75100000063</c:v>
                </c:pt>
                <c:pt idx="4">
                  <c:v>534010.69299998775</c:v>
                </c:pt>
                <c:pt idx="5">
                  <c:v>527707.88500000385</c:v>
                </c:pt>
                <c:pt idx="6">
                  <c:v>523463.18100000173</c:v>
                </c:pt>
                <c:pt idx="7">
                  <c:v>512983.86600000173</c:v>
                </c:pt>
              </c:numCache>
            </c:numRef>
          </c:val>
          <c:extLst>
            <c:ext xmlns:c16="http://schemas.microsoft.com/office/drawing/2014/chart" uri="{C3380CC4-5D6E-409C-BE32-E72D297353CC}">
              <c16:uniqueId val="{00000007-907B-4C25-928B-A160B4965BA6}"/>
            </c:ext>
          </c:extLst>
        </c:ser>
        <c:dLbls>
          <c:showLegendKey val="0"/>
          <c:showVal val="0"/>
          <c:showCatName val="0"/>
          <c:showSerName val="0"/>
          <c:showPercent val="0"/>
          <c:showBubbleSize val="0"/>
        </c:dLbls>
        <c:gapWidth val="50"/>
        <c:overlap val="100"/>
        <c:axId val="151993728"/>
        <c:axId val="152003712"/>
      </c:barChart>
      <c:catAx>
        <c:axId val="151993728"/>
        <c:scaling>
          <c:orientation val="minMax"/>
        </c:scaling>
        <c:delete val="0"/>
        <c:axPos val="b"/>
        <c:numFmt formatCode="General" sourceLinked="1"/>
        <c:majorTickMark val="none"/>
        <c:minorTickMark val="none"/>
        <c:tickLblPos val="nextTo"/>
        <c:txPr>
          <a:bodyPr/>
          <a:lstStyle/>
          <a:p>
            <a:pPr>
              <a:defRPr sz="900"/>
            </a:pPr>
            <a:endParaRPr lang="cs-CZ"/>
          </a:p>
        </c:txPr>
        <c:crossAx val="152003712"/>
        <c:crosses val="autoZero"/>
        <c:auto val="1"/>
        <c:lblAlgn val="ctr"/>
        <c:lblOffset val="100"/>
        <c:noMultiLvlLbl val="0"/>
      </c:catAx>
      <c:valAx>
        <c:axId val="1520037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1993728"/>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0781791816434E-3"/>
          <c:y val="3.1497429983321244E-2"/>
        </c:manualLayout>
      </c:layout>
      <c:overlay val="1"/>
    </c:title>
    <c:autoTitleDeleted val="0"/>
    <c:plotArea>
      <c:layout>
        <c:manualLayout>
          <c:layoutTarget val="inner"/>
          <c:xMode val="edge"/>
          <c:yMode val="edge"/>
          <c:x val="8.9969848810221048E-2"/>
          <c:y val="0.14319141016463854"/>
          <c:w val="0.89868650730123756"/>
          <c:h val="0.58143997957702032"/>
        </c:manualLayout>
      </c:layout>
      <c:barChart>
        <c:barDir val="col"/>
        <c:grouping val="stacked"/>
        <c:varyColors val="0"/>
        <c:ser>
          <c:idx val="0"/>
          <c:order val="0"/>
          <c:tx>
            <c:strRef>
              <c:f>'4.6.3'!$A$25</c:f>
              <c:strCache>
                <c:ptCount val="1"/>
                <c:pt idx="0">
                  <c:v>High demand from EHV (HD_EHV)</c:v>
                </c:pt>
              </c:strCache>
            </c:strRef>
          </c:tx>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'4.6.3'!$B$25:$I$25</c:f>
              <c:numCache>
                <c:formatCode>#,##0.0</c:formatCode>
                <c:ptCount val="8"/>
                <c:pt idx="0">
                  <c:v>414517.51386953401</c:v>
                </c:pt>
                <c:pt idx="1">
                  <c:v>513265.00146287197</c:v>
                </c:pt>
                <c:pt idx="2">
                  <c:v>520968.67916451505</c:v>
                </c:pt>
                <c:pt idx="3">
                  <c:v>522944.17475262843</c:v>
                </c:pt>
                <c:pt idx="4">
                  <c:v>563032.83016468387</c:v>
                </c:pt>
                <c:pt idx="5">
                  <c:v>570897.38221041637</c:v>
                </c:pt>
                <c:pt idx="6">
                  <c:v>382249.97322172119</c:v>
                </c:pt>
                <c:pt idx="7">
                  <c:v>486627.58668713598</c:v>
                </c:pt>
              </c:numCache>
            </c:numRef>
          </c:val>
          <c:extLst>
            <c:ext xmlns:c16="http://schemas.microsoft.com/office/drawing/2014/chart" uri="{C3380CC4-5D6E-409C-BE32-E72D297353CC}">
              <c16:uniqueId val="{00000000-7414-4022-8705-4B52742C99F0}"/>
            </c:ext>
          </c:extLst>
        </c:ser>
        <c:ser>
          <c:idx val="1"/>
          <c:order val="1"/>
          <c:tx>
            <c:strRef>
              <c:f>'4.6.3'!$A$26</c:f>
              <c:strCache>
                <c:ptCount val="1"/>
                <c:pt idx="0">
                  <c:v>High demand from HV (HD_HV)</c:v>
                </c:pt>
              </c:strCache>
            </c:strRef>
          </c:tx>
          <c:spPr>
            <a:solidFill>
              <a:schemeClr val="accent2"/>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'4.6.3'!$B$26:$I$26</c:f>
              <c:numCache>
                <c:formatCode>#,##0.0</c:formatCode>
                <c:ptCount val="8"/>
                <c:pt idx="0">
                  <c:v>2453147.845701606</c:v>
                </c:pt>
                <c:pt idx="1">
                  <c:v>2547946.9775890112</c:v>
                </c:pt>
                <c:pt idx="2">
                  <c:v>2597083.1775227669</c:v>
                </c:pt>
                <c:pt idx="3">
                  <c:v>2770040.5664457562</c:v>
                </c:pt>
                <c:pt idx="4">
                  <c:v>2835160.5163817029</c:v>
                </c:pt>
                <c:pt idx="5">
                  <c:v>2783869.4567513061</c:v>
                </c:pt>
                <c:pt idx="6">
                  <c:v>2654332.0097692143</c:v>
                </c:pt>
                <c:pt idx="7">
                  <c:v>2718597.4035543408</c:v>
                </c:pt>
              </c:numCache>
            </c:numRef>
          </c:val>
          <c:extLst>
            <c:ext xmlns:c16="http://schemas.microsoft.com/office/drawing/2014/chart" uri="{C3380CC4-5D6E-409C-BE32-E72D297353CC}">
              <c16:uniqueId val="{00000001-7414-4022-8705-4B52742C99F0}"/>
            </c:ext>
          </c:extLst>
        </c:ser>
        <c:ser>
          <c:idx val="2"/>
          <c:order val="2"/>
          <c:tx>
            <c:strRef>
              <c:f>'4.6.3'!$A$27</c:f>
              <c:strCache>
                <c:ptCount val="1"/>
                <c:pt idx="0">
                  <c:v>Low demand businesses (LD_B)</c:v>
                </c:pt>
              </c:strCache>
            </c:strRef>
          </c:tx>
          <c:spPr>
            <a:solidFill>
              <a:schemeClr val="accent5"/>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'4.6.3'!$B$27:$I$27</c:f>
              <c:numCache>
                <c:formatCode>#,##0.0</c:formatCode>
                <c:ptCount val="8"/>
                <c:pt idx="0">
                  <c:v>660626.50847309188</c:v>
                </c:pt>
                <c:pt idx="1">
                  <c:v>678159.82770025008</c:v>
                </c:pt>
                <c:pt idx="2">
                  <c:v>709864.46374775795</c:v>
                </c:pt>
                <c:pt idx="3">
                  <c:v>719569.34121537092</c:v>
                </c:pt>
                <c:pt idx="4">
                  <c:v>723468.21656457346</c:v>
                </c:pt>
                <c:pt idx="5">
                  <c:v>703532.78176097048</c:v>
                </c:pt>
                <c:pt idx="6">
                  <c:v>694987.03186316742</c:v>
                </c:pt>
                <c:pt idx="7">
                  <c:v>672813.37898102903</c:v>
                </c:pt>
              </c:numCache>
            </c:numRef>
          </c:val>
          <c:extLst>
            <c:ext xmlns:c16="http://schemas.microsoft.com/office/drawing/2014/chart" uri="{C3380CC4-5D6E-409C-BE32-E72D297353CC}">
              <c16:uniqueId val="{00000002-7414-4022-8705-4B52742C99F0}"/>
            </c:ext>
          </c:extLst>
        </c:ser>
        <c:ser>
          <c:idx val="3"/>
          <c:order val="3"/>
          <c:tx>
            <c:strRef>
              <c:f>'4.6.3'!$A$28</c:f>
              <c:strCache>
                <c:ptCount val="1"/>
                <c:pt idx="0">
                  <c:v>Low demand households (LD_H)</c:v>
                </c:pt>
              </c:strCache>
            </c:strRef>
          </c:tx>
          <c:spPr>
            <a:solidFill>
              <a:schemeClr val="accent6"/>
            </a:solidFill>
          </c:spPr>
          <c:invertIfNegative val="0"/>
          <c:cat>
            <c:strRef>
              <c:f>'4.6.3'!$B$3:$I$5</c:f>
              <c:strCache>
                <c:ptCount val="8"/>
                <c:pt idx="0">
                  <c:v>2014</c:v>
                </c:pt>
                <c:pt idx="1">
                  <c:v>2015</c:v>
                </c:pt>
                <c:pt idx="2">
                  <c:v>2016</c:v>
                </c:pt>
                <c:pt idx="3">
                  <c:v>2017</c:v>
                </c:pt>
                <c:pt idx="4">
                  <c:v>2018</c:v>
                </c:pt>
                <c:pt idx="5">
                  <c:v>2019</c:v>
                </c:pt>
                <c:pt idx="6">
                  <c:v>2020</c:v>
                </c:pt>
                <c:pt idx="7">
                  <c:v>2021</c:v>
                </c:pt>
              </c:strCache>
            </c:strRef>
          </c:cat>
          <c:val>
            <c:numRef>
              <c:f>'4.6.3'!$B$28:$I$28</c:f>
              <c:numCache>
                <c:formatCode>#,##0.0</c:formatCode>
                <c:ptCount val="8"/>
                <c:pt idx="0">
                  <c:v>1229435.4069108423</c:v>
                </c:pt>
                <c:pt idx="1">
                  <c:v>1251587.5536365318</c:v>
                </c:pt>
                <c:pt idx="2">
                  <c:v>1279918.817584008</c:v>
                </c:pt>
                <c:pt idx="3">
                  <c:v>1311211.6686311127</c:v>
                </c:pt>
                <c:pt idx="4">
                  <c:v>1294758.8047393996</c:v>
                </c:pt>
                <c:pt idx="5">
                  <c:v>1306591.9322039003</c:v>
                </c:pt>
                <c:pt idx="6">
                  <c:v>1363538.6368176052</c:v>
                </c:pt>
                <c:pt idx="7">
                  <c:v>1535763.9201417682</c:v>
                </c:pt>
              </c:numCache>
            </c:numRef>
          </c:val>
          <c:extLst>
            <c:ext xmlns:c16="http://schemas.microsoft.com/office/drawing/2014/chart" uri="{C3380CC4-5D6E-409C-BE32-E72D297353CC}">
              <c16:uniqueId val="{00000003-7414-4022-8705-4B52742C99F0}"/>
            </c:ext>
          </c:extLst>
        </c:ser>
        <c:dLbls>
          <c:showLegendKey val="0"/>
          <c:showVal val="0"/>
          <c:showCatName val="0"/>
          <c:showSerName val="0"/>
          <c:showPercent val="0"/>
          <c:showBubbleSize val="0"/>
        </c:dLbls>
        <c:gapWidth val="50"/>
        <c:overlap val="100"/>
        <c:axId val="152056960"/>
        <c:axId val="152058496"/>
      </c:barChart>
      <c:catAx>
        <c:axId val="152056960"/>
        <c:scaling>
          <c:orientation val="minMax"/>
        </c:scaling>
        <c:delete val="0"/>
        <c:axPos val="b"/>
        <c:numFmt formatCode="General" sourceLinked="1"/>
        <c:majorTickMark val="none"/>
        <c:minorTickMark val="none"/>
        <c:tickLblPos val="nextTo"/>
        <c:txPr>
          <a:bodyPr/>
          <a:lstStyle/>
          <a:p>
            <a:pPr>
              <a:defRPr sz="900"/>
            </a:pPr>
            <a:endParaRPr lang="cs-CZ"/>
          </a:p>
        </c:txPr>
        <c:crossAx val="152058496"/>
        <c:crossesAt val="-4E+18"/>
        <c:auto val="1"/>
        <c:lblAlgn val="ctr"/>
        <c:lblOffset val="100"/>
        <c:noMultiLvlLbl val="0"/>
      </c:catAx>
      <c:valAx>
        <c:axId val="1520584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056960"/>
        <c:crosses val="autoZero"/>
        <c:crossBetween val="between"/>
        <c:dispUnits>
          <c:builtInUnit val="thousands"/>
        </c:dispUnits>
      </c:valAx>
    </c:plotArea>
    <c:legend>
      <c:legendPos val="b"/>
      <c:layout>
        <c:manualLayout>
          <c:xMode val="edge"/>
          <c:yMode val="edge"/>
          <c:x val="5.176767676767683E-4"/>
          <c:y val="0.84096368917746878"/>
          <c:w val="0.9822532828282825"/>
          <c:h val="0.1066553780819731"/>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4276624512842E-4"/>
          <c:y val="2.659005905148764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'4.6.4'!$A$16</c:f>
              <c:strCache>
                <c:ptCount val="1"/>
                <c:pt idx="0">
                  <c:v>Nuclear (NPP)</c:v>
                </c:pt>
              </c:strCache>
            </c:strRef>
          </c:tx>
          <c:spPr>
            <a:solidFill>
              <a:schemeClr val="accent1"/>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844-4130-9D58-3BCE17538AFB}"/>
            </c:ext>
          </c:extLst>
        </c:ser>
        <c:ser>
          <c:idx val="1"/>
          <c:order val="1"/>
          <c:tx>
            <c:strRef>
              <c:f>'4.6.4'!$A$17</c:f>
              <c:strCache>
                <c:ptCount val="1"/>
                <c:pt idx="0">
                  <c:v>Thermal (TPS)</c:v>
                </c:pt>
              </c:strCache>
            </c:strRef>
          </c:tx>
          <c:spPr>
            <a:solidFill>
              <a:schemeClr val="accent5"/>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'4.6.4'!$B$17:$I$17</c:f>
              <c:numCache>
                <c:formatCode>#,##0.0</c:formatCode>
                <c:ptCount val="8"/>
                <c:pt idx="0">
                  <c:v>2906639.3889999995</c:v>
                </c:pt>
                <c:pt idx="1">
                  <c:v>3057948.96</c:v>
                </c:pt>
                <c:pt idx="2">
                  <c:v>3049740.2420000001</c:v>
                </c:pt>
                <c:pt idx="3">
                  <c:v>2977613.6180000007</c:v>
                </c:pt>
                <c:pt idx="4">
                  <c:v>2888610.6479999996</c:v>
                </c:pt>
                <c:pt idx="5">
                  <c:v>2204148.6590000009</c:v>
                </c:pt>
                <c:pt idx="6">
                  <c:v>1592270.0090000001</c:v>
                </c:pt>
                <c:pt idx="7">
                  <c:v>1748013.2709999999</c:v>
                </c:pt>
              </c:numCache>
            </c:numRef>
          </c:val>
          <c:extLst>
            <c:ext xmlns:c16="http://schemas.microsoft.com/office/drawing/2014/chart" uri="{C3380CC4-5D6E-409C-BE32-E72D297353CC}">
              <c16:uniqueId val="{00000001-B844-4130-9D58-3BCE17538AFB}"/>
            </c:ext>
          </c:extLst>
        </c:ser>
        <c:ser>
          <c:idx val="2"/>
          <c:order val="2"/>
          <c:tx>
            <c:strRef>
              <c:f>'4.6.4'!$A$18</c:f>
              <c:strCache>
                <c:ptCount val="1"/>
                <c:pt idx="0">
                  <c:v>Combined cycle (CC)</c:v>
                </c:pt>
              </c:strCache>
            </c:strRef>
          </c:tx>
          <c:spPr>
            <a:solidFill>
              <a:schemeClr val="accent2"/>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'4.6.4'!$B$18:$I$18</c:f>
              <c:numCache>
                <c:formatCode>#,##0.0</c:formatCode>
                <c:ptCount val="8"/>
                <c:pt idx="0">
                  <c:v>2008075.2999999998</c:v>
                </c:pt>
                <c:pt idx="1">
                  <c:v>2012546.0999999996</c:v>
                </c:pt>
                <c:pt idx="2">
                  <c:v>2019644.51</c:v>
                </c:pt>
                <c:pt idx="3">
                  <c:v>1789848.8299999998</c:v>
                </c:pt>
                <c:pt idx="4">
                  <c:v>1664274.56</c:v>
                </c:pt>
                <c:pt idx="5">
                  <c:v>1503736.8199999998</c:v>
                </c:pt>
                <c:pt idx="6">
                  <c:v>2150536.12</c:v>
                </c:pt>
                <c:pt idx="7">
                  <c:v>2152733.0099999998</c:v>
                </c:pt>
              </c:numCache>
            </c:numRef>
          </c:val>
          <c:extLst>
            <c:ext xmlns:c16="http://schemas.microsoft.com/office/drawing/2014/chart" uri="{C3380CC4-5D6E-409C-BE32-E72D297353CC}">
              <c16:uniqueId val="{00000002-B844-4130-9D58-3BCE17538AFB}"/>
            </c:ext>
          </c:extLst>
        </c:ser>
        <c:ser>
          <c:idx val="3"/>
          <c:order val="3"/>
          <c:tx>
            <c:strRef>
              <c:f>'4.6.4'!$A$19</c:f>
              <c:strCache>
                <c:ptCount val="1"/>
                <c:pt idx="0">
                  <c:v>Gas fired (GFPS)</c:v>
                </c:pt>
              </c:strCache>
            </c:strRef>
          </c:tx>
          <c:spPr>
            <a:solidFill>
              <a:schemeClr val="accent6"/>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'4.6.4'!$B$19:$I$19</c:f>
              <c:numCache>
                <c:formatCode>#,##0.0</c:formatCode>
                <c:ptCount val="8"/>
                <c:pt idx="0">
                  <c:v>55720.929999999964</c:v>
                </c:pt>
                <c:pt idx="1">
                  <c:v>62628.459999999977</c:v>
                </c:pt>
                <c:pt idx="2">
                  <c:v>59913.601999999948</c:v>
                </c:pt>
                <c:pt idx="3">
                  <c:v>62991.562999999966</c:v>
                </c:pt>
                <c:pt idx="4">
                  <c:v>59617.825000000033</c:v>
                </c:pt>
                <c:pt idx="5">
                  <c:v>65551.73599999999</c:v>
                </c:pt>
                <c:pt idx="6">
                  <c:v>72643.014999999985</c:v>
                </c:pt>
                <c:pt idx="7">
                  <c:v>76355.431999999972</c:v>
                </c:pt>
              </c:numCache>
            </c:numRef>
          </c:val>
          <c:extLst>
            <c:ext xmlns:c16="http://schemas.microsoft.com/office/drawing/2014/chart" uri="{C3380CC4-5D6E-409C-BE32-E72D297353CC}">
              <c16:uniqueId val="{00000003-B844-4130-9D58-3BCE17538AFB}"/>
            </c:ext>
          </c:extLst>
        </c:ser>
        <c:ser>
          <c:idx val="4"/>
          <c:order val="4"/>
          <c:tx>
            <c:strRef>
              <c:f>'4.6.4'!$A$20</c:f>
              <c:strCache>
                <c:ptCount val="1"/>
                <c:pt idx="0">
                  <c:v>Hydro (HE)</c:v>
                </c:pt>
              </c:strCache>
            </c:strRef>
          </c:tx>
          <c:spPr>
            <a:solidFill>
              <a:schemeClr val="accent3"/>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'4.6.4'!$B$20:$I$20</c:f>
              <c:numCache>
                <c:formatCode>#,##0.0</c:formatCode>
                <c:ptCount val="8"/>
                <c:pt idx="0">
                  <c:v>21276.852000000021</c:v>
                </c:pt>
                <c:pt idx="1">
                  <c:v>22076.079000000002</c:v>
                </c:pt>
                <c:pt idx="2">
                  <c:v>25024.034000000018</c:v>
                </c:pt>
                <c:pt idx="3">
                  <c:v>25729.239000000009</c:v>
                </c:pt>
                <c:pt idx="4">
                  <c:v>20190.793999999973</c:v>
                </c:pt>
                <c:pt idx="5">
                  <c:v>22868.701999999987</c:v>
                </c:pt>
                <c:pt idx="6">
                  <c:v>20186.62100000001</c:v>
                </c:pt>
                <c:pt idx="7">
                  <c:v>28159.090999999975</c:v>
                </c:pt>
              </c:numCache>
            </c:numRef>
          </c:val>
          <c:extLst>
            <c:ext xmlns:c16="http://schemas.microsoft.com/office/drawing/2014/chart" uri="{C3380CC4-5D6E-409C-BE32-E72D297353CC}">
              <c16:uniqueId val="{00000004-B844-4130-9D58-3BCE17538AFB}"/>
            </c:ext>
          </c:extLst>
        </c:ser>
        <c:ser>
          <c:idx val="5"/>
          <c:order val="5"/>
          <c:tx>
            <c:strRef>
              <c:f>'4.6.4'!$A$21</c:f>
              <c:strCache>
                <c:ptCount val="1"/>
                <c:pt idx="0">
                  <c:v>Pumped storage (PSHE)</c:v>
                </c:pt>
              </c:strCache>
            </c:strRef>
          </c:tx>
          <c:spPr>
            <a:solidFill>
              <a:srgbClr val="F0948F"/>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B844-4130-9D58-3BCE17538AFB}"/>
            </c:ext>
          </c:extLst>
        </c:ser>
        <c:ser>
          <c:idx val="6"/>
          <c:order val="6"/>
          <c:tx>
            <c:strRef>
              <c:f>'4.6.4'!$A$22</c:f>
              <c:strCache>
                <c:ptCount val="1"/>
                <c:pt idx="0">
                  <c:v>Wind (WPP)</c:v>
                </c:pt>
              </c:strCache>
            </c:strRef>
          </c:tx>
          <c:spPr>
            <a:solidFill>
              <a:schemeClr val="accent4"/>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'4.6.4'!$B$22:$I$22</c:f>
              <c:numCache>
                <c:formatCode>#,##0.0</c:formatCode>
                <c:ptCount val="8"/>
                <c:pt idx="0">
                  <c:v>88662.801999999996</c:v>
                </c:pt>
                <c:pt idx="1">
                  <c:v>101173.26599999999</c:v>
                </c:pt>
                <c:pt idx="2">
                  <c:v>89135.876999999993</c:v>
                </c:pt>
                <c:pt idx="3">
                  <c:v>102336.59099999999</c:v>
                </c:pt>
                <c:pt idx="4">
                  <c:v>96999.377000000037</c:v>
                </c:pt>
                <c:pt idx="5">
                  <c:v>114912.38600000007</c:v>
                </c:pt>
                <c:pt idx="6">
                  <c:v>131006.74300000012</c:v>
                </c:pt>
                <c:pt idx="7">
                  <c:v>107028.41199999998</c:v>
                </c:pt>
              </c:numCache>
            </c:numRef>
          </c:val>
          <c:extLst>
            <c:ext xmlns:c16="http://schemas.microsoft.com/office/drawing/2014/chart" uri="{C3380CC4-5D6E-409C-BE32-E72D297353CC}">
              <c16:uniqueId val="{00000006-B844-4130-9D58-3BCE17538AFB}"/>
            </c:ext>
          </c:extLst>
        </c:ser>
        <c:ser>
          <c:idx val="7"/>
          <c:order val="7"/>
          <c:tx>
            <c:strRef>
              <c:f>'4.6.4'!$A$23</c:f>
              <c:strCache>
                <c:ptCount val="1"/>
                <c:pt idx="0">
                  <c:v>Photovoltaic (PV)</c:v>
                </c:pt>
              </c:strCache>
            </c:strRef>
          </c:tx>
          <c:spPr>
            <a:solidFill>
              <a:srgbClr val="F7C9C7"/>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'4.6.4'!$B$23:$I$23</c:f>
              <c:numCache>
                <c:formatCode>#,##0.0</c:formatCode>
                <c:ptCount val="8"/>
                <c:pt idx="0">
                  <c:v>12067.667000000009</c:v>
                </c:pt>
                <c:pt idx="1">
                  <c:v>12808.602999999994</c:v>
                </c:pt>
                <c:pt idx="2">
                  <c:v>12330.13799999999</c:v>
                </c:pt>
                <c:pt idx="3">
                  <c:v>12456.482</c:v>
                </c:pt>
                <c:pt idx="4">
                  <c:v>13831.764999999979</c:v>
                </c:pt>
                <c:pt idx="5">
                  <c:v>13324.538000000008</c:v>
                </c:pt>
                <c:pt idx="6">
                  <c:v>13078.314999999988</c:v>
                </c:pt>
                <c:pt idx="7">
                  <c:v>11989.960000000028</c:v>
                </c:pt>
              </c:numCache>
            </c:numRef>
          </c:val>
          <c:extLst>
            <c:ext xmlns:c16="http://schemas.microsoft.com/office/drawing/2014/chart" uri="{C3380CC4-5D6E-409C-BE32-E72D297353CC}">
              <c16:uniqueId val="{00000007-B844-4130-9D58-3BCE17538AFB}"/>
            </c:ext>
          </c:extLst>
        </c:ser>
        <c:dLbls>
          <c:showLegendKey val="0"/>
          <c:showVal val="0"/>
          <c:showCatName val="0"/>
          <c:showSerName val="0"/>
          <c:showPercent val="0"/>
          <c:showBubbleSize val="0"/>
        </c:dLbls>
        <c:gapWidth val="50"/>
        <c:overlap val="100"/>
        <c:axId val="148320640"/>
        <c:axId val="148322176"/>
      </c:barChart>
      <c:catAx>
        <c:axId val="148320640"/>
        <c:scaling>
          <c:orientation val="minMax"/>
        </c:scaling>
        <c:delete val="0"/>
        <c:axPos val="b"/>
        <c:numFmt formatCode="General" sourceLinked="1"/>
        <c:majorTickMark val="none"/>
        <c:minorTickMark val="none"/>
        <c:tickLblPos val="nextTo"/>
        <c:txPr>
          <a:bodyPr/>
          <a:lstStyle/>
          <a:p>
            <a:pPr>
              <a:defRPr sz="900"/>
            </a:pPr>
            <a:endParaRPr lang="cs-CZ"/>
          </a:p>
        </c:txPr>
        <c:crossAx val="148322176"/>
        <c:crosses val="autoZero"/>
        <c:auto val="1"/>
        <c:lblAlgn val="ctr"/>
        <c:lblOffset val="100"/>
        <c:noMultiLvlLbl val="0"/>
      </c:catAx>
      <c:valAx>
        <c:axId val="148322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8320640"/>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599731717434891E-3"/>
          <c:y val="1.6715642417785531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'4.6.4'!$A$25</c:f>
              <c:strCache>
                <c:ptCount val="1"/>
                <c:pt idx="0">
                  <c:v>High demand from EHV (HD_EHV)</c:v>
                </c:pt>
              </c:strCache>
            </c:strRef>
          </c:tx>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'4.6.4'!$B$25:$I$25</c:f>
              <c:numCache>
                <c:formatCode>#,##0.0</c:formatCode>
                <c:ptCount val="8"/>
                <c:pt idx="0">
                  <c:v>128012.63499999999</c:v>
                </c:pt>
                <c:pt idx="1">
                  <c:v>125674.61499999998</c:v>
                </c:pt>
                <c:pt idx="2">
                  <c:v>103619.052</c:v>
                </c:pt>
                <c:pt idx="3">
                  <c:v>103417.186</c:v>
                </c:pt>
                <c:pt idx="4">
                  <c:v>109481.632</c:v>
                </c:pt>
                <c:pt idx="5">
                  <c:v>119057.405</c:v>
                </c:pt>
                <c:pt idx="6">
                  <c:v>106156.671</c:v>
                </c:pt>
                <c:pt idx="7">
                  <c:v>111214.37699999999</c:v>
                </c:pt>
              </c:numCache>
            </c:numRef>
          </c:val>
          <c:extLst>
            <c:ext xmlns:c16="http://schemas.microsoft.com/office/drawing/2014/chart" uri="{C3380CC4-5D6E-409C-BE32-E72D297353CC}">
              <c16:uniqueId val="{00000000-69D0-4DB7-A970-CC24ABD1D92C}"/>
            </c:ext>
          </c:extLst>
        </c:ser>
        <c:ser>
          <c:idx val="1"/>
          <c:order val="1"/>
          <c:tx>
            <c:strRef>
              <c:f>'4.6.4'!$A$26</c:f>
              <c:strCache>
                <c:ptCount val="1"/>
                <c:pt idx="0">
                  <c:v>High demand from HV (HD_HV)</c:v>
                </c:pt>
              </c:strCache>
            </c:strRef>
          </c:tx>
          <c:spPr>
            <a:solidFill>
              <a:schemeClr val="accent2"/>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'4.6.4'!$B$26:$I$26</c:f>
              <c:numCache>
                <c:formatCode>#,##0.0</c:formatCode>
                <c:ptCount val="8"/>
                <c:pt idx="0">
                  <c:v>499654.80599999998</c:v>
                </c:pt>
                <c:pt idx="1">
                  <c:v>513190.59899999993</c:v>
                </c:pt>
                <c:pt idx="2">
                  <c:v>525218.97699999984</c:v>
                </c:pt>
                <c:pt idx="3">
                  <c:v>529467.87199999997</c:v>
                </c:pt>
                <c:pt idx="4">
                  <c:v>538517.25100000005</c:v>
                </c:pt>
                <c:pt idx="5">
                  <c:v>534686.78800000006</c:v>
                </c:pt>
                <c:pt idx="6">
                  <c:v>472116.81899999996</c:v>
                </c:pt>
                <c:pt idx="7">
                  <c:v>484909.73100000003</c:v>
                </c:pt>
              </c:numCache>
            </c:numRef>
          </c:val>
          <c:extLst>
            <c:ext xmlns:c16="http://schemas.microsoft.com/office/drawing/2014/chart" uri="{C3380CC4-5D6E-409C-BE32-E72D297353CC}">
              <c16:uniqueId val="{00000001-69D0-4DB7-A970-CC24ABD1D92C}"/>
            </c:ext>
          </c:extLst>
        </c:ser>
        <c:ser>
          <c:idx val="2"/>
          <c:order val="2"/>
          <c:tx>
            <c:strRef>
              <c:f>'4.6.4'!$A$27</c:f>
              <c:strCache>
                <c:ptCount val="1"/>
                <c:pt idx="0">
                  <c:v>Low demand businesses (LD_B)</c:v>
                </c:pt>
              </c:strCache>
            </c:strRef>
          </c:tx>
          <c:spPr>
            <a:solidFill>
              <a:schemeClr val="accent5"/>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'4.6.4'!$B$27:$I$27</c:f>
              <c:numCache>
                <c:formatCode>#,##0.0</c:formatCode>
                <c:ptCount val="8"/>
                <c:pt idx="0">
                  <c:v>256218.16399999999</c:v>
                </c:pt>
                <c:pt idx="1">
                  <c:v>258358.84799999997</c:v>
                </c:pt>
                <c:pt idx="2">
                  <c:v>267838.41899999999</c:v>
                </c:pt>
                <c:pt idx="3">
                  <c:v>257506.674</c:v>
                </c:pt>
                <c:pt idx="4">
                  <c:v>257439.986</c:v>
                </c:pt>
                <c:pt idx="5">
                  <c:v>264547.00699999998</c:v>
                </c:pt>
                <c:pt idx="6">
                  <c:v>239960.09299999996</c:v>
                </c:pt>
                <c:pt idx="7">
                  <c:v>241099.68900000001</c:v>
                </c:pt>
              </c:numCache>
            </c:numRef>
          </c:val>
          <c:extLst>
            <c:ext xmlns:c16="http://schemas.microsoft.com/office/drawing/2014/chart" uri="{C3380CC4-5D6E-409C-BE32-E72D297353CC}">
              <c16:uniqueId val="{00000002-69D0-4DB7-A970-CC24ABD1D92C}"/>
            </c:ext>
          </c:extLst>
        </c:ser>
        <c:ser>
          <c:idx val="3"/>
          <c:order val="3"/>
          <c:tx>
            <c:strRef>
              <c:f>'4.6.4'!$A$28</c:f>
              <c:strCache>
                <c:ptCount val="1"/>
                <c:pt idx="0">
                  <c:v>Low demand households (LD_H)</c:v>
                </c:pt>
              </c:strCache>
            </c:strRef>
          </c:tx>
          <c:spPr>
            <a:solidFill>
              <a:schemeClr val="accent6"/>
            </a:solidFill>
          </c:spPr>
          <c:invertIfNegative val="0"/>
          <c:cat>
            <c:strRef>
              <c:f>'4.6.4'!$B$3:$I$5</c:f>
              <c:strCache>
                <c:ptCount val="8"/>
                <c:pt idx="0">
                  <c:v>2014</c:v>
                </c:pt>
                <c:pt idx="1">
                  <c:v>2015</c:v>
                </c:pt>
                <c:pt idx="2">
                  <c:v>2016</c:v>
                </c:pt>
                <c:pt idx="3">
                  <c:v>2017</c:v>
                </c:pt>
                <c:pt idx="4">
                  <c:v>2018</c:v>
                </c:pt>
                <c:pt idx="5">
                  <c:v>2019</c:v>
                </c:pt>
                <c:pt idx="6">
                  <c:v>2020</c:v>
                </c:pt>
                <c:pt idx="7">
                  <c:v>2021</c:v>
                </c:pt>
              </c:strCache>
            </c:strRef>
          </c:cat>
          <c:val>
            <c:numRef>
              <c:f>'4.6.4'!$B$28:$I$28</c:f>
              <c:numCache>
                <c:formatCode>#,##0.0</c:formatCode>
                <c:ptCount val="8"/>
                <c:pt idx="0">
                  <c:v>333446.42700000003</c:v>
                </c:pt>
                <c:pt idx="1">
                  <c:v>342677.359</c:v>
                </c:pt>
                <c:pt idx="2">
                  <c:v>355719.02399999998</c:v>
                </c:pt>
                <c:pt idx="3">
                  <c:v>364647.70299999992</c:v>
                </c:pt>
                <c:pt idx="4">
                  <c:v>362218.38500000001</c:v>
                </c:pt>
                <c:pt idx="5">
                  <c:v>369700.36299999995</c:v>
                </c:pt>
                <c:pt idx="6">
                  <c:v>390803.32199999999</c:v>
                </c:pt>
                <c:pt idx="7">
                  <c:v>428819.59700000001</c:v>
                </c:pt>
              </c:numCache>
            </c:numRef>
          </c:val>
          <c:extLst>
            <c:ext xmlns:c16="http://schemas.microsoft.com/office/drawing/2014/chart" uri="{C3380CC4-5D6E-409C-BE32-E72D297353CC}">
              <c16:uniqueId val="{00000003-69D0-4DB7-A970-CC24ABD1D92C}"/>
            </c:ext>
          </c:extLst>
        </c:ser>
        <c:dLbls>
          <c:showLegendKey val="0"/>
          <c:showVal val="0"/>
          <c:showCatName val="0"/>
          <c:showSerName val="0"/>
          <c:showPercent val="0"/>
          <c:showBubbleSize val="0"/>
        </c:dLbls>
        <c:gapWidth val="50"/>
        <c:overlap val="100"/>
        <c:axId val="148359040"/>
        <c:axId val="148360576"/>
      </c:barChart>
      <c:catAx>
        <c:axId val="148359040"/>
        <c:scaling>
          <c:orientation val="minMax"/>
        </c:scaling>
        <c:delete val="0"/>
        <c:axPos val="b"/>
        <c:numFmt formatCode="General" sourceLinked="1"/>
        <c:majorTickMark val="none"/>
        <c:minorTickMark val="none"/>
        <c:tickLblPos val="nextTo"/>
        <c:txPr>
          <a:bodyPr/>
          <a:lstStyle/>
          <a:p>
            <a:pPr>
              <a:defRPr sz="900"/>
            </a:pPr>
            <a:endParaRPr lang="cs-CZ"/>
          </a:p>
        </c:txPr>
        <c:crossAx val="148360576"/>
        <c:crossesAt val="-4E+18"/>
        <c:auto val="1"/>
        <c:lblAlgn val="ctr"/>
        <c:lblOffset val="100"/>
        <c:noMultiLvlLbl val="0"/>
      </c:catAx>
      <c:valAx>
        <c:axId val="1483605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8359040"/>
        <c:crosses val="autoZero"/>
        <c:crossBetween val="between"/>
        <c:dispUnits>
          <c:builtInUnit val="thousands"/>
        </c:dispUnits>
      </c:valAx>
    </c:plotArea>
    <c:legend>
      <c:legendPos val="b"/>
      <c:layout>
        <c:manualLayout>
          <c:xMode val="edge"/>
          <c:yMode val="edge"/>
          <c:x val="0"/>
          <c:y val="0.84557335345708062"/>
          <c:w val="0.99170757575757551"/>
          <c:h val="9.6371516263626653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5540430327562E-4"/>
          <c:y val="6.5710787665043202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'4.6.5'!$A$16</c:f>
              <c:strCache>
                <c:ptCount val="1"/>
                <c:pt idx="0">
                  <c:v>Nuclear (NPP)</c:v>
                </c:pt>
              </c:strCache>
            </c:strRef>
          </c:tx>
          <c:spPr>
            <a:solidFill>
              <a:schemeClr val="accent1"/>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'4.6.5'!$B$16:$I$16</c:f>
              <c:numCache>
                <c:formatCode>#,##0.0</c:formatCode>
                <c:ptCount val="8"/>
                <c:pt idx="0">
                  <c:v>15370888</c:v>
                </c:pt>
                <c:pt idx="1">
                  <c:v>12608005.15</c:v>
                </c:pt>
                <c:pt idx="2">
                  <c:v>11954694.66</c:v>
                </c:pt>
                <c:pt idx="3">
                  <c:v>11860644.92</c:v>
                </c:pt>
                <c:pt idx="4">
                  <c:v>14258256.82</c:v>
                </c:pt>
                <c:pt idx="5">
                  <c:v>14481620.34</c:v>
                </c:pt>
                <c:pt idx="6">
                  <c:v>14297031.959999999</c:v>
                </c:pt>
                <c:pt idx="7">
                  <c:v>14868446.979999999</c:v>
                </c:pt>
              </c:numCache>
            </c:numRef>
          </c:val>
          <c:extLst>
            <c:ext xmlns:c16="http://schemas.microsoft.com/office/drawing/2014/chart" uri="{C3380CC4-5D6E-409C-BE32-E72D297353CC}">
              <c16:uniqueId val="{00000000-D25E-4559-99EB-078AD9756EA6}"/>
            </c:ext>
          </c:extLst>
        </c:ser>
        <c:ser>
          <c:idx val="1"/>
          <c:order val="1"/>
          <c:tx>
            <c:strRef>
              <c:f>'4.6.5'!$A$17</c:f>
              <c:strCache>
                <c:ptCount val="1"/>
                <c:pt idx="0">
                  <c:v>Thermal (TPS)</c:v>
                </c:pt>
              </c:strCache>
            </c:strRef>
          </c:tx>
          <c:spPr>
            <a:solidFill>
              <a:schemeClr val="accent5"/>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'4.6.5'!$B$17:$I$17</c:f>
              <c:numCache>
                <c:formatCode>#,##0.0</c:formatCode>
                <c:ptCount val="8"/>
                <c:pt idx="0">
                  <c:v>65652.390000000014</c:v>
                </c:pt>
                <c:pt idx="1">
                  <c:v>59128.359999999986</c:v>
                </c:pt>
                <c:pt idx="2">
                  <c:v>63444.764999999999</c:v>
                </c:pt>
                <c:pt idx="3">
                  <c:v>69849.982999999993</c:v>
                </c:pt>
                <c:pt idx="4">
                  <c:v>61156.762999999999</c:v>
                </c:pt>
                <c:pt idx="5">
                  <c:v>63186.385999999999</c:v>
                </c:pt>
                <c:pt idx="6">
                  <c:v>62675.760999999984</c:v>
                </c:pt>
                <c:pt idx="7">
                  <c:v>64334.415999999997</c:v>
                </c:pt>
              </c:numCache>
            </c:numRef>
          </c:val>
          <c:extLst>
            <c:ext xmlns:c16="http://schemas.microsoft.com/office/drawing/2014/chart" uri="{C3380CC4-5D6E-409C-BE32-E72D297353CC}">
              <c16:uniqueId val="{00000001-D25E-4559-99EB-078AD9756EA6}"/>
            </c:ext>
          </c:extLst>
        </c:ser>
        <c:ser>
          <c:idx val="2"/>
          <c:order val="2"/>
          <c:tx>
            <c:strRef>
              <c:f>'4.6.5'!$A$18</c:f>
              <c:strCache>
                <c:ptCount val="1"/>
                <c:pt idx="0">
                  <c:v>Combined cycle (CC)</c:v>
                </c:pt>
              </c:strCache>
            </c:strRef>
          </c:tx>
          <c:spPr>
            <a:solidFill>
              <a:schemeClr val="accent2"/>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D25E-4559-99EB-078AD9756EA6}"/>
            </c:ext>
          </c:extLst>
        </c:ser>
        <c:ser>
          <c:idx val="3"/>
          <c:order val="3"/>
          <c:tx>
            <c:strRef>
              <c:f>'4.6.5'!$A$19</c:f>
              <c:strCache>
                <c:ptCount val="1"/>
                <c:pt idx="0">
                  <c:v>Gas fired (GFPS)</c:v>
                </c:pt>
              </c:strCache>
            </c:strRef>
          </c:tx>
          <c:spPr>
            <a:solidFill>
              <a:schemeClr val="accent6"/>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'4.6.5'!$B$19:$I$19</c:f>
              <c:numCache>
                <c:formatCode>#,##0.0</c:formatCode>
                <c:ptCount val="8"/>
                <c:pt idx="0">
                  <c:v>476942.97199999978</c:v>
                </c:pt>
                <c:pt idx="1">
                  <c:v>474521.20000000013</c:v>
                </c:pt>
                <c:pt idx="2">
                  <c:v>469858.57299999963</c:v>
                </c:pt>
                <c:pt idx="3">
                  <c:v>486830.97599999944</c:v>
                </c:pt>
                <c:pt idx="4">
                  <c:v>483682.42700000032</c:v>
                </c:pt>
                <c:pt idx="5">
                  <c:v>468281.00899999996</c:v>
                </c:pt>
                <c:pt idx="6">
                  <c:v>494100.97299999942</c:v>
                </c:pt>
                <c:pt idx="7">
                  <c:v>509076.02800000005</c:v>
                </c:pt>
              </c:numCache>
            </c:numRef>
          </c:val>
          <c:extLst>
            <c:ext xmlns:c16="http://schemas.microsoft.com/office/drawing/2014/chart" uri="{C3380CC4-5D6E-409C-BE32-E72D297353CC}">
              <c16:uniqueId val="{00000003-D25E-4559-99EB-078AD9756EA6}"/>
            </c:ext>
          </c:extLst>
        </c:ser>
        <c:ser>
          <c:idx val="4"/>
          <c:order val="4"/>
          <c:tx>
            <c:strRef>
              <c:f>'4.6.5'!$A$20</c:f>
              <c:strCache>
                <c:ptCount val="1"/>
                <c:pt idx="0">
                  <c:v>Hydro (HE)</c:v>
                </c:pt>
              </c:strCache>
            </c:strRef>
          </c:tx>
          <c:spPr>
            <a:solidFill>
              <a:schemeClr val="accent3"/>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'4.6.5'!$B$20:$I$20</c:f>
              <c:numCache>
                <c:formatCode>#,##0.0</c:formatCode>
                <c:ptCount val="8"/>
                <c:pt idx="0">
                  <c:v>54271.587000000065</c:v>
                </c:pt>
                <c:pt idx="1">
                  <c:v>50916.568000000014</c:v>
                </c:pt>
                <c:pt idx="2">
                  <c:v>51632.425999999963</c:v>
                </c:pt>
                <c:pt idx="3">
                  <c:v>37703.333999999966</c:v>
                </c:pt>
                <c:pt idx="4">
                  <c:v>33035.030000000028</c:v>
                </c:pt>
                <c:pt idx="5">
                  <c:v>49932.205999999991</c:v>
                </c:pt>
                <c:pt idx="6">
                  <c:v>89016.789000000077</c:v>
                </c:pt>
                <c:pt idx="7">
                  <c:v>84109.902999999977</c:v>
                </c:pt>
              </c:numCache>
            </c:numRef>
          </c:val>
          <c:extLst>
            <c:ext xmlns:c16="http://schemas.microsoft.com/office/drawing/2014/chart" uri="{C3380CC4-5D6E-409C-BE32-E72D297353CC}">
              <c16:uniqueId val="{00000004-D25E-4559-99EB-078AD9756EA6}"/>
            </c:ext>
          </c:extLst>
        </c:ser>
        <c:ser>
          <c:idx val="5"/>
          <c:order val="5"/>
          <c:tx>
            <c:strRef>
              <c:f>'4.6.5'!$A$21</c:f>
              <c:strCache>
                <c:ptCount val="1"/>
                <c:pt idx="0">
                  <c:v>Pumped storage (PSHE)</c:v>
                </c:pt>
              </c:strCache>
            </c:strRef>
          </c:tx>
          <c:spPr>
            <a:solidFill>
              <a:srgbClr val="F0948F"/>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'4.6.5'!$B$21:$I$21</c:f>
              <c:numCache>
                <c:formatCode>#,##0.0</c:formatCode>
                <c:ptCount val="8"/>
                <c:pt idx="0">
                  <c:v>442592.78199999995</c:v>
                </c:pt>
                <c:pt idx="1">
                  <c:v>510208.08</c:v>
                </c:pt>
                <c:pt idx="2">
                  <c:v>435506.98</c:v>
                </c:pt>
                <c:pt idx="3">
                  <c:v>495476.2</c:v>
                </c:pt>
                <c:pt idx="4">
                  <c:v>451490.08000000013</c:v>
                </c:pt>
                <c:pt idx="5">
                  <c:v>476891.64000000007</c:v>
                </c:pt>
                <c:pt idx="6">
                  <c:v>524751.42000000004</c:v>
                </c:pt>
                <c:pt idx="7">
                  <c:v>485183.26000000013</c:v>
                </c:pt>
              </c:numCache>
            </c:numRef>
          </c:val>
          <c:extLst>
            <c:ext xmlns:c16="http://schemas.microsoft.com/office/drawing/2014/chart" uri="{C3380CC4-5D6E-409C-BE32-E72D297353CC}">
              <c16:uniqueId val="{00000005-D25E-4559-99EB-078AD9756EA6}"/>
            </c:ext>
          </c:extLst>
        </c:ser>
        <c:ser>
          <c:idx val="6"/>
          <c:order val="6"/>
          <c:tx>
            <c:strRef>
              <c:f>'4.6.5'!$A$22</c:f>
              <c:strCache>
                <c:ptCount val="1"/>
                <c:pt idx="0">
                  <c:v>Wind (WPP)</c:v>
                </c:pt>
              </c:strCache>
            </c:strRef>
          </c:tx>
          <c:spPr>
            <a:solidFill>
              <a:schemeClr val="accent4"/>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'4.6.5'!$B$22:$I$22</c:f>
              <c:numCache>
                <c:formatCode>#,##0.0</c:formatCode>
                <c:ptCount val="8"/>
                <c:pt idx="0">
                  <c:v>20652.288000000004</c:v>
                </c:pt>
                <c:pt idx="1">
                  <c:v>22133.076000000001</c:v>
                </c:pt>
                <c:pt idx="2">
                  <c:v>18929.378000000004</c:v>
                </c:pt>
                <c:pt idx="3">
                  <c:v>23204.51</c:v>
                </c:pt>
                <c:pt idx="4">
                  <c:v>22253.072</c:v>
                </c:pt>
                <c:pt idx="5">
                  <c:v>23285.980000000007</c:v>
                </c:pt>
                <c:pt idx="6">
                  <c:v>19879.176000000007</c:v>
                </c:pt>
                <c:pt idx="7">
                  <c:v>19288.024999999994</c:v>
                </c:pt>
              </c:numCache>
            </c:numRef>
          </c:val>
          <c:extLst>
            <c:ext xmlns:c16="http://schemas.microsoft.com/office/drawing/2014/chart" uri="{C3380CC4-5D6E-409C-BE32-E72D297353CC}">
              <c16:uniqueId val="{00000006-D25E-4559-99EB-078AD9756EA6}"/>
            </c:ext>
          </c:extLst>
        </c:ser>
        <c:ser>
          <c:idx val="7"/>
          <c:order val="7"/>
          <c:tx>
            <c:strRef>
              <c:f>'4.6.5'!$A$23</c:f>
              <c:strCache>
                <c:ptCount val="1"/>
                <c:pt idx="0">
                  <c:v>Photovoltaic (PV)</c:v>
                </c:pt>
              </c:strCache>
            </c:strRef>
          </c:tx>
          <c:spPr>
            <a:solidFill>
              <a:srgbClr val="F7C9C7"/>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'4.6.5'!$B$23:$I$23</c:f>
              <c:numCache>
                <c:formatCode>#,##0.0</c:formatCode>
                <c:ptCount val="8"/>
                <c:pt idx="0">
                  <c:v>90988.736000000063</c:v>
                </c:pt>
                <c:pt idx="1">
                  <c:v>97737.575000000012</c:v>
                </c:pt>
                <c:pt idx="2">
                  <c:v>92168.157000000225</c:v>
                </c:pt>
                <c:pt idx="3">
                  <c:v>96224.669000000038</c:v>
                </c:pt>
                <c:pt idx="4">
                  <c:v>101519.26000000026</c:v>
                </c:pt>
                <c:pt idx="5">
                  <c:v>99314.569999999716</c:v>
                </c:pt>
                <c:pt idx="6">
                  <c:v>97954.734999999811</c:v>
                </c:pt>
                <c:pt idx="7">
                  <c:v>93653.136999999595</c:v>
                </c:pt>
              </c:numCache>
            </c:numRef>
          </c:val>
          <c:extLst>
            <c:ext xmlns:c16="http://schemas.microsoft.com/office/drawing/2014/chart" uri="{C3380CC4-5D6E-409C-BE32-E72D297353CC}">
              <c16:uniqueId val="{00000007-D25E-4559-99EB-078AD9756EA6}"/>
            </c:ext>
          </c:extLst>
        </c:ser>
        <c:dLbls>
          <c:showLegendKey val="0"/>
          <c:showVal val="0"/>
          <c:showCatName val="0"/>
          <c:showSerName val="0"/>
          <c:showPercent val="0"/>
          <c:showBubbleSize val="0"/>
        </c:dLbls>
        <c:gapWidth val="50"/>
        <c:overlap val="100"/>
        <c:axId val="152405120"/>
        <c:axId val="152406656"/>
      </c:barChart>
      <c:catAx>
        <c:axId val="152405120"/>
        <c:scaling>
          <c:orientation val="minMax"/>
        </c:scaling>
        <c:delete val="0"/>
        <c:axPos val="b"/>
        <c:numFmt formatCode="General" sourceLinked="1"/>
        <c:majorTickMark val="none"/>
        <c:minorTickMark val="none"/>
        <c:tickLblPos val="nextTo"/>
        <c:txPr>
          <a:bodyPr/>
          <a:lstStyle/>
          <a:p>
            <a:pPr>
              <a:defRPr sz="900"/>
            </a:pPr>
            <a:endParaRPr lang="cs-CZ"/>
          </a:p>
        </c:txPr>
        <c:crossAx val="152406656"/>
        <c:crosses val="autoZero"/>
        <c:auto val="1"/>
        <c:lblAlgn val="ctr"/>
        <c:lblOffset val="100"/>
        <c:noMultiLvlLbl val="0"/>
      </c:catAx>
      <c:valAx>
        <c:axId val="1524066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405120"/>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277990903006E-3"/>
          <c:y val="6.5661923544142031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'4.6.5'!$A$25</c:f>
              <c:strCache>
                <c:ptCount val="1"/>
                <c:pt idx="0">
                  <c:v>High demand from EHV (HD_EHV)</c:v>
                </c:pt>
              </c:strCache>
            </c:strRef>
          </c:tx>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'4.6.5'!$B$25:$I$25</c:f>
              <c:numCache>
                <c:formatCode>#,##0.0</c:formatCode>
                <c:ptCount val="8"/>
                <c:pt idx="0">
                  <c:v>105119.71752278699</c:v>
                </c:pt>
                <c:pt idx="1">
                  <c:v>106678.98539588299</c:v>
                </c:pt>
                <c:pt idx="2">
                  <c:v>101132.22450580802</c:v>
                </c:pt>
                <c:pt idx="3">
                  <c:v>106241.73525926552</c:v>
                </c:pt>
                <c:pt idx="4">
                  <c:v>133563.05370408457</c:v>
                </c:pt>
                <c:pt idx="5">
                  <c:v>244651.39995367307</c:v>
                </c:pt>
                <c:pt idx="6">
                  <c:v>432581.95282786601</c:v>
                </c:pt>
                <c:pt idx="7">
                  <c:v>382981.6200286806</c:v>
                </c:pt>
              </c:numCache>
            </c:numRef>
          </c:val>
          <c:extLst>
            <c:ext xmlns:c16="http://schemas.microsoft.com/office/drawing/2014/chart" uri="{C3380CC4-5D6E-409C-BE32-E72D297353CC}">
              <c16:uniqueId val="{00000000-6A1A-4544-A48E-674467B70BCF}"/>
            </c:ext>
          </c:extLst>
        </c:ser>
        <c:ser>
          <c:idx val="1"/>
          <c:order val="1"/>
          <c:tx>
            <c:strRef>
              <c:f>'4.6.5'!$A$26</c:f>
              <c:strCache>
                <c:ptCount val="1"/>
                <c:pt idx="0">
                  <c:v>High demand from HV (HD_HV)</c:v>
                </c:pt>
              </c:strCache>
            </c:strRef>
          </c:tx>
          <c:spPr>
            <a:solidFill>
              <a:schemeClr val="accent2"/>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'4.6.5'!$B$26:$I$26</c:f>
              <c:numCache>
                <c:formatCode>#,##0.0</c:formatCode>
                <c:ptCount val="8"/>
                <c:pt idx="0">
                  <c:v>1337292.489798001</c:v>
                </c:pt>
                <c:pt idx="1">
                  <c:v>1412513.9229791791</c:v>
                </c:pt>
                <c:pt idx="2">
                  <c:v>1450227.353649186</c:v>
                </c:pt>
                <c:pt idx="3">
                  <c:v>1522179.6575180911</c:v>
                </c:pt>
                <c:pt idx="4">
                  <c:v>1493327.0567613821</c:v>
                </c:pt>
                <c:pt idx="5">
                  <c:v>1307194.1020552986</c:v>
                </c:pt>
                <c:pt idx="6">
                  <c:v>1175603.6454058816</c:v>
                </c:pt>
                <c:pt idx="7">
                  <c:v>1259421.4204607655</c:v>
                </c:pt>
              </c:numCache>
            </c:numRef>
          </c:val>
          <c:extLst>
            <c:ext xmlns:c16="http://schemas.microsoft.com/office/drawing/2014/chart" uri="{C3380CC4-5D6E-409C-BE32-E72D297353CC}">
              <c16:uniqueId val="{00000001-6A1A-4544-A48E-674467B70BCF}"/>
            </c:ext>
          </c:extLst>
        </c:ser>
        <c:ser>
          <c:idx val="2"/>
          <c:order val="2"/>
          <c:tx>
            <c:strRef>
              <c:f>'4.6.5'!$A$27</c:f>
              <c:strCache>
                <c:ptCount val="1"/>
                <c:pt idx="0">
                  <c:v>Low demand businesses (LD_B)</c:v>
                </c:pt>
              </c:strCache>
            </c:strRef>
          </c:tx>
          <c:spPr>
            <a:solidFill>
              <a:schemeClr val="accent5"/>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'4.6.5'!$B$27:$I$27</c:f>
              <c:numCache>
                <c:formatCode>#,##0.0</c:formatCode>
                <c:ptCount val="8"/>
                <c:pt idx="0">
                  <c:v>351861.64274298097</c:v>
                </c:pt>
                <c:pt idx="1">
                  <c:v>352020.61963418202</c:v>
                </c:pt>
                <c:pt idx="2">
                  <c:v>366596.75543329696</c:v>
                </c:pt>
                <c:pt idx="3">
                  <c:v>380530.01472824509</c:v>
                </c:pt>
                <c:pt idx="4">
                  <c:v>374832.39796132478</c:v>
                </c:pt>
                <c:pt idx="5">
                  <c:v>369698.46537757793</c:v>
                </c:pt>
                <c:pt idx="6">
                  <c:v>359173.04276487953</c:v>
                </c:pt>
                <c:pt idx="7">
                  <c:v>378631.25363037689</c:v>
                </c:pt>
              </c:numCache>
            </c:numRef>
          </c:val>
          <c:extLst>
            <c:ext xmlns:c16="http://schemas.microsoft.com/office/drawing/2014/chart" uri="{C3380CC4-5D6E-409C-BE32-E72D297353CC}">
              <c16:uniqueId val="{00000002-6A1A-4544-A48E-674467B70BCF}"/>
            </c:ext>
          </c:extLst>
        </c:ser>
        <c:ser>
          <c:idx val="3"/>
          <c:order val="3"/>
          <c:tx>
            <c:strRef>
              <c:f>'4.6.5'!$A$28</c:f>
              <c:strCache>
                <c:ptCount val="1"/>
                <c:pt idx="0">
                  <c:v>Low demand households (LD_H)</c:v>
                </c:pt>
              </c:strCache>
            </c:strRef>
          </c:tx>
          <c:spPr>
            <a:solidFill>
              <a:schemeClr val="accent6"/>
            </a:solidFill>
          </c:spPr>
          <c:invertIfNegative val="0"/>
          <c:cat>
            <c:strRef>
              <c:f>'4.6.5'!$B$3:$I$5</c:f>
              <c:strCache>
                <c:ptCount val="8"/>
                <c:pt idx="0">
                  <c:v>2014</c:v>
                </c:pt>
                <c:pt idx="1">
                  <c:v>2015</c:v>
                </c:pt>
                <c:pt idx="2">
                  <c:v>2016</c:v>
                </c:pt>
                <c:pt idx="3">
                  <c:v>2017</c:v>
                </c:pt>
                <c:pt idx="4">
                  <c:v>2018</c:v>
                </c:pt>
                <c:pt idx="5">
                  <c:v>2019</c:v>
                </c:pt>
                <c:pt idx="6">
                  <c:v>2020</c:v>
                </c:pt>
                <c:pt idx="7">
                  <c:v>2021</c:v>
                </c:pt>
              </c:strCache>
            </c:strRef>
          </c:cat>
          <c:val>
            <c:numRef>
              <c:f>'4.6.5'!$B$28:$I$28</c:f>
              <c:numCache>
                <c:formatCode>#,##0.0</c:formatCode>
                <c:ptCount val="8"/>
                <c:pt idx="0">
                  <c:v>694531.21014116006</c:v>
                </c:pt>
                <c:pt idx="1">
                  <c:v>707383.62292237091</c:v>
                </c:pt>
                <c:pt idx="2">
                  <c:v>723961.48477299698</c:v>
                </c:pt>
                <c:pt idx="3">
                  <c:v>740405.26293583913</c:v>
                </c:pt>
                <c:pt idx="4">
                  <c:v>731970.29793984909</c:v>
                </c:pt>
                <c:pt idx="5">
                  <c:v>736924.38729634578</c:v>
                </c:pt>
                <c:pt idx="6">
                  <c:v>770755.27339047589</c:v>
                </c:pt>
                <c:pt idx="7">
                  <c:v>815163.37356283609</c:v>
                </c:pt>
              </c:numCache>
            </c:numRef>
          </c:val>
          <c:extLst>
            <c:ext xmlns:c16="http://schemas.microsoft.com/office/drawing/2014/chart" uri="{C3380CC4-5D6E-409C-BE32-E72D297353CC}">
              <c16:uniqueId val="{00000003-6A1A-4544-A48E-674467B70BCF}"/>
            </c:ext>
          </c:extLst>
        </c:ser>
        <c:dLbls>
          <c:showLegendKey val="0"/>
          <c:showVal val="0"/>
          <c:showCatName val="0"/>
          <c:showSerName val="0"/>
          <c:showPercent val="0"/>
          <c:showBubbleSize val="0"/>
        </c:dLbls>
        <c:gapWidth val="50"/>
        <c:overlap val="100"/>
        <c:axId val="152435328"/>
        <c:axId val="152449408"/>
      </c:barChart>
      <c:catAx>
        <c:axId val="152435328"/>
        <c:scaling>
          <c:orientation val="minMax"/>
        </c:scaling>
        <c:delete val="0"/>
        <c:axPos val="b"/>
        <c:numFmt formatCode="General" sourceLinked="1"/>
        <c:majorTickMark val="none"/>
        <c:minorTickMark val="none"/>
        <c:tickLblPos val="nextTo"/>
        <c:txPr>
          <a:bodyPr/>
          <a:lstStyle/>
          <a:p>
            <a:pPr>
              <a:defRPr sz="900"/>
            </a:pPr>
            <a:endParaRPr lang="cs-CZ"/>
          </a:p>
        </c:txPr>
        <c:crossAx val="152449408"/>
        <c:crossesAt val="-4E+18"/>
        <c:auto val="1"/>
        <c:lblAlgn val="ctr"/>
        <c:lblOffset val="100"/>
        <c:noMultiLvlLbl val="0"/>
      </c:catAx>
      <c:valAx>
        <c:axId val="1524494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435328"/>
        <c:crosses val="autoZero"/>
        <c:crossBetween val="between"/>
        <c:dispUnits>
          <c:builtInUnit val="thousands"/>
        </c:dispUnits>
      </c:valAx>
    </c:plotArea>
    <c:legend>
      <c:legendPos val="b"/>
      <c:layout>
        <c:manualLayout>
          <c:xMode val="edge"/>
          <c:yMode val="edge"/>
          <c:x val="5.176767676767683E-4"/>
          <c:y val="0.84079853716317976"/>
          <c:w val="0.99825252525252439"/>
          <c:h val="0.10621497040986974"/>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5.8893867000084398E-4"/>
          <c:y val="1.1679785464400766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'4.6.6'!$A$16</c:f>
              <c:strCache>
                <c:ptCount val="1"/>
                <c:pt idx="0">
                  <c:v>Nuclear (NPP)</c:v>
                </c:pt>
              </c:strCache>
            </c:strRef>
          </c:tx>
          <c:spPr>
            <a:solidFill>
              <a:schemeClr val="accent1"/>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B50-4416-89F8-16558A2D9BFD}"/>
            </c:ext>
          </c:extLst>
        </c:ser>
        <c:ser>
          <c:idx val="1"/>
          <c:order val="1"/>
          <c:tx>
            <c:strRef>
              <c:f>'4.6.6'!$A$17</c:f>
              <c:strCache>
                <c:ptCount val="1"/>
                <c:pt idx="0">
                  <c:v>Thermal (TPS)</c:v>
                </c:pt>
              </c:strCache>
            </c:strRef>
          </c:tx>
          <c:spPr>
            <a:solidFill>
              <a:schemeClr val="accent5"/>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'4.6.6'!$B$17:$I$17</c:f>
              <c:numCache>
                <c:formatCode>#,##0.0</c:formatCode>
                <c:ptCount val="8"/>
                <c:pt idx="0">
                  <c:v>595157.41999999969</c:v>
                </c:pt>
                <c:pt idx="1">
                  <c:v>539989.78999999992</c:v>
                </c:pt>
                <c:pt idx="2">
                  <c:v>679198.3879999998</c:v>
                </c:pt>
                <c:pt idx="3">
                  <c:v>747234.48300000001</c:v>
                </c:pt>
                <c:pt idx="4">
                  <c:v>653892.43999999971</c:v>
                </c:pt>
                <c:pt idx="5">
                  <c:v>610185.96700000006</c:v>
                </c:pt>
                <c:pt idx="6">
                  <c:v>531549.67099999997</c:v>
                </c:pt>
                <c:pt idx="7">
                  <c:v>526040.09100000001</c:v>
                </c:pt>
              </c:numCache>
            </c:numRef>
          </c:val>
          <c:extLst>
            <c:ext xmlns:c16="http://schemas.microsoft.com/office/drawing/2014/chart" uri="{C3380CC4-5D6E-409C-BE32-E72D297353CC}">
              <c16:uniqueId val="{00000001-AB50-4416-89F8-16558A2D9BFD}"/>
            </c:ext>
          </c:extLst>
        </c:ser>
        <c:ser>
          <c:idx val="2"/>
          <c:order val="2"/>
          <c:tx>
            <c:strRef>
              <c:f>'4.6.6'!$A$18</c:f>
              <c:strCache>
                <c:ptCount val="1"/>
                <c:pt idx="0">
                  <c:v>Combined cycle (CC)</c:v>
                </c:pt>
              </c:strCache>
            </c:strRef>
          </c:tx>
          <c:spPr>
            <a:solidFill>
              <a:schemeClr val="accent2"/>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AB50-4416-89F8-16558A2D9BFD}"/>
            </c:ext>
          </c:extLst>
        </c:ser>
        <c:ser>
          <c:idx val="3"/>
          <c:order val="3"/>
          <c:tx>
            <c:strRef>
              <c:f>'4.6.6'!$A$19</c:f>
              <c:strCache>
                <c:ptCount val="1"/>
                <c:pt idx="0">
                  <c:v>Gas fired (GFPS)</c:v>
                </c:pt>
              </c:strCache>
            </c:strRef>
          </c:tx>
          <c:spPr>
            <a:solidFill>
              <a:schemeClr val="accent6"/>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'4.6.6'!$B$19:$I$19</c:f>
              <c:numCache>
                <c:formatCode>#,##0.0</c:formatCode>
                <c:ptCount val="8"/>
                <c:pt idx="0">
                  <c:v>314637.09999999998</c:v>
                </c:pt>
                <c:pt idx="1">
                  <c:v>308814.28999999998</c:v>
                </c:pt>
                <c:pt idx="2">
                  <c:v>319466.27099999995</c:v>
                </c:pt>
                <c:pt idx="3">
                  <c:v>323201.07600000064</c:v>
                </c:pt>
                <c:pt idx="4">
                  <c:v>329368.46900000074</c:v>
                </c:pt>
                <c:pt idx="5">
                  <c:v>326400.54099999985</c:v>
                </c:pt>
                <c:pt idx="6">
                  <c:v>331718.272</c:v>
                </c:pt>
                <c:pt idx="7">
                  <c:v>332952.72499999986</c:v>
                </c:pt>
              </c:numCache>
            </c:numRef>
          </c:val>
          <c:extLst>
            <c:ext xmlns:c16="http://schemas.microsoft.com/office/drawing/2014/chart" uri="{C3380CC4-5D6E-409C-BE32-E72D297353CC}">
              <c16:uniqueId val="{00000003-AB50-4416-89F8-16558A2D9BFD}"/>
            </c:ext>
          </c:extLst>
        </c:ser>
        <c:ser>
          <c:idx val="4"/>
          <c:order val="4"/>
          <c:tx>
            <c:strRef>
              <c:f>'4.6.6'!$A$20</c:f>
              <c:strCache>
                <c:ptCount val="1"/>
                <c:pt idx="0">
                  <c:v>Hydro (HE)</c:v>
                </c:pt>
              </c:strCache>
            </c:strRef>
          </c:tx>
          <c:spPr>
            <a:solidFill>
              <a:schemeClr val="accent3"/>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'4.6.6'!$B$20:$I$20</c:f>
              <c:numCache>
                <c:formatCode>#,##0.0</c:formatCode>
                <c:ptCount val="8"/>
                <c:pt idx="0">
                  <c:v>75193.920999999871</c:v>
                </c:pt>
                <c:pt idx="1">
                  <c:v>83771.609000000142</c:v>
                </c:pt>
                <c:pt idx="2">
                  <c:v>79182.780999999726</c:v>
                </c:pt>
                <c:pt idx="3">
                  <c:v>101359.35900000011</c:v>
                </c:pt>
                <c:pt idx="4">
                  <c:v>71314.576000000059</c:v>
                </c:pt>
                <c:pt idx="5">
                  <c:v>87999.785000000091</c:v>
                </c:pt>
                <c:pt idx="6">
                  <c:v>101080.74099999986</c:v>
                </c:pt>
                <c:pt idx="7">
                  <c:v>100956.38500000001</c:v>
                </c:pt>
              </c:numCache>
            </c:numRef>
          </c:val>
          <c:extLst>
            <c:ext xmlns:c16="http://schemas.microsoft.com/office/drawing/2014/chart" uri="{C3380CC4-5D6E-409C-BE32-E72D297353CC}">
              <c16:uniqueId val="{00000004-AB50-4416-89F8-16558A2D9BFD}"/>
            </c:ext>
          </c:extLst>
        </c:ser>
        <c:ser>
          <c:idx val="5"/>
          <c:order val="5"/>
          <c:tx>
            <c:strRef>
              <c:f>'4.6.6'!$A$21</c:f>
              <c:strCache>
                <c:ptCount val="1"/>
                <c:pt idx="0">
                  <c:v>Pumped storage (PSHE)</c:v>
                </c:pt>
              </c:strCache>
            </c:strRef>
          </c:tx>
          <c:spPr>
            <a:solidFill>
              <a:srgbClr val="F0948F"/>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AB50-4416-89F8-16558A2D9BFD}"/>
            </c:ext>
          </c:extLst>
        </c:ser>
        <c:ser>
          <c:idx val="6"/>
          <c:order val="6"/>
          <c:tx>
            <c:strRef>
              <c:f>'4.6.6'!$A$22</c:f>
              <c:strCache>
                <c:ptCount val="1"/>
                <c:pt idx="0">
                  <c:v>Wind (WPP)</c:v>
                </c:pt>
              </c:strCache>
            </c:strRef>
          </c:tx>
          <c:spPr>
            <a:solidFill>
              <a:schemeClr val="accent4"/>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'4.6.6'!$B$22:$I$22</c:f>
              <c:numCache>
                <c:formatCode>#,##0.0</c:formatCode>
                <c:ptCount val="8"/>
                <c:pt idx="0">
                  <c:v>1157.684</c:v>
                </c:pt>
                <c:pt idx="1">
                  <c:v>14881.857999999997</c:v>
                </c:pt>
                <c:pt idx="2">
                  <c:v>14091.059000000003</c:v>
                </c:pt>
                <c:pt idx="3">
                  <c:v>15735.532999999999</c:v>
                </c:pt>
                <c:pt idx="4">
                  <c:v>18532.075999999997</c:v>
                </c:pt>
                <c:pt idx="5">
                  <c:v>21876.887000000002</c:v>
                </c:pt>
                <c:pt idx="6">
                  <c:v>21522.954999999998</c:v>
                </c:pt>
                <c:pt idx="7">
                  <c:v>18367.152999999998</c:v>
                </c:pt>
              </c:numCache>
            </c:numRef>
          </c:val>
          <c:extLst>
            <c:ext xmlns:c16="http://schemas.microsoft.com/office/drawing/2014/chart" uri="{C3380CC4-5D6E-409C-BE32-E72D297353CC}">
              <c16:uniqueId val="{00000006-AB50-4416-89F8-16558A2D9BFD}"/>
            </c:ext>
          </c:extLst>
        </c:ser>
        <c:ser>
          <c:idx val="7"/>
          <c:order val="7"/>
          <c:tx>
            <c:strRef>
              <c:f>'4.6.6'!$A$23</c:f>
              <c:strCache>
                <c:ptCount val="1"/>
                <c:pt idx="0">
                  <c:v>Photovoltaic (PV)</c:v>
                </c:pt>
              </c:strCache>
            </c:strRef>
          </c:tx>
          <c:spPr>
            <a:solidFill>
              <a:srgbClr val="F7C9C7"/>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'4.6.6'!$B$23:$I$23</c:f>
              <c:numCache>
                <c:formatCode>#,##0.0</c:formatCode>
                <c:ptCount val="8"/>
                <c:pt idx="0">
                  <c:v>92461.105000000258</c:v>
                </c:pt>
                <c:pt idx="1">
                  <c:v>97600.07000000088</c:v>
                </c:pt>
                <c:pt idx="2">
                  <c:v>91426.743000000628</c:v>
                </c:pt>
                <c:pt idx="3">
                  <c:v>90471.399000000747</c:v>
                </c:pt>
                <c:pt idx="4">
                  <c:v>103439.97599999973</c:v>
                </c:pt>
                <c:pt idx="5">
                  <c:v>99596.022999999594</c:v>
                </c:pt>
                <c:pt idx="6">
                  <c:v>95464.697999999888</c:v>
                </c:pt>
                <c:pt idx="7">
                  <c:v>93435.942000000767</c:v>
                </c:pt>
              </c:numCache>
            </c:numRef>
          </c:val>
          <c:extLst>
            <c:ext xmlns:c16="http://schemas.microsoft.com/office/drawing/2014/chart" uri="{C3380CC4-5D6E-409C-BE32-E72D297353CC}">
              <c16:uniqueId val="{00000007-AB50-4416-89F8-16558A2D9BFD}"/>
            </c:ext>
          </c:extLst>
        </c:ser>
        <c:dLbls>
          <c:showLegendKey val="0"/>
          <c:showVal val="0"/>
          <c:showCatName val="0"/>
          <c:showSerName val="0"/>
          <c:showPercent val="0"/>
          <c:showBubbleSize val="0"/>
        </c:dLbls>
        <c:gapWidth val="50"/>
        <c:overlap val="100"/>
        <c:axId val="152627072"/>
        <c:axId val="152628608"/>
      </c:barChart>
      <c:catAx>
        <c:axId val="152627072"/>
        <c:scaling>
          <c:orientation val="minMax"/>
        </c:scaling>
        <c:delete val="0"/>
        <c:axPos val="b"/>
        <c:numFmt formatCode="General" sourceLinked="1"/>
        <c:majorTickMark val="none"/>
        <c:minorTickMark val="none"/>
        <c:tickLblPos val="nextTo"/>
        <c:txPr>
          <a:bodyPr/>
          <a:lstStyle/>
          <a:p>
            <a:pPr>
              <a:defRPr sz="900"/>
            </a:pPr>
            <a:endParaRPr lang="cs-CZ"/>
          </a:p>
        </c:txPr>
        <c:crossAx val="152628608"/>
        <c:crosses val="autoZero"/>
        <c:auto val="1"/>
        <c:lblAlgn val="ctr"/>
        <c:lblOffset val="100"/>
        <c:noMultiLvlLbl val="0"/>
      </c:catAx>
      <c:valAx>
        <c:axId val="1526286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627072"/>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69235613604528E-3"/>
          <c:y val="1.7578464975376872E-3"/>
        </c:manualLayout>
      </c:layout>
      <c:overlay val="1"/>
    </c:title>
    <c:autoTitleDeleted val="0"/>
    <c:plotArea>
      <c:layout>
        <c:manualLayout>
          <c:layoutTarget val="inner"/>
          <c:xMode val="edge"/>
          <c:yMode val="edge"/>
          <c:x val="8.9969848810221048E-2"/>
          <c:y val="0.14319141016463854"/>
          <c:w val="0.90633173048796856"/>
          <c:h val="0.58143997957702032"/>
        </c:manualLayout>
      </c:layout>
      <c:barChart>
        <c:barDir val="col"/>
        <c:grouping val="stacked"/>
        <c:varyColors val="0"/>
        <c:ser>
          <c:idx val="0"/>
          <c:order val="0"/>
          <c:tx>
            <c:strRef>
              <c:f>'4.6.6'!$A$25</c:f>
              <c:strCache>
                <c:ptCount val="1"/>
                <c:pt idx="0">
                  <c:v>High demand from EHV (HD_EHV)</c:v>
                </c:pt>
              </c:strCache>
            </c:strRef>
          </c:tx>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'4.6.6'!$B$25:$I$25</c:f>
              <c:numCache>
                <c:formatCode>#,##0.0</c:formatCode>
                <c:ptCount val="8"/>
                <c:pt idx="0">
                  <c:v>408287.9</c:v>
                </c:pt>
                <c:pt idx="1">
                  <c:v>423579.1999999999</c:v>
                </c:pt>
                <c:pt idx="2">
                  <c:v>453695.38100000005</c:v>
                </c:pt>
                <c:pt idx="3">
                  <c:v>501210.28599999996</c:v>
                </c:pt>
                <c:pt idx="4">
                  <c:v>508599.20600000001</c:v>
                </c:pt>
                <c:pt idx="5">
                  <c:v>500218.446</c:v>
                </c:pt>
                <c:pt idx="6">
                  <c:v>456252.30099999998</c:v>
                </c:pt>
                <c:pt idx="7">
                  <c:v>489501.924</c:v>
                </c:pt>
              </c:numCache>
            </c:numRef>
          </c:val>
          <c:extLst>
            <c:ext xmlns:c16="http://schemas.microsoft.com/office/drawing/2014/chart" uri="{C3380CC4-5D6E-409C-BE32-E72D297353CC}">
              <c16:uniqueId val="{00000000-E9FB-45CB-9DC4-61F45FD1DF32}"/>
            </c:ext>
          </c:extLst>
        </c:ser>
        <c:ser>
          <c:idx val="1"/>
          <c:order val="1"/>
          <c:tx>
            <c:strRef>
              <c:f>'4.6.6'!$A$26</c:f>
              <c:strCache>
                <c:ptCount val="1"/>
                <c:pt idx="0">
                  <c:v>High demand from HV (HD_HV)</c:v>
                </c:pt>
              </c:strCache>
            </c:strRef>
          </c:tx>
          <c:spPr>
            <a:solidFill>
              <a:schemeClr val="accent2"/>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'4.6.6'!$B$26:$I$26</c:f>
              <c:numCache>
                <c:formatCode>#,##0.0</c:formatCode>
                <c:ptCount val="8"/>
                <c:pt idx="0">
                  <c:v>1282480.9709999999</c:v>
                </c:pt>
                <c:pt idx="1">
                  <c:v>1312639.7990000001</c:v>
                </c:pt>
                <c:pt idx="2">
                  <c:v>1367260.5919999999</c:v>
                </c:pt>
                <c:pt idx="3">
                  <c:v>1422137.514</c:v>
                </c:pt>
                <c:pt idx="4">
                  <c:v>1463276.0269999998</c:v>
                </c:pt>
                <c:pt idx="5">
                  <c:v>1445266.0170000002</c:v>
                </c:pt>
                <c:pt idx="6">
                  <c:v>1340045.7870000002</c:v>
                </c:pt>
                <c:pt idx="7">
                  <c:v>1387911.8860000002</c:v>
                </c:pt>
              </c:numCache>
            </c:numRef>
          </c:val>
          <c:extLst>
            <c:ext xmlns:c16="http://schemas.microsoft.com/office/drawing/2014/chart" uri="{C3380CC4-5D6E-409C-BE32-E72D297353CC}">
              <c16:uniqueId val="{00000001-E9FB-45CB-9DC4-61F45FD1DF32}"/>
            </c:ext>
          </c:extLst>
        </c:ser>
        <c:ser>
          <c:idx val="2"/>
          <c:order val="2"/>
          <c:tx>
            <c:strRef>
              <c:f>'4.6.6'!$A$27</c:f>
              <c:strCache>
                <c:ptCount val="1"/>
                <c:pt idx="0">
                  <c:v>Low demand businesses (LD_B)</c:v>
                </c:pt>
              </c:strCache>
            </c:strRef>
          </c:tx>
          <c:spPr>
            <a:solidFill>
              <a:schemeClr val="accent5"/>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'4.6.6'!$B$27:$I$27</c:f>
              <c:numCache>
                <c:formatCode>#,##0.0</c:formatCode>
                <c:ptCount val="8"/>
                <c:pt idx="0">
                  <c:v>485000.39799999999</c:v>
                </c:pt>
                <c:pt idx="1">
                  <c:v>487525.65200000018</c:v>
                </c:pt>
                <c:pt idx="2">
                  <c:v>503422.76699999993</c:v>
                </c:pt>
                <c:pt idx="3">
                  <c:v>506585.21300000005</c:v>
                </c:pt>
                <c:pt idx="4">
                  <c:v>507141.23299999995</c:v>
                </c:pt>
                <c:pt idx="5">
                  <c:v>497483.11199999996</c:v>
                </c:pt>
                <c:pt idx="6">
                  <c:v>496415.95399999991</c:v>
                </c:pt>
                <c:pt idx="7">
                  <c:v>485966.17599999998</c:v>
                </c:pt>
              </c:numCache>
            </c:numRef>
          </c:val>
          <c:extLst>
            <c:ext xmlns:c16="http://schemas.microsoft.com/office/drawing/2014/chart" uri="{C3380CC4-5D6E-409C-BE32-E72D297353CC}">
              <c16:uniqueId val="{00000002-E9FB-45CB-9DC4-61F45FD1DF32}"/>
            </c:ext>
          </c:extLst>
        </c:ser>
        <c:ser>
          <c:idx val="3"/>
          <c:order val="3"/>
          <c:tx>
            <c:strRef>
              <c:f>'4.6.6'!$A$28</c:f>
              <c:strCache>
                <c:ptCount val="1"/>
                <c:pt idx="0">
                  <c:v>Low demand households (LD_H)</c:v>
                </c:pt>
              </c:strCache>
            </c:strRef>
          </c:tx>
          <c:spPr>
            <a:solidFill>
              <a:schemeClr val="accent6"/>
            </a:solidFill>
          </c:spPr>
          <c:invertIfNegative val="0"/>
          <c:cat>
            <c:strRef>
              <c:f>'4.6.6'!$B$3:$I$5</c:f>
              <c:strCache>
                <c:ptCount val="8"/>
                <c:pt idx="0">
                  <c:v>2014</c:v>
                </c:pt>
                <c:pt idx="1">
                  <c:v>2015</c:v>
                </c:pt>
                <c:pt idx="2">
                  <c:v>2016</c:v>
                </c:pt>
                <c:pt idx="3">
                  <c:v>2017</c:v>
                </c:pt>
                <c:pt idx="4">
                  <c:v>2018</c:v>
                </c:pt>
                <c:pt idx="5">
                  <c:v>2019</c:v>
                </c:pt>
                <c:pt idx="6">
                  <c:v>2020</c:v>
                </c:pt>
                <c:pt idx="7">
                  <c:v>2021</c:v>
                </c:pt>
              </c:strCache>
            </c:strRef>
          </c:cat>
          <c:val>
            <c:numRef>
              <c:f>'4.6.6'!$B$28:$I$28</c:f>
              <c:numCache>
                <c:formatCode>#,##0.0</c:formatCode>
                <c:ptCount val="8"/>
                <c:pt idx="0">
                  <c:v>896665.8060000001</c:v>
                </c:pt>
                <c:pt idx="1">
                  <c:v>902418.52399999998</c:v>
                </c:pt>
                <c:pt idx="2">
                  <c:v>923205.85699999996</c:v>
                </c:pt>
                <c:pt idx="3">
                  <c:v>946015.57000000007</c:v>
                </c:pt>
                <c:pt idx="4">
                  <c:v>939713.11699999997</c:v>
                </c:pt>
                <c:pt idx="5">
                  <c:v>961724.16500000004</c:v>
                </c:pt>
                <c:pt idx="6">
                  <c:v>998262.44900000002</c:v>
                </c:pt>
                <c:pt idx="7">
                  <c:v>1084689.2439999999</c:v>
                </c:pt>
              </c:numCache>
            </c:numRef>
          </c:val>
          <c:extLst>
            <c:ext xmlns:c16="http://schemas.microsoft.com/office/drawing/2014/chart" uri="{C3380CC4-5D6E-409C-BE32-E72D297353CC}">
              <c16:uniqueId val="{00000003-E9FB-45CB-9DC4-61F45FD1DF32}"/>
            </c:ext>
          </c:extLst>
        </c:ser>
        <c:dLbls>
          <c:showLegendKey val="0"/>
          <c:showVal val="0"/>
          <c:showCatName val="0"/>
          <c:showSerName val="0"/>
          <c:showPercent val="0"/>
          <c:showBubbleSize val="0"/>
        </c:dLbls>
        <c:gapWidth val="50"/>
        <c:overlap val="100"/>
        <c:axId val="152542592"/>
        <c:axId val="152560768"/>
      </c:barChart>
      <c:catAx>
        <c:axId val="152542592"/>
        <c:scaling>
          <c:orientation val="minMax"/>
        </c:scaling>
        <c:delete val="0"/>
        <c:axPos val="b"/>
        <c:numFmt formatCode="General" sourceLinked="1"/>
        <c:majorTickMark val="none"/>
        <c:minorTickMark val="none"/>
        <c:tickLblPos val="nextTo"/>
        <c:txPr>
          <a:bodyPr/>
          <a:lstStyle/>
          <a:p>
            <a:pPr>
              <a:defRPr sz="900"/>
            </a:pPr>
            <a:endParaRPr lang="cs-CZ"/>
          </a:p>
        </c:txPr>
        <c:crossAx val="152560768"/>
        <c:crossesAt val="-4E+18"/>
        <c:auto val="1"/>
        <c:lblAlgn val="ctr"/>
        <c:lblOffset val="100"/>
        <c:noMultiLvlLbl val="0"/>
      </c:catAx>
      <c:valAx>
        <c:axId val="152560768"/>
        <c:scaling>
          <c:orientation val="minMax"/>
          <c:max val="35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2542592"/>
        <c:crosses val="autoZero"/>
        <c:crossBetween val="between"/>
        <c:dispUnits>
          <c:builtInUnit val="thousands"/>
        </c:dispUnits>
      </c:valAx>
    </c:plotArea>
    <c:legend>
      <c:legendPos val="b"/>
      <c:layout>
        <c:manualLayout>
          <c:xMode val="edge"/>
          <c:yMode val="edge"/>
          <c:x val="0"/>
          <c:y val="0.84550983801044965"/>
          <c:w val="1"/>
          <c:h val="0.1057928346675890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4.5161258251809431E-4"/>
          <c:y val="1.4865588990035678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'4.6.7'!$A$16</c:f>
              <c:strCache>
                <c:ptCount val="1"/>
                <c:pt idx="0">
                  <c:v>Nuclear (NPP)</c:v>
                </c:pt>
              </c:strCache>
            </c:strRef>
          </c:tx>
          <c:spPr>
            <a:solidFill>
              <a:schemeClr val="tx2"/>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737-4DF9-86A4-C9AE3C2058FB}"/>
            </c:ext>
          </c:extLst>
        </c:ser>
        <c:ser>
          <c:idx val="1"/>
          <c:order val="1"/>
          <c:tx>
            <c:strRef>
              <c:f>'4.6.7'!$A$17</c:f>
              <c:strCache>
                <c:ptCount val="1"/>
                <c:pt idx="0">
                  <c:v>Thermal (TPS)</c:v>
                </c:pt>
              </c:strCache>
            </c:strRef>
          </c:tx>
          <c:spPr>
            <a:solidFill>
              <a:schemeClr val="accent5"/>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'4.6.7'!$B$17:$I$17</c:f>
              <c:numCache>
                <c:formatCode>#,##0.0</c:formatCode>
                <c:ptCount val="8"/>
                <c:pt idx="0">
                  <c:v>30760.520000000004</c:v>
                </c:pt>
                <c:pt idx="1">
                  <c:v>30792.649999999998</c:v>
                </c:pt>
                <c:pt idx="2">
                  <c:v>31937.445000000003</c:v>
                </c:pt>
                <c:pt idx="3">
                  <c:v>27680.652999999998</c:v>
                </c:pt>
                <c:pt idx="4">
                  <c:v>19153.565000000006</c:v>
                </c:pt>
                <c:pt idx="5">
                  <c:v>9978.9930000000004</c:v>
                </c:pt>
                <c:pt idx="6">
                  <c:v>27487.577999999998</c:v>
                </c:pt>
                <c:pt idx="7">
                  <c:v>27359.093000000001</c:v>
                </c:pt>
              </c:numCache>
            </c:numRef>
          </c:val>
          <c:extLst>
            <c:ext xmlns:c16="http://schemas.microsoft.com/office/drawing/2014/chart" uri="{C3380CC4-5D6E-409C-BE32-E72D297353CC}">
              <c16:uniqueId val="{00000001-D737-4DF9-86A4-C9AE3C2058FB}"/>
            </c:ext>
          </c:extLst>
        </c:ser>
        <c:ser>
          <c:idx val="2"/>
          <c:order val="2"/>
          <c:tx>
            <c:strRef>
              <c:f>'4.6.7'!$A$18</c:f>
              <c:strCache>
                <c:ptCount val="1"/>
                <c:pt idx="0">
                  <c:v>Combined cycle (CC)</c:v>
                </c:pt>
              </c:strCache>
            </c:strRef>
          </c:tx>
          <c:spPr>
            <a:solidFill>
              <a:schemeClr val="accent2"/>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D737-4DF9-86A4-C9AE3C2058FB}"/>
            </c:ext>
          </c:extLst>
        </c:ser>
        <c:ser>
          <c:idx val="3"/>
          <c:order val="3"/>
          <c:tx>
            <c:strRef>
              <c:f>'4.6.7'!$A$19</c:f>
              <c:strCache>
                <c:ptCount val="1"/>
                <c:pt idx="0">
                  <c:v>Gas fired (GFPS)</c:v>
                </c:pt>
              </c:strCache>
            </c:strRef>
          </c:tx>
          <c:spPr>
            <a:solidFill>
              <a:schemeClr val="accent6"/>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'4.6.7'!$B$19:$I$19</c:f>
              <c:numCache>
                <c:formatCode>#,##0.0</c:formatCode>
                <c:ptCount val="8"/>
                <c:pt idx="0">
                  <c:v>106255.82999999987</c:v>
                </c:pt>
                <c:pt idx="1">
                  <c:v>113994.01000000005</c:v>
                </c:pt>
                <c:pt idx="2">
                  <c:v>119581.12099999998</c:v>
                </c:pt>
                <c:pt idx="3">
                  <c:v>126191.85400000008</c:v>
                </c:pt>
                <c:pt idx="4">
                  <c:v>114793.91000000005</c:v>
                </c:pt>
                <c:pt idx="5">
                  <c:v>122262.88499999999</c:v>
                </c:pt>
                <c:pt idx="6">
                  <c:v>127498.13800000006</c:v>
                </c:pt>
                <c:pt idx="7">
                  <c:v>142245.39499999987</c:v>
                </c:pt>
              </c:numCache>
            </c:numRef>
          </c:val>
          <c:extLst>
            <c:ext xmlns:c16="http://schemas.microsoft.com/office/drawing/2014/chart" uri="{C3380CC4-5D6E-409C-BE32-E72D297353CC}">
              <c16:uniqueId val="{00000003-D737-4DF9-86A4-C9AE3C2058FB}"/>
            </c:ext>
          </c:extLst>
        </c:ser>
        <c:ser>
          <c:idx val="4"/>
          <c:order val="4"/>
          <c:tx>
            <c:strRef>
              <c:f>'4.6.7'!$A$20</c:f>
              <c:strCache>
                <c:ptCount val="1"/>
                <c:pt idx="0">
                  <c:v>Hydro (HE)</c:v>
                </c:pt>
              </c:strCache>
            </c:strRef>
          </c:tx>
          <c:spPr>
            <a:solidFill>
              <a:schemeClr val="accent3"/>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'4.6.7'!$B$20:$I$20</c:f>
              <c:numCache>
                <c:formatCode>#,##0.0</c:formatCode>
                <c:ptCount val="8"/>
                <c:pt idx="0">
                  <c:v>54871.987999999998</c:v>
                </c:pt>
                <c:pt idx="1">
                  <c:v>60437.765000000021</c:v>
                </c:pt>
                <c:pt idx="2">
                  <c:v>64224.508999999962</c:v>
                </c:pt>
                <c:pt idx="3">
                  <c:v>83803.846000000107</c:v>
                </c:pt>
                <c:pt idx="4">
                  <c:v>51518.903999999973</c:v>
                </c:pt>
                <c:pt idx="5">
                  <c:v>68464.148999999932</c:v>
                </c:pt>
                <c:pt idx="6">
                  <c:v>65771.856999999945</c:v>
                </c:pt>
                <c:pt idx="7">
                  <c:v>79073.836999999738</c:v>
                </c:pt>
              </c:numCache>
            </c:numRef>
          </c:val>
          <c:extLst>
            <c:ext xmlns:c16="http://schemas.microsoft.com/office/drawing/2014/chart" uri="{C3380CC4-5D6E-409C-BE32-E72D297353CC}">
              <c16:uniqueId val="{00000004-D737-4DF9-86A4-C9AE3C2058FB}"/>
            </c:ext>
          </c:extLst>
        </c:ser>
        <c:ser>
          <c:idx val="5"/>
          <c:order val="5"/>
          <c:tx>
            <c:strRef>
              <c:f>'4.6.7'!$A$21</c:f>
              <c:strCache>
                <c:ptCount val="1"/>
                <c:pt idx="0">
                  <c:v>Pumped storage (PSHE)</c:v>
                </c:pt>
              </c:strCache>
            </c:strRef>
          </c:tx>
          <c:spPr>
            <a:solidFill>
              <a:srgbClr val="F0948F"/>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D737-4DF9-86A4-C9AE3C2058FB}"/>
            </c:ext>
          </c:extLst>
        </c:ser>
        <c:ser>
          <c:idx val="6"/>
          <c:order val="6"/>
          <c:tx>
            <c:strRef>
              <c:f>'4.6.7'!$A$22</c:f>
              <c:strCache>
                <c:ptCount val="1"/>
                <c:pt idx="0">
                  <c:v>Wind (WPP)</c:v>
                </c:pt>
              </c:strCache>
            </c:strRef>
          </c:tx>
          <c:spPr>
            <a:solidFill>
              <a:schemeClr val="accent4"/>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'4.6.7'!$B$22:$I$22</c:f>
              <c:numCache>
                <c:formatCode>#,##0.0</c:formatCode>
                <c:ptCount val="8"/>
                <c:pt idx="0">
                  <c:v>40915.144</c:v>
                </c:pt>
                <c:pt idx="1">
                  <c:v>53009.174999999981</c:v>
                </c:pt>
                <c:pt idx="2">
                  <c:v>44382.080000000045</c:v>
                </c:pt>
                <c:pt idx="3">
                  <c:v>61223.445999999967</c:v>
                </c:pt>
                <c:pt idx="4">
                  <c:v>107882.79300000009</c:v>
                </c:pt>
                <c:pt idx="5">
                  <c:v>118230.38699999999</c:v>
                </c:pt>
                <c:pt idx="6">
                  <c:v>125879.58399999993</c:v>
                </c:pt>
                <c:pt idx="7">
                  <c:v>98476.040999999968</c:v>
                </c:pt>
              </c:numCache>
            </c:numRef>
          </c:val>
          <c:extLst>
            <c:ext xmlns:c16="http://schemas.microsoft.com/office/drawing/2014/chart" uri="{C3380CC4-5D6E-409C-BE32-E72D297353CC}">
              <c16:uniqueId val="{00000006-D737-4DF9-86A4-C9AE3C2058FB}"/>
            </c:ext>
          </c:extLst>
        </c:ser>
        <c:ser>
          <c:idx val="7"/>
          <c:order val="7"/>
          <c:tx>
            <c:strRef>
              <c:f>'4.6.7'!$A$23</c:f>
              <c:strCache>
                <c:ptCount val="1"/>
                <c:pt idx="0">
                  <c:v>Photovoltaic (PV)</c:v>
                </c:pt>
              </c:strCache>
            </c:strRef>
          </c:tx>
          <c:spPr>
            <a:solidFill>
              <a:srgbClr val="F7C9C7"/>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'4.6.7'!$B$23:$I$23</c:f>
              <c:numCache>
                <c:formatCode>#,##0.0</c:formatCode>
                <c:ptCount val="8"/>
                <c:pt idx="0">
                  <c:v>108245.7910000001</c:v>
                </c:pt>
                <c:pt idx="1">
                  <c:v>114909.79000000039</c:v>
                </c:pt>
                <c:pt idx="2">
                  <c:v>102950.26100000025</c:v>
                </c:pt>
                <c:pt idx="3">
                  <c:v>105543.64300000014</c:v>
                </c:pt>
                <c:pt idx="4">
                  <c:v>123618.8179999999</c:v>
                </c:pt>
                <c:pt idx="5">
                  <c:v>119320.27800000043</c:v>
                </c:pt>
                <c:pt idx="6">
                  <c:v>114186.2230000001</c:v>
                </c:pt>
                <c:pt idx="7">
                  <c:v>103412.46300000027</c:v>
                </c:pt>
              </c:numCache>
            </c:numRef>
          </c:val>
          <c:extLst>
            <c:ext xmlns:c16="http://schemas.microsoft.com/office/drawing/2014/chart" uri="{C3380CC4-5D6E-409C-BE32-E72D297353CC}">
              <c16:uniqueId val="{00000007-D737-4DF9-86A4-C9AE3C2058FB}"/>
            </c:ext>
          </c:extLst>
        </c:ser>
        <c:dLbls>
          <c:showLegendKey val="0"/>
          <c:showVal val="0"/>
          <c:showCatName val="0"/>
          <c:showSerName val="0"/>
          <c:showPercent val="0"/>
          <c:showBubbleSize val="0"/>
        </c:dLbls>
        <c:gapWidth val="50"/>
        <c:overlap val="100"/>
        <c:axId val="152877696"/>
        <c:axId val="152887680"/>
      </c:barChart>
      <c:catAx>
        <c:axId val="152877696"/>
        <c:scaling>
          <c:orientation val="minMax"/>
        </c:scaling>
        <c:delete val="0"/>
        <c:axPos val="b"/>
        <c:numFmt formatCode="General" sourceLinked="1"/>
        <c:majorTickMark val="none"/>
        <c:minorTickMark val="none"/>
        <c:tickLblPos val="nextTo"/>
        <c:txPr>
          <a:bodyPr/>
          <a:lstStyle/>
          <a:p>
            <a:pPr>
              <a:defRPr sz="900"/>
            </a:pPr>
            <a:endParaRPr lang="cs-CZ"/>
          </a:p>
        </c:txPr>
        <c:crossAx val="152887680"/>
        <c:crosses val="autoZero"/>
        <c:auto val="1"/>
        <c:lblAlgn val="ctr"/>
        <c:lblOffset val="100"/>
        <c:noMultiLvlLbl val="0"/>
      </c:catAx>
      <c:valAx>
        <c:axId val="1528876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877696"/>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916403115953409E-3"/>
          <c:y val="1.490135726791651E-3"/>
        </c:manualLayout>
      </c:layout>
      <c:overlay val="1"/>
    </c:title>
    <c:autoTitleDeleted val="0"/>
    <c:plotArea>
      <c:layout>
        <c:manualLayout>
          <c:layoutTarget val="inner"/>
          <c:xMode val="edge"/>
          <c:yMode val="edge"/>
          <c:x val="8.9969848810221048E-2"/>
          <c:y val="0.14319141016463854"/>
          <c:w val="0.9005721899451109"/>
          <c:h val="0.58143997957702032"/>
        </c:manualLayout>
      </c:layout>
      <c:barChart>
        <c:barDir val="col"/>
        <c:grouping val="stacked"/>
        <c:varyColors val="0"/>
        <c:ser>
          <c:idx val="0"/>
          <c:order val="0"/>
          <c:tx>
            <c:strRef>
              <c:f>'4.6.7'!$A$25</c:f>
              <c:strCache>
                <c:ptCount val="1"/>
                <c:pt idx="0">
                  <c:v>High demand from EHV (HD_EHV)</c:v>
                </c:pt>
              </c:strCache>
            </c:strRef>
          </c:tx>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'4.6.7'!$B$25:$I$25</c:f>
              <c:numCache>
                <c:formatCode>#,##0.0</c:formatCode>
                <c:ptCount val="8"/>
                <c:pt idx="0">
                  <c:v>69633.659</c:v>
                </c:pt>
                <c:pt idx="1">
                  <c:v>71701.060000000012</c:v>
                </c:pt>
                <c:pt idx="2">
                  <c:v>75976.388000000006</c:v>
                </c:pt>
                <c:pt idx="3">
                  <c:v>67011.241999999998</c:v>
                </c:pt>
                <c:pt idx="4">
                  <c:v>66746.728000000003</c:v>
                </c:pt>
                <c:pt idx="5">
                  <c:v>77075.402000000002</c:v>
                </c:pt>
                <c:pt idx="6">
                  <c:v>68510.560999999987</c:v>
                </c:pt>
                <c:pt idx="7">
                  <c:v>72401.255000000005</c:v>
                </c:pt>
              </c:numCache>
            </c:numRef>
          </c:val>
          <c:extLst>
            <c:ext xmlns:c16="http://schemas.microsoft.com/office/drawing/2014/chart" uri="{C3380CC4-5D6E-409C-BE32-E72D297353CC}">
              <c16:uniqueId val="{00000000-8030-4F30-962A-353F21DE2AF4}"/>
            </c:ext>
          </c:extLst>
        </c:ser>
        <c:ser>
          <c:idx val="1"/>
          <c:order val="1"/>
          <c:tx>
            <c:strRef>
              <c:f>'4.6.7'!$A$26</c:f>
              <c:strCache>
                <c:ptCount val="1"/>
                <c:pt idx="0">
                  <c:v>High demand from HV (HD_HV)</c:v>
                </c:pt>
              </c:strCache>
            </c:strRef>
          </c:tx>
          <c:spPr>
            <a:solidFill>
              <a:schemeClr val="accent2"/>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'4.6.7'!$B$26:$I$26</c:f>
              <c:numCache>
                <c:formatCode>#,##0.0</c:formatCode>
                <c:ptCount val="8"/>
                <c:pt idx="0">
                  <c:v>1223060.0720000002</c:v>
                </c:pt>
                <c:pt idx="1">
                  <c:v>1269092.7480000004</c:v>
                </c:pt>
                <c:pt idx="2">
                  <c:v>1309155.6570000004</c:v>
                </c:pt>
                <c:pt idx="3">
                  <c:v>1340622.5529999998</c:v>
                </c:pt>
                <c:pt idx="4">
                  <c:v>1368622.9480000003</c:v>
                </c:pt>
                <c:pt idx="5">
                  <c:v>1356635.9010000003</c:v>
                </c:pt>
                <c:pt idx="6">
                  <c:v>1217916.9309999999</c:v>
                </c:pt>
                <c:pt idx="7">
                  <c:v>1274012.3259999999</c:v>
                </c:pt>
              </c:numCache>
            </c:numRef>
          </c:val>
          <c:extLst>
            <c:ext xmlns:c16="http://schemas.microsoft.com/office/drawing/2014/chart" uri="{C3380CC4-5D6E-409C-BE32-E72D297353CC}">
              <c16:uniqueId val="{00000001-8030-4F30-962A-353F21DE2AF4}"/>
            </c:ext>
          </c:extLst>
        </c:ser>
        <c:ser>
          <c:idx val="2"/>
          <c:order val="2"/>
          <c:tx>
            <c:strRef>
              <c:f>'4.6.7'!$A$27</c:f>
              <c:strCache>
                <c:ptCount val="1"/>
                <c:pt idx="0">
                  <c:v>Low demand businesses (LD_B)</c:v>
                </c:pt>
              </c:strCache>
            </c:strRef>
          </c:tx>
          <c:spPr>
            <a:solidFill>
              <a:schemeClr val="accent5"/>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'4.6.7'!$B$27:$I$27</c:f>
              <c:numCache>
                <c:formatCode>#,##0.0</c:formatCode>
                <c:ptCount val="8"/>
                <c:pt idx="0">
                  <c:v>362326.71100000007</c:v>
                </c:pt>
                <c:pt idx="1">
                  <c:v>354569.02100000001</c:v>
                </c:pt>
                <c:pt idx="2">
                  <c:v>363313.29</c:v>
                </c:pt>
                <c:pt idx="3">
                  <c:v>371324.66100000002</c:v>
                </c:pt>
                <c:pt idx="4">
                  <c:v>361374.20799999998</c:v>
                </c:pt>
                <c:pt idx="5">
                  <c:v>363566.658</c:v>
                </c:pt>
                <c:pt idx="6">
                  <c:v>345356.59199999995</c:v>
                </c:pt>
                <c:pt idx="7">
                  <c:v>351627.64599999995</c:v>
                </c:pt>
              </c:numCache>
            </c:numRef>
          </c:val>
          <c:extLst>
            <c:ext xmlns:c16="http://schemas.microsoft.com/office/drawing/2014/chart" uri="{C3380CC4-5D6E-409C-BE32-E72D297353CC}">
              <c16:uniqueId val="{00000002-8030-4F30-962A-353F21DE2AF4}"/>
            </c:ext>
          </c:extLst>
        </c:ser>
        <c:ser>
          <c:idx val="3"/>
          <c:order val="3"/>
          <c:tx>
            <c:strRef>
              <c:f>'4.6.7'!$A$28</c:f>
              <c:strCache>
                <c:ptCount val="1"/>
                <c:pt idx="0">
                  <c:v>Low demand households (LD_H)</c:v>
                </c:pt>
              </c:strCache>
            </c:strRef>
          </c:tx>
          <c:spPr>
            <a:solidFill>
              <a:schemeClr val="accent6"/>
            </a:solidFill>
          </c:spPr>
          <c:invertIfNegative val="0"/>
          <c:cat>
            <c:strRef>
              <c:f>'4.6.7'!$B$3:$I$5</c:f>
              <c:strCache>
                <c:ptCount val="8"/>
                <c:pt idx="0">
                  <c:v>2014</c:v>
                </c:pt>
                <c:pt idx="1">
                  <c:v>2015</c:v>
                </c:pt>
                <c:pt idx="2">
                  <c:v>2016</c:v>
                </c:pt>
                <c:pt idx="3">
                  <c:v>2017</c:v>
                </c:pt>
                <c:pt idx="4">
                  <c:v>2018</c:v>
                </c:pt>
                <c:pt idx="5">
                  <c:v>2019</c:v>
                </c:pt>
                <c:pt idx="6">
                  <c:v>2020</c:v>
                </c:pt>
                <c:pt idx="7">
                  <c:v>2021</c:v>
                </c:pt>
              </c:strCache>
            </c:strRef>
          </c:cat>
          <c:val>
            <c:numRef>
              <c:f>'4.6.7'!$B$28:$I$28</c:f>
              <c:numCache>
                <c:formatCode>#,##0.0</c:formatCode>
                <c:ptCount val="8"/>
                <c:pt idx="0">
                  <c:v>692919.83</c:v>
                </c:pt>
                <c:pt idx="1">
                  <c:v>694777.55200000003</c:v>
                </c:pt>
                <c:pt idx="2">
                  <c:v>715351.00400000007</c:v>
                </c:pt>
                <c:pt idx="3">
                  <c:v>732283.40799999994</c:v>
                </c:pt>
                <c:pt idx="4">
                  <c:v>727404.86199999996</c:v>
                </c:pt>
                <c:pt idx="5">
                  <c:v>739647.92099999997</c:v>
                </c:pt>
                <c:pt idx="6">
                  <c:v>773326.62699999998</c:v>
                </c:pt>
                <c:pt idx="7">
                  <c:v>846896.43199999991</c:v>
                </c:pt>
              </c:numCache>
            </c:numRef>
          </c:val>
          <c:extLst>
            <c:ext xmlns:c16="http://schemas.microsoft.com/office/drawing/2014/chart" uri="{C3380CC4-5D6E-409C-BE32-E72D297353CC}">
              <c16:uniqueId val="{00000003-8030-4F30-962A-353F21DE2AF4}"/>
            </c:ext>
          </c:extLst>
        </c:ser>
        <c:dLbls>
          <c:showLegendKey val="0"/>
          <c:showVal val="0"/>
          <c:showCatName val="0"/>
          <c:showSerName val="0"/>
          <c:showPercent val="0"/>
          <c:showBubbleSize val="0"/>
        </c:dLbls>
        <c:gapWidth val="50"/>
        <c:overlap val="100"/>
        <c:axId val="152801664"/>
        <c:axId val="152803200"/>
      </c:barChart>
      <c:catAx>
        <c:axId val="152801664"/>
        <c:scaling>
          <c:orientation val="minMax"/>
        </c:scaling>
        <c:delete val="0"/>
        <c:axPos val="b"/>
        <c:numFmt formatCode="General" sourceLinked="1"/>
        <c:majorTickMark val="none"/>
        <c:minorTickMark val="none"/>
        <c:tickLblPos val="nextTo"/>
        <c:txPr>
          <a:bodyPr/>
          <a:lstStyle/>
          <a:p>
            <a:pPr>
              <a:defRPr sz="900"/>
            </a:pPr>
            <a:endParaRPr lang="cs-CZ"/>
          </a:p>
        </c:txPr>
        <c:crossAx val="152803200"/>
        <c:crossesAt val="-4E+18"/>
        <c:auto val="1"/>
        <c:lblAlgn val="ctr"/>
        <c:lblOffset val="100"/>
        <c:noMultiLvlLbl val="0"/>
      </c:catAx>
      <c:valAx>
        <c:axId val="1528032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801664"/>
        <c:crosses val="autoZero"/>
        <c:crossBetween val="between"/>
        <c:dispUnits>
          <c:builtInUnit val="thousands"/>
        </c:dispUnits>
      </c:valAx>
    </c:plotArea>
    <c:legend>
      <c:legendPos val="b"/>
      <c:layout>
        <c:manualLayout>
          <c:xMode val="edge"/>
          <c:yMode val="edge"/>
          <c:x val="0"/>
          <c:y val="0.84561549102017486"/>
          <c:w val="1"/>
          <c:h val="0.10139801655287405"/>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solidFill>
                  <a:schemeClr val="tx2"/>
                </a:solidFill>
                <a:effectLst/>
              </a:rPr>
              <a:t>Electricity generation [GWh]</a:t>
            </a:r>
            <a:endParaRPr lang="cs-CZ" sz="1000" b="1">
              <a:solidFill>
                <a:schemeClr val="tx2"/>
              </a:solidFill>
              <a:effectLst/>
            </a:endParaRPr>
          </a:p>
        </c:rich>
      </c:tx>
      <c:layout>
        <c:manualLayout>
          <c:xMode val="edge"/>
          <c:yMode val="edge"/>
          <c:x val="4.8477023632245058E-4"/>
          <c:y val="1.7850211426618415E-2"/>
        </c:manualLayout>
      </c:layout>
      <c:overlay val="0"/>
    </c:title>
    <c:autoTitleDeleted val="0"/>
    <c:plotArea>
      <c:layout>
        <c:manualLayout>
          <c:layoutTarget val="inner"/>
          <c:xMode val="edge"/>
          <c:yMode val="edge"/>
          <c:x val="9.2221011886807688E-2"/>
          <c:y val="0.1103221279535142"/>
          <c:w val="0.87889770671875422"/>
          <c:h val="0.64299780965109943"/>
        </c:manualLayout>
      </c:layout>
      <c:lineChart>
        <c:grouping val="standard"/>
        <c:varyColors val="0"/>
        <c:ser>
          <c:idx val="0"/>
          <c:order val="0"/>
          <c:tx>
            <c:strRef>
              <c:f>'3.4'!$A$20</c:f>
              <c:strCache>
                <c:ptCount val="1"/>
                <c:pt idx="0">
                  <c:v>Gross electricity generation in 2020</c:v>
                </c:pt>
              </c:strCache>
            </c:strRef>
          </c:tx>
          <c:spPr>
            <a:ln>
              <a:solidFill>
                <a:schemeClr val="accent1"/>
              </a:solidFill>
              <a:prstDash val="sysDot"/>
            </a:ln>
          </c:spPr>
          <c:marker>
            <c:symbol val="none"/>
          </c:marker>
          <c:val>
            <c:numRef>
              <c:f>'3.4'!$B$20:$M$20</c:f>
              <c:numCache>
                <c:formatCode>#,##0.0</c:formatCode>
                <c:ptCount val="12"/>
                <c:pt idx="0">
                  <c:v>8055.8763689999978</c:v>
                </c:pt>
                <c:pt idx="1">
                  <c:v>7178.4504010000028</c:v>
                </c:pt>
                <c:pt idx="2">
                  <c:v>6956.4752900000003</c:v>
                </c:pt>
                <c:pt idx="3">
                  <c:v>5617.796403000003</c:v>
                </c:pt>
                <c:pt idx="4">
                  <c:v>6044.9638020000011</c:v>
                </c:pt>
                <c:pt idx="5">
                  <c:v>6119.7936000000036</c:v>
                </c:pt>
                <c:pt idx="6">
                  <c:v>5786.0902829999968</c:v>
                </c:pt>
                <c:pt idx="7">
                  <c:v>6578.7511590000013</c:v>
                </c:pt>
                <c:pt idx="8">
                  <c:v>6609.7403650000006</c:v>
                </c:pt>
                <c:pt idx="9">
                  <c:v>7049.6223989999989</c:v>
                </c:pt>
                <c:pt idx="10">
                  <c:v>7710.2205449999992</c:v>
                </c:pt>
                <c:pt idx="11">
                  <c:v>7737.6857769999979</c:v>
                </c:pt>
              </c:numCache>
            </c:numRef>
          </c:val>
          <c:smooth val="0"/>
          <c:extLst>
            <c:ext xmlns:c16="http://schemas.microsoft.com/office/drawing/2014/chart" uri="{C3380CC4-5D6E-409C-BE32-E72D297353CC}">
              <c16:uniqueId val="{00000000-041B-4213-888A-D24318B2D511}"/>
            </c:ext>
          </c:extLst>
        </c:ser>
        <c:ser>
          <c:idx val="1"/>
          <c:order val="1"/>
          <c:tx>
            <c:strRef>
              <c:f>'3.4'!$A$21</c:f>
              <c:strCache>
                <c:ptCount val="1"/>
                <c:pt idx="0">
                  <c:v>Gross electricity generation in 2021</c:v>
                </c:pt>
              </c:strCache>
            </c:strRef>
          </c:tx>
          <c:spPr>
            <a:ln>
              <a:solidFill>
                <a:schemeClr val="accent1"/>
              </a:solidFill>
            </a:ln>
          </c:spPr>
          <c:marker>
            <c:symbol val="none"/>
          </c:marker>
          <c:val>
            <c:numRef>
              <c:f>'3.4'!$B$21:$M$21</c:f>
              <c:numCache>
                <c:formatCode>#,##0.0</c:formatCode>
                <c:ptCount val="12"/>
                <c:pt idx="0">
                  <c:v>8249.2750510000005</c:v>
                </c:pt>
                <c:pt idx="1">
                  <c:v>7241.421666000002</c:v>
                </c:pt>
                <c:pt idx="2">
                  <c:v>7495.073355999999</c:v>
                </c:pt>
                <c:pt idx="3">
                  <c:v>6442.6124910000008</c:v>
                </c:pt>
                <c:pt idx="4">
                  <c:v>5860.0823399999972</c:v>
                </c:pt>
                <c:pt idx="5">
                  <c:v>5965.153198</c:v>
                </c:pt>
                <c:pt idx="6">
                  <c:v>6170.9610409999996</c:v>
                </c:pt>
                <c:pt idx="7">
                  <c:v>6141.318092999999</c:v>
                </c:pt>
                <c:pt idx="8">
                  <c:v>6785.0686899999973</c:v>
                </c:pt>
                <c:pt idx="9">
                  <c:v>8004.1671000000051</c:v>
                </c:pt>
                <c:pt idx="10">
                  <c:v>8278.3493539999999</c:v>
                </c:pt>
                <c:pt idx="11">
                  <c:v>8273.7963589999963</c:v>
                </c:pt>
              </c:numCache>
            </c:numRef>
          </c:val>
          <c:smooth val="0"/>
          <c:extLst>
            <c:ext xmlns:c16="http://schemas.microsoft.com/office/drawing/2014/chart" uri="{C3380CC4-5D6E-409C-BE32-E72D297353CC}">
              <c16:uniqueId val="{00000001-041B-4213-888A-D24318B2D511}"/>
            </c:ext>
          </c:extLst>
        </c:ser>
        <c:ser>
          <c:idx val="2"/>
          <c:order val="2"/>
          <c:tx>
            <c:strRef>
              <c:f>'3.4'!$A$22</c:f>
              <c:strCache>
                <c:ptCount val="1"/>
                <c:pt idx="0">
                  <c:v>Net electricity generation in 2020</c:v>
                </c:pt>
              </c:strCache>
            </c:strRef>
          </c:tx>
          <c:spPr>
            <a:ln>
              <a:solidFill>
                <a:schemeClr val="accent5"/>
              </a:solidFill>
              <a:prstDash val="sysDot"/>
            </a:ln>
          </c:spPr>
          <c:marker>
            <c:symbol val="none"/>
          </c:marker>
          <c:val>
            <c:numRef>
              <c:f>'3.4'!$B$22:$M$22</c:f>
              <c:numCache>
                <c:formatCode>#,##0.0</c:formatCode>
                <c:ptCount val="12"/>
                <c:pt idx="0">
                  <c:v>7532.198777999999</c:v>
                </c:pt>
                <c:pt idx="1">
                  <c:v>6714.2693320000044</c:v>
                </c:pt>
                <c:pt idx="2">
                  <c:v>6500.996228</c:v>
                </c:pt>
                <c:pt idx="3">
                  <c:v>5250.232651000003</c:v>
                </c:pt>
                <c:pt idx="4">
                  <c:v>5658.5703850000018</c:v>
                </c:pt>
                <c:pt idx="5">
                  <c:v>5719.8656840000003</c:v>
                </c:pt>
                <c:pt idx="6">
                  <c:v>5417.7649309999979</c:v>
                </c:pt>
                <c:pt idx="7">
                  <c:v>6139.3960890000035</c:v>
                </c:pt>
                <c:pt idx="8">
                  <c:v>6152.1694670000006</c:v>
                </c:pt>
                <c:pt idx="9">
                  <c:v>6581.6987779999999</c:v>
                </c:pt>
                <c:pt idx="10">
                  <c:v>7212.0513639999981</c:v>
                </c:pt>
                <c:pt idx="11">
                  <c:v>7249.0415739999989</c:v>
                </c:pt>
              </c:numCache>
            </c:numRef>
          </c:val>
          <c:smooth val="0"/>
          <c:extLst>
            <c:ext xmlns:c16="http://schemas.microsoft.com/office/drawing/2014/chart" uri="{C3380CC4-5D6E-409C-BE32-E72D297353CC}">
              <c16:uniqueId val="{00000002-041B-4213-888A-D24318B2D511}"/>
            </c:ext>
          </c:extLst>
        </c:ser>
        <c:ser>
          <c:idx val="3"/>
          <c:order val="3"/>
          <c:tx>
            <c:strRef>
              <c:f>'3.4'!$A$23</c:f>
              <c:strCache>
                <c:ptCount val="1"/>
                <c:pt idx="0">
                  <c:v>Net electricity generation in 2021</c:v>
                </c:pt>
              </c:strCache>
            </c:strRef>
          </c:tx>
          <c:spPr>
            <a:ln>
              <a:solidFill>
                <a:schemeClr val="accent5"/>
              </a:solidFill>
            </a:ln>
          </c:spPr>
          <c:marker>
            <c:symbol val="none"/>
          </c:marker>
          <c:val>
            <c:numRef>
              <c:f>'3.4'!$B$23:$M$23</c:f>
              <c:numCache>
                <c:formatCode>#,##0.0</c:formatCode>
                <c:ptCount val="12"/>
                <c:pt idx="0">
                  <c:v>7728.8840600000012</c:v>
                </c:pt>
                <c:pt idx="1">
                  <c:v>6782.2196630000017</c:v>
                </c:pt>
                <c:pt idx="2">
                  <c:v>7027.6616549999999</c:v>
                </c:pt>
                <c:pt idx="3">
                  <c:v>6037.3785480000006</c:v>
                </c:pt>
                <c:pt idx="4">
                  <c:v>5475.4420789999958</c:v>
                </c:pt>
                <c:pt idx="5">
                  <c:v>5569.7417190000015</c:v>
                </c:pt>
                <c:pt idx="6">
                  <c:v>5741.7416149999999</c:v>
                </c:pt>
                <c:pt idx="7">
                  <c:v>5704.1359489999995</c:v>
                </c:pt>
                <c:pt idx="8">
                  <c:v>6317.513802999998</c:v>
                </c:pt>
                <c:pt idx="9">
                  <c:v>7461.5836230000041</c:v>
                </c:pt>
                <c:pt idx="10">
                  <c:v>7725.5497659999992</c:v>
                </c:pt>
                <c:pt idx="11">
                  <c:v>7730.4364219999979</c:v>
                </c:pt>
              </c:numCache>
            </c:numRef>
          </c:val>
          <c:smooth val="0"/>
          <c:extLst>
            <c:ext xmlns:c16="http://schemas.microsoft.com/office/drawing/2014/chart" uri="{C3380CC4-5D6E-409C-BE32-E72D297353CC}">
              <c16:uniqueId val="{00000003-041B-4213-888A-D24318B2D511}"/>
            </c:ext>
          </c:extLst>
        </c:ser>
        <c:dLbls>
          <c:showLegendKey val="0"/>
          <c:showVal val="0"/>
          <c:showCatName val="0"/>
          <c:showSerName val="0"/>
          <c:showPercent val="0"/>
          <c:showBubbleSize val="0"/>
        </c:dLbls>
        <c:smooth val="0"/>
        <c:axId val="147384960"/>
        <c:axId val="147001728"/>
      </c:lineChart>
      <c:catAx>
        <c:axId val="147384960"/>
        <c:scaling>
          <c:orientation val="minMax"/>
        </c:scaling>
        <c:delete val="0"/>
        <c:axPos val="b"/>
        <c:majorTickMark val="none"/>
        <c:minorTickMark val="none"/>
        <c:tickLblPos val="nextTo"/>
        <c:txPr>
          <a:bodyPr/>
          <a:lstStyle/>
          <a:p>
            <a:pPr>
              <a:defRPr sz="900"/>
            </a:pPr>
            <a:endParaRPr lang="cs-CZ"/>
          </a:p>
        </c:txPr>
        <c:crossAx val="147001728"/>
        <c:crosses val="autoZero"/>
        <c:auto val="1"/>
        <c:lblAlgn val="ctr"/>
        <c:lblOffset val="100"/>
        <c:noMultiLvlLbl val="0"/>
      </c:catAx>
      <c:valAx>
        <c:axId val="147001728"/>
        <c:scaling>
          <c:orientation val="minMax"/>
          <c:max val="9000"/>
          <c:min val="4500"/>
        </c:scaling>
        <c:delete val="0"/>
        <c:axPos val="l"/>
        <c:majorGridlines/>
        <c:numFmt formatCode="#,##0" sourceLinked="0"/>
        <c:majorTickMark val="out"/>
        <c:minorTickMark val="none"/>
        <c:tickLblPos val="nextTo"/>
        <c:spPr>
          <a:ln>
            <a:noFill/>
          </a:ln>
        </c:spPr>
        <c:txPr>
          <a:bodyPr/>
          <a:lstStyle/>
          <a:p>
            <a:pPr>
              <a:defRPr sz="900"/>
            </a:pPr>
            <a:endParaRPr lang="cs-CZ"/>
          </a:p>
        </c:txPr>
        <c:crossAx val="147384960"/>
        <c:crosses val="autoZero"/>
        <c:crossBetween val="between"/>
      </c:valAx>
    </c:plotArea>
    <c:legend>
      <c:legendPos val="b"/>
      <c:layout>
        <c:manualLayout>
          <c:xMode val="edge"/>
          <c:yMode val="edge"/>
          <c:x val="0"/>
          <c:y val="0.89171152840209922"/>
          <c:w val="0.91926045267658041"/>
          <c:h val="9.043826017128255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6.3251106894370653E-4"/>
          <c:y val="1.0473941740142333E-2"/>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'4.6.8'!$A$16</c:f>
              <c:strCache>
                <c:ptCount val="1"/>
                <c:pt idx="0">
                  <c:v>Nuclear (NPP)</c:v>
                </c:pt>
              </c:strCache>
            </c:strRef>
          </c:tx>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32-45C9-B81A-3331F4ECB28D}"/>
            </c:ext>
          </c:extLst>
        </c:ser>
        <c:ser>
          <c:idx val="1"/>
          <c:order val="1"/>
          <c:tx>
            <c:strRef>
              <c:f>'4.6.8'!$A$17</c:f>
              <c:strCache>
                <c:ptCount val="1"/>
                <c:pt idx="0">
                  <c:v>Thermal (TPS)</c:v>
                </c:pt>
              </c:strCache>
            </c:strRef>
          </c:tx>
          <c:spPr>
            <a:solidFill>
              <a:schemeClr val="accent5"/>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'4.6.8'!$B$17:$I$17</c:f>
              <c:numCache>
                <c:formatCode>#,##0.0</c:formatCode>
                <c:ptCount val="8"/>
                <c:pt idx="0">
                  <c:v>5773513.9400000023</c:v>
                </c:pt>
                <c:pt idx="1">
                  <c:v>6136524.6799999941</c:v>
                </c:pt>
                <c:pt idx="2">
                  <c:v>6139308.5650000004</c:v>
                </c:pt>
                <c:pt idx="3">
                  <c:v>5079772.2489999989</c:v>
                </c:pt>
                <c:pt idx="4">
                  <c:v>4488401.9700000016</c:v>
                </c:pt>
                <c:pt idx="5">
                  <c:v>3230374.7079999992</c:v>
                </c:pt>
                <c:pt idx="6">
                  <c:v>2912739.0210000006</c:v>
                </c:pt>
                <c:pt idx="7">
                  <c:v>3855423.2069999999</c:v>
                </c:pt>
              </c:numCache>
            </c:numRef>
          </c:val>
          <c:extLst>
            <c:ext xmlns:c16="http://schemas.microsoft.com/office/drawing/2014/chart" uri="{C3380CC4-5D6E-409C-BE32-E72D297353CC}">
              <c16:uniqueId val="{00000001-9832-45C9-B81A-3331F4ECB28D}"/>
            </c:ext>
          </c:extLst>
        </c:ser>
        <c:ser>
          <c:idx val="2"/>
          <c:order val="2"/>
          <c:tx>
            <c:strRef>
              <c:f>'4.6.8'!$A$18</c:f>
              <c:strCache>
                <c:ptCount val="1"/>
                <c:pt idx="0">
                  <c:v>Combined cycle (CC)</c:v>
                </c:pt>
              </c:strCache>
            </c:strRef>
          </c:tx>
          <c:spPr>
            <a:solidFill>
              <a:schemeClr val="accent2"/>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9832-45C9-B81A-3331F4ECB28D}"/>
            </c:ext>
          </c:extLst>
        </c:ser>
        <c:ser>
          <c:idx val="3"/>
          <c:order val="3"/>
          <c:tx>
            <c:strRef>
              <c:f>'4.6.8'!$A$19</c:f>
              <c:strCache>
                <c:ptCount val="1"/>
                <c:pt idx="0">
                  <c:v>Gas fired (GFPS)</c:v>
                </c:pt>
              </c:strCache>
            </c:strRef>
          </c:tx>
          <c:spPr>
            <a:solidFill>
              <a:schemeClr val="accent6"/>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'4.6.8'!$B$19:$I$19</c:f>
              <c:numCache>
                <c:formatCode>#,##0.0</c:formatCode>
                <c:ptCount val="8"/>
                <c:pt idx="0">
                  <c:v>477188.12500000035</c:v>
                </c:pt>
                <c:pt idx="1">
                  <c:v>478861.44999999949</c:v>
                </c:pt>
                <c:pt idx="2">
                  <c:v>467600.32499999937</c:v>
                </c:pt>
                <c:pt idx="3">
                  <c:v>479226.27799999947</c:v>
                </c:pt>
                <c:pt idx="4">
                  <c:v>447867.30299999949</c:v>
                </c:pt>
                <c:pt idx="5">
                  <c:v>466813.8569999988</c:v>
                </c:pt>
                <c:pt idx="6">
                  <c:v>463454.83799999941</c:v>
                </c:pt>
                <c:pt idx="7">
                  <c:v>489817.78499999986</c:v>
                </c:pt>
              </c:numCache>
            </c:numRef>
          </c:val>
          <c:extLst>
            <c:ext xmlns:c16="http://schemas.microsoft.com/office/drawing/2014/chart" uri="{C3380CC4-5D6E-409C-BE32-E72D297353CC}">
              <c16:uniqueId val="{00000003-9832-45C9-B81A-3331F4ECB28D}"/>
            </c:ext>
          </c:extLst>
        </c:ser>
        <c:ser>
          <c:idx val="4"/>
          <c:order val="4"/>
          <c:tx>
            <c:strRef>
              <c:f>'4.6.8'!$A$20</c:f>
              <c:strCache>
                <c:ptCount val="1"/>
                <c:pt idx="0">
                  <c:v>Hydro (HE)</c:v>
                </c:pt>
              </c:strCache>
            </c:strRef>
          </c:tx>
          <c:spPr>
            <a:solidFill>
              <a:schemeClr val="accent3"/>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'4.6.8'!$B$20:$I$20</c:f>
              <c:numCache>
                <c:formatCode>#,##0.0</c:formatCode>
                <c:ptCount val="8"/>
                <c:pt idx="0">
                  <c:v>42778.275000000023</c:v>
                </c:pt>
                <c:pt idx="1">
                  <c:v>50922.568999999996</c:v>
                </c:pt>
                <c:pt idx="2">
                  <c:v>46244.349999999955</c:v>
                </c:pt>
                <c:pt idx="3">
                  <c:v>45401.311000000031</c:v>
                </c:pt>
                <c:pt idx="4">
                  <c:v>49330.162999999957</c:v>
                </c:pt>
                <c:pt idx="5">
                  <c:v>52203.036999999917</c:v>
                </c:pt>
                <c:pt idx="6">
                  <c:v>64455.736999999943</c:v>
                </c:pt>
                <c:pt idx="7">
                  <c:v>59943.169000000016</c:v>
                </c:pt>
              </c:numCache>
            </c:numRef>
          </c:val>
          <c:extLst>
            <c:ext xmlns:c16="http://schemas.microsoft.com/office/drawing/2014/chart" uri="{C3380CC4-5D6E-409C-BE32-E72D297353CC}">
              <c16:uniqueId val="{00000004-9832-45C9-B81A-3331F4ECB28D}"/>
            </c:ext>
          </c:extLst>
        </c:ser>
        <c:ser>
          <c:idx val="5"/>
          <c:order val="5"/>
          <c:tx>
            <c:strRef>
              <c:f>'4.6.8'!$A$21</c:f>
              <c:strCache>
                <c:ptCount val="1"/>
                <c:pt idx="0">
                  <c:v>Pumped storage (PSHE)</c:v>
                </c:pt>
              </c:strCache>
            </c:strRef>
          </c:tx>
          <c:spPr>
            <a:solidFill>
              <a:srgbClr val="F0948F"/>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9832-45C9-B81A-3331F4ECB28D}"/>
            </c:ext>
          </c:extLst>
        </c:ser>
        <c:ser>
          <c:idx val="6"/>
          <c:order val="6"/>
          <c:tx>
            <c:strRef>
              <c:f>'4.6.8'!$A$22</c:f>
              <c:strCache>
                <c:ptCount val="1"/>
                <c:pt idx="0">
                  <c:v>Wind (WPP)</c:v>
                </c:pt>
              </c:strCache>
            </c:strRef>
          </c:tx>
          <c:spPr>
            <a:solidFill>
              <a:schemeClr val="accent4"/>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'4.6.8'!$B$22:$I$22</c:f>
              <c:numCache>
                <c:formatCode>#,##0.0</c:formatCode>
                <c:ptCount val="8"/>
                <c:pt idx="0">
                  <c:v>46487.880999999994</c:v>
                </c:pt>
                <c:pt idx="1">
                  <c:v>57748.839000000007</c:v>
                </c:pt>
                <c:pt idx="2">
                  <c:v>47343.905999999988</c:v>
                </c:pt>
                <c:pt idx="3">
                  <c:v>56794.321000000011</c:v>
                </c:pt>
                <c:pt idx="4">
                  <c:v>54839.130999999965</c:v>
                </c:pt>
                <c:pt idx="5">
                  <c:v>78690.766000000018</c:v>
                </c:pt>
                <c:pt idx="6">
                  <c:v>80270.526999999987</c:v>
                </c:pt>
                <c:pt idx="7">
                  <c:v>66057.539999999994</c:v>
                </c:pt>
              </c:numCache>
            </c:numRef>
          </c:val>
          <c:extLst>
            <c:ext xmlns:c16="http://schemas.microsoft.com/office/drawing/2014/chart" uri="{C3380CC4-5D6E-409C-BE32-E72D297353CC}">
              <c16:uniqueId val="{00000006-9832-45C9-B81A-3331F4ECB28D}"/>
            </c:ext>
          </c:extLst>
        </c:ser>
        <c:ser>
          <c:idx val="7"/>
          <c:order val="7"/>
          <c:tx>
            <c:strRef>
              <c:f>'4.6.8'!$A$23</c:f>
              <c:strCache>
                <c:ptCount val="1"/>
                <c:pt idx="0">
                  <c:v>Photovoltaic (PV)</c:v>
                </c:pt>
              </c:strCache>
            </c:strRef>
          </c:tx>
          <c:spPr>
            <a:solidFill>
              <a:srgbClr val="F7C9C7"/>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'4.6.8'!$B$23:$I$23</c:f>
              <c:numCache>
                <c:formatCode>#,##0.0</c:formatCode>
                <c:ptCount val="8"/>
                <c:pt idx="0">
                  <c:v>60223.800999999752</c:v>
                </c:pt>
                <c:pt idx="1">
                  <c:v>63062.976999999606</c:v>
                </c:pt>
                <c:pt idx="2">
                  <c:v>59040.009999999354</c:v>
                </c:pt>
                <c:pt idx="3">
                  <c:v>59602.014999999439</c:v>
                </c:pt>
                <c:pt idx="4">
                  <c:v>62228.19800000047</c:v>
                </c:pt>
                <c:pt idx="5">
                  <c:v>64277.733000000211</c:v>
                </c:pt>
                <c:pt idx="6">
                  <c:v>62987.516999999549</c:v>
                </c:pt>
                <c:pt idx="7">
                  <c:v>60719.633000000169</c:v>
                </c:pt>
              </c:numCache>
            </c:numRef>
          </c:val>
          <c:extLst>
            <c:ext xmlns:c16="http://schemas.microsoft.com/office/drawing/2014/chart" uri="{C3380CC4-5D6E-409C-BE32-E72D297353CC}">
              <c16:uniqueId val="{00000007-9832-45C9-B81A-3331F4ECB28D}"/>
            </c:ext>
          </c:extLst>
        </c:ser>
        <c:dLbls>
          <c:showLegendKey val="0"/>
          <c:showVal val="0"/>
          <c:showCatName val="0"/>
          <c:showSerName val="0"/>
          <c:showPercent val="0"/>
          <c:showBubbleSize val="0"/>
        </c:dLbls>
        <c:gapWidth val="50"/>
        <c:overlap val="100"/>
        <c:axId val="153083264"/>
        <c:axId val="152900736"/>
      </c:barChart>
      <c:catAx>
        <c:axId val="153083264"/>
        <c:scaling>
          <c:orientation val="minMax"/>
        </c:scaling>
        <c:delete val="0"/>
        <c:axPos val="b"/>
        <c:numFmt formatCode="General" sourceLinked="1"/>
        <c:majorTickMark val="none"/>
        <c:minorTickMark val="none"/>
        <c:tickLblPos val="nextTo"/>
        <c:txPr>
          <a:bodyPr/>
          <a:lstStyle/>
          <a:p>
            <a:pPr>
              <a:defRPr sz="900"/>
            </a:pPr>
            <a:endParaRPr lang="cs-CZ"/>
          </a:p>
        </c:txPr>
        <c:crossAx val="152900736"/>
        <c:crosses val="autoZero"/>
        <c:auto val="1"/>
        <c:lblAlgn val="ctr"/>
        <c:lblOffset val="100"/>
        <c:noMultiLvlLbl val="0"/>
      </c:catAx>
      <c:valAx>
        <c:axId val="152900736"/>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3083264"/>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4.9141172302663897E-4"/>
          <c:y val="5.249571663886881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'4.6.8'!$A$25</c:f>
              <c:strCache>
                <c:ptCount val="1"/>
                <c:pt idx="0">
                  <c:v>High demand from EHV (HD_EHV)</c:v>
                </c:pt>
              </c:strCache>
            </c:strRef>
          </c:tx>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'4.6.8'!$B$25:$I$25</c:f>
              <c:numCache>
                <c:formatCode>#,##0.0</c:formatCode>
                <c:ptCount val="8"/>
                <c:pt idx="0">
                  <c:v>940270.69499999995</c:v>
                </c:pt>
                <c:pt idx="1">
                  <c:v>1010328.9119999999</c:v>
                </c:pt>
                <c:pt idx="2">
                  <c:v>1567157.4379999998</c:v>
                </c:pt>
                <c:pt idx="3">
                  <c:v>1469470.3660000002</c:v>
                </c:pt>
                <c:pt idx="4">
                  <c:v>1603238.8530000001</c:v>
                </c:pt>
                <c:pt idx="5">
                  <c:v>1762340.77</c:v>
                </c:pt>
                <c:pt idx="6">
                  <c:v>1777279.0120000001</c:v>
                </c:pt>
                <c:pt idx="7">
                  <c:v>1710688.2969999996</c:v>
                </c:pt>
              </c:numCache>
            </c:numRef>
          </c:val>
          <c:extLst>
            <c:ext xmlns:c16="http://schemas.microsoft.com/office/drawing/2014/chart" uri="{C3380CC4-5D6E-409C-BE32-E72D297353CC}">
              <c16:uniqueId val="{00000000-DF35-425A-B38A-BCA289311655}"/>
            </c:ext>
          </c:extLst>
        </c:ser>
        <c:ser>
          <c:idx val="1"/>
          <c:order val="1"/>
          <c:tx>
            <c:strRef>
              <c:f>'4.6.8'!$A$26</c:f>
              <c:strCache>
                <c:ptCount val="1"/>
                <c:pt idx="0">
                  <c:v>High demand from HV (HD_HV)</c:v>
                </c:pt>
              </c:strCache>
            </c:strRef>
          </c:tx>
          <c:spPr>
            <a:solidFill>
              <a:schemeClr val="accent2"/>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'4.6.8'!$B$26:$I$26</c:f>
              <c:numCache>
                <c:formatCode>#,##0.0</c:formatCode>
                <c:ptCount val="8"/>
                <c:pt idx="0">
                  <c:v>2844057.4110000008</c:v>
                </c:pt>
                <c:pt idx="1">
                  <c:v>2920386.3390000002</c:v>
                </c:pt>
                <c:pt idx="2">
                  <c:v>2582812.8289999999</c:v>
                </c:pt>
                <c:pt idx="3">
                  <c:v>2644028.8090000004</c:v>
                </c:pt>
                <c:pt idx="4">
                  <c:v>2694144.0740000005</c:v>
                </c:pt>
                <c:pt idx="5">
                  <c:v>2641885.6339999996</c:v>
                </c:pt>
                <c:pt idx="6">
                  <c:v>2423977.5410000002</c:v>
                </c:pt>
                <c:pt idx="7">
                  <c:v>2521805.5749999997</c:v>
                </c:pt>
              </c:numCache>
            </c:numRef>
          </c:val>
          <c:extLst>
            <c:ext xmlns:c16="http://schemas.microsoft.com/office/drawing/2014/chart" uri="{C3380CC4-5D6E-409C-BE32-E72D297353CC}">
              <c16:uniqueId val="{00000001-DF35-425A-B38A-BCA289311655}"/>
            </c:ext>
          </c:extLst>
        </c:ser>
        <c:ser>
          <c:idx val="2"/>
          <c:order val="2"/>
          <c:tx>
            <c:strRef>
              <c:f>'4.6.8'!$A$27</c:f>
              <c:strCache>
                <c:ptCount val="1"/>
                <c:pt idx="0">
                  <c:v>Low demand businesses (LD_B)</c:v>
                </c:pt>
              </c:strCache>
            </c:strRef>
          </c:tx>
          <c:spPr>
            <a:solidFill>
              <a:schemeClr val="accent5"/>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'4.6.8'!$B$27:$I$27</c:f>
              <c:numCache>
                <c:formatCode>#,##0.0</c:formatCode>
                <c:ptCount val="8"/>
                <c:pt idx="0">
                  <c:v>707390.63800000004</c:v>
                </c:pt>
                <c:pt idx="1">
                  <c:v>712406.28799999994</c:v>
                </c:pt>
                <c:pt idx="2">
                  <c:v>707463.00399999996</c:v>
                </c:pt>
                <c:pt idx="3">
                  <c:v>712150.55400000024</c:v>
                </c:pt>
                <c:pt idx="4">
                  <c:v>699509.39100000018</c:v>
                </c:pt>
                <c:pt idx="5">
                  <c:v>698512.99199999997</c:v>
                </c:pt>
                <c:pt idx="6">
                  <c:v>672406.61600000004</c:v>
                </c:pt>
                <c:pt idx="7">
                  <c:v>657131.32299999997</c:v>
                </c:pt>
              </c:numCache>
            </c:numRef>
          </c:val>
          <c:extLst>
            <c:ext xmlns:c16="http://schemas.microsoft.com/office/drawing/2014/chart" uri="{C3380CC4-5D6E-409C-BE32-E72D297353CC}">
              <c16:uniqueId val="{00000002-DF35-425A-B38A-BCA289311655}"/>
            </c:ext>
          </c:extLst>
        </c:ser>
        <c:ser>
          <c:idx val="3"/>
          <c:order val="3"/>
          <c:tx>
            <c:strRef>
              <c:f>'4.6.8'!$A$28</c:f>
              <c:strCache>
                <c:ptCount val="1"/>
                <c:pt idx="0">
                  <c:v>Low demand households (LD_H)</c:v>
                </c:pt>
              </c:strCache>
            </c:strRef>
          </c:tx>
          <c:spPr>
            <a:solidFill>
              <a:schemeClr val="accent6"/>
            </a:solidFill>
          </c:spPr>
          <c:invertIfNegative val="0"/>
          <c:cat>
            <c:strRef>
              <c:f>'4.6.8'!$B$3:$I$5</c:f>
              <c:strCache>
                <c:ptCount val="8"/>
                <c:pt idx="0">
                  <c:v>2014</c:v>
                </c:pt>
                <c:pt idx="1">
                  <c:v>2015</c:v>
                </c:pt>
                <c:pt idx="2">
                  <c:v>2016</c:v>
                </c:pt>
                <c:pt idx="3">
                  <c:v>2017</c:v>
                </c:pt>
                <c:pt idx="4">
                  <c:v>2018</c:v>
                </c:pt>
                <c:pt idx="5">
                  <c:v>2019</c:v>
                </c:pt>
                <c:pt idx="6">
                  <c:v>2020</c:v>
                </c:pt>
                <c:pt idx="7">
                  <c:v>2021</c:v>
                </c:pt>
              </c:strCache>
            </c:strRef>
          </c:cat>
          <c:val>
            <c:numRef>
              <c:f>'4.6.8'!$B$28:$I$28</c:f>
              <c:numCache>
                <c:formatCode>#,##0.0</c:formatCode>
                <c:ptCount val="8"/>
                <c:pt idx="0">
                  <c:v>1241473.4069999999</c:v>
                </c:pt>
                <c:pt idx="1">
                  <c:v>1267283.7929999998</c:v>
                </c:pt>
                <c:pt idx="2">
                  <c:v>1321291.743</c:v>
                </c:pt>
                <c:pt idx="3">
                  <c:v>1342856.9130000002</c:v>
                </c:pt>
                <c:pt idx="4">
                  <c:v>1333910.6609999998</c:v>
                </c:pt>
                <c:pt idx="5">
                  <c:v>1338068.662</c:v>
                </c:pt>
                <c:pt idx="6">
                  <c:v>1398763.317</c:v>
                </c:pt>
                <c:pt idx="7">
                  <c:v>1528218.3959999999</c:v>
                </c:pt>
              </c:numCache>
            </c:numRef>
          </c:val>
          <c:extLst>
            <c:ext xmlns:c16="http://schemas.microsoft.com/office/drawing/2014/chart" uri="{C3380CC4-5D6E-409C-BE32-E72D297353CC}">
              <c16:uniqueId val="{00000003-DF35-425A-B38A-BCA289311655}"/>
            </c:ext>
          </c:extLst>
        </c:ser>
        <c:dLbls>
          <c:showLegendKey val="0"/>
          <c:showVal val="0"/>
          <c:showCatName val="0"/>
          <c:showSerName val="0"/>
          <c:showPercent val="0"/>
          <c:showBubbleSize val="0"/>
        </c:dLbls>
        <c:gapWidth val="50"/>
        <c:overlap val="100"/>
        <c:axId val="152941696"/>
        <c:axId val="152943232"/>
      </c:barChart>
      <c:catAx>
        <c:axId val="152941696"/>
        <c:scaling>
          <c:orientation val="minMax"/>
        </c:scaling>
        <c:delete val="0"/>
        <c:axPos val="b"/>
        <c:numFmt formatCode="General" sourceLinked="1"/>
        <c:majorTickMark val="none"/>
        <c:minorTickMark val="none"/>
        <c:tickLblPos val="nextTo"/>
        <c:txPr>
          <a:bodyPr/>
          <a:lstStyle/>
          <a:p>
            <a:pPr>
              <a:defRPr sz="900"/>
            </a:pPr>
            <a:endParaRPr lang="cs-CZ"/>
          </a:p>
        </c:txPr>
        <c:crossAx val="152943232"/>
        <c:crossesAt val="-4E+18"/>
        <c:auto val="1"/>
        <c:lblAlgn val="ctr"/>
        <c:lblOffset val="100"/>
        <c:noMultiLvlLbl val="0"/>
      </c:catAx>
      <c:valAx>
        <c:axId val="1529432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941696"/>
        <c:crosses val="autoZero"/>
        <c:crossBetween val="between"/>
        <c:dispUnits>
          <c:builtInUnit val="thousands"/>
        </c:dispUnits>
      </c:valAx>
    </c:plotArea>
    <c:legend>
      <c:legendPos val="b"/>
      <c:layout>
        <c:manualLayout>
          <c:xMode val="edge"/>
          <c:yMode val="edge"/>
          <c:x val="3.9922440754412209E-4"/>
          <c:y val="0.84006289909836651"/>
          <c:w val="0.99960075757575761"/>
          <c:h val="0.10931528472006313"/>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2.6572317664837401E-3"/>
          <c:y val="0"/>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'4.6.9'!$A$16</c:f>
              <c:strCache>
                <c:ptCount val="1"/>
                <c:pt idx="0">
                  <c:v>Nuclear (NPP)</c:v>
                </c:pt>
              </c:strCache>
            </c:strRef>
          </c:tx>
          <c:spPr>
            <a:solidFill>
              <a:schemeClr val="accent1"/>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79A-44FF-9E8B-2C85B4B0314C}"/>
            </c:ext>
          </c:extLst>
        </c:ser>
        <c:ser>
          <c:idx val="1"/>
          <c:order val="1"/>
          <c:tx>
            <c:strRef>
              <c:f>'4.6.9'!$A$17</c:f>
              <c:strCache>
                <c:ptCount val="1"/>
                <c:pt idx="0">
                  <c:v>Thermal (TPS)</c:v>
                </c:pt>
              </c:strCache>
            </c:strRef>
          </c:tx>
          <c:spPr>
            <a:solidFill>
              <a:schemeClr val="accent5"/>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'4.6.9'!$B$17:$I$17</c:f>
              <c:numCache>
                <c:formatCode>#,##0.0</c:formatCode>
                <c:ptCount val="8"/>
                <c:pt idx="0">
                  <c:v>393889.10000000003</c:v>
                </c:pt>
                <c:pt idx="1">
                  <c:v>398226.2699999999</c:v>
                </c:pt>
                <c:pt idx="2">
                  <c:v>371482.01600000012</c:v>
                </c:pt>
                <c:pt idx="3">
                  <c:v>344290.60499999998</c:v>
                </c:pt>
                <c:pt idx="4">
                  <c:v>299810.16899999999</c:v>
                </c:pt>
                <c:pt idx="5">
                  <c:v>280118.77500000014</c:v>
                </c:pt>
                <c:pt idx="6">
                  <c:v>264126.45800000004</c:v>
                </c:pt>
                <c:pt idx="7">
                  <c:v>258312.21799999991</c:v>
                </c:pt>
              </c:numCache>
            </c:numRef>
          </c:val>
          <c:extLst>
            <c:ext xmlns:c16="http://schemas.microsoft.com/office/drawing/2014/chart" uri="{C3380CC4-5D6E-409C-BE32-E72D297353CC}">
              <c16:uniqueId val="{00000001-F79A-44FF-9E8B-2C85B4B0314C}"/>
            </c:ext>
          </c:extLst>
        </c:ser>
        <c:ser>
          <c:idx val="2"/>
          <c:order val="2"/>
          <c:tx>
            <c:strRef>
              <c:f>'4.6.9'!$A$18</c:f>
              <c:strCache>
                <c:ptCount val="1"/>
                <c:pt idx="0">
                  <c:v>Combined cycle (CC)</c:v>
                </c:pt>
              </c:strCache>
            </c:strRef>
          </c:tx>
          <c:spPr>
            <a:solidFill>
              <a:schemeClr val="accent2"/>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F79A-44FF-9E8B-2C85B4B0314C}"/>
            </c:ext>
          </c:extLst>
        </c:ser>
        <c:ser>
          <c:idx val="3"/>
          <c:order val="3"/>
          <c:tx>
            <c:strRef>
              <c:f>'4.6.9'!$A$19</c:f>
              <c:strCache>
                <c:ptCount val="1"/>
                <c:pt idx="0">
                  <c:v>Gas fired (GFPS)</c:v>
                </c:pt>
              </c:strCache>
            </c:strRef>
          </c:tx>
          <c:spPr>
            <a:solidFill>
              <a:schemeClr val="accent6"/>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'4.6.9'!$B$19:$I$19</c:f>
              <c:numCache>
                <c:formatCode>#,##0.0</c:formatCode>
                <c:ptCount val="8"/>
                <c:pt idx="0">
                  <c:v>227501.72000000009</c:v>
                </c:pt>
                <c:pt idx="1">
                  <c:v>240360.85000000021</c:v>
                </c:pt>
                <c:pt idx="2">
                  <c:v>252860.04699999987</c:v>
                </c:pt>
                <c:pt idx="3">
                  <c:v>272170.92299999989</c:v>
                </c:pt>
                <c:pt idx="4">
                  <c:v>282248.88199999946</c:v>
                </c:pt>
                <c:pt idx="5">
                  <c:v>278902.89299999998</c:v>
                </c:pt>
                <c:pt idx="6">
                  <c:v>293160.61900000036</c:v>
                </c:pt>
                <c:pt idx="7">
                  <c:v>317022.4829999996</c:v>
                </c:pt>
              </c:numCache>
            </c:numRef>
          </c:val>
          <c:extLst>
            <c:ext xmlns:c16="http://schemas.microsoft.com/office/drawing/2014/chart" uri="{C3380CC4-5D6E-409C-BE32-E72D297353CC}">
              <c16:uniqueId val="{00000003-F79A-44FF-9E8B-2C85B4B0314C}"/>
            </c:ext>
          </c:extLst>
        </c:ser>
        <c:ser>
          <c:idx val="4"/>
          <c:order val="4"/>
          <c:tx>
            <c:strRef>
              <c:f>'4.6.9'!$A$20</c:f>
              <c:strCache>
                <c:ptCount val="1"/>
                <c:pt idx="0">
                  <c:v>Hydro (HE)</c:v>
                </c:pt>
              </c:strCache>
            </c:strRef>
          </c:tx>
          <c:spPr>
            <a:solidFill>
              <a:schemeClr val="accent3"/>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'4.6.9'!$B$20:$I$20</c:f>
              <c:numCache>
                <c:formatCode>#,##0.0</c:formatCode>
                <c:ptCount val="8"/>
                <c:pt idx="0">
                  <c:v>41023.469000000005</c:v>
                </c:pt>
                <c:pt idx="1">
                  <c:v>30713.030000000057</c:v>
                </c:pt>
                <c:pt idx="2">
                  <c:v>32107.245999999996</c:v>
                </c:pt>
                <c:pt idx="3">
                  <c:v>37673.914999999935</c:v>
                </c:pt>
                <c:pt idx="4">
                  <c:v>26863.423999999988</c:v>
                </c:pt>
                <c:pt idx="5">
                  <c:v>34816.064999999988</c:v>
                </c:pt>
                <c:pt idx="6">
                  <c:v>43751.88599999994</c:v>
                </c:pt>
                <c:pt idx="7">
                  <c:v>38563.180000000015</c:v>
                </c:pt>
              </c:numCache>
            </c:numRef>
          </c:val>
          <c:extLst>
            <c:ext xmlns:c16="http://schemas.microsoft.com/office/drawing/2014/chart" uri="{C3380CC4-5D6E-409C-BE32-E72D297353CC}">
              <c16:uniqueId val="{00000004-F79A-44FF-9E8B-2C85B4B0314C}"/>
            </c:ext>
          </c:extLst>
        </c:ser>
        <c:ser>
          <c:idx val="5"/>
          <c:order val="5"/>
          <c:tx>
            <c:strRef>
              <c:f>'4.6.9'!$A$21</c:f>
              <c:strCache>
                <c:ptCount val="1"/>
                <c:pt idx="0">
                  <c:v>Pumped storage (PSHE)</c:v>
                </c:pt>
              </c:strCache>
            </c:strRef>
          </c:tx>
          <c:spPr>
            <a:solidFill>
              <a:srgbClr val="F0948F"/>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'4.6.9'!$B$21:$I$21</c:f>
              <c:numCache>
                <c:formatCode>#,##0.0</c:formatCode>
                <c:ptCount val="8"/>
                <c:pt idx="0">
                  <c:v>545304.25</c:v>
                </c:pt>
                <c:pt idx="1">
                  <c:v>704373.71</c:v>
                </c:pt>
                <c:pt idx="2">
                  <c:v>716313.49</c:v>
                </c:pt>
                <c:pt idx="3">
                  <c:v>624513.05000000005</c:v>
                </c:pt>
                <c:pt idx="4">
                  <c:v>543808.05000000005</c:v>
                </c:pt>
                <c:pt idx="5">
                  <c:v>636942.28</c:v>
                </c:pt>
                <c:pt idx="6">
                  <c:v>746144.90999999992</c:v>
                </c:pt>
                <c:pt idx="7">
                  <c:v>716630.72999999986</c:v>
                </c:pt>
              </c:numCache>
            </c:numRef>
          </c:val>
          <c:extLst>
            <c:ext xmlns:c16="http://schemas.microsoft.com/office/drawing/2014/chart" uri="{C3380CC4-5D6E-409C-BE32-E72D297353CC}">
              <c16:uniqueId val="{00000005-F79A-44FF-9E8B-2C85B4B0314C}"/>
            </c:ext>
          </c:extLst>
        </c:ser>
        <c:ser>
          <c:idx val="6"/>
          <c:order val="6"/>
          <c:tx>
            <c:strRef>
              <c:f>'4.6.9'!$A$22</c:f>
              <c:strCache>
                <c:ptCount val="1"/>
                <c:pt idx="0">
                  <c:v>Wind (WPP)</c:v>
                </c:pt>
              </c:strCache>
            </c:strRef>
          </c:tx>
          <c:spPr>
            <a:solidFill>
              <a:schemeClr val="accent4"/>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'4.6.9'!$B$22:$I$22</c:f>
              <c:numCache>
                <c:formatCode>#,##0.0</c:formatCode>
                <c:ptCount val="8"/>
                <c:pt idx="0">
                  <c:v>80352.178999999975</c:v>
                </c:pt>
                <c:pt idx="1">
                  <c:v>87365.145000000033</c:v>
                </c:pt>
                <c:pt idx="2">
                  <c:v>73898.31499999993</c:v>
                </c:pt>
                <c:pt idx="3">
                  <c:v>85586.692999999999</c:v>
                </c:pt>
                <c:pt idx="4">
                  <c:v>95158.095999999976</c:v>
                </c:pt>
                <c:pt idx="5">
                  <c:v>99312.836999999985</c:v>
                </c:pt>
                <c:pt idx="6">
                  <c:v>91746.313000000024</c:v>
                </c:pt>
                <c:pt idx="7">
                  <c:v>79102.724000000031</c:v>
                </c:pt>
              </c:numCache>
            </c:numRef>
          </c:val>
          <c:extLst>
            <c:ext xmlns:c16="http://schemas.microsoft.com/office/drawing/2014/chart" uri="{C3380CC4-5D6E-409C-BE32-E72D297353CC}">
              <c16:uniqueId val="{00000006-F79A-44FF-9E8B-2C85B4B0314C}"/>
            </c:ext>
          </c:extLst>
        </c:ser>
        <c:ser>
          <c:idx val="7"/>
          <c:order val="7"/>
          <c:tx>
            <c:strRef>
              <c:f>'4.6.9'!$A$23</c:f>
              <c:strCache>
                <c:ptCount val="1"/>
                <c:pt idx="0">
                  <c:v>Photovoltaic (PV)</c:v>
                </c:pt>
              </c:strCache>
            </c:strRef>
          </c:tx>
          <c:spPr>
            <a:solidFill>
              <a:srgbClr val="F7C9C7"/>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'4.6.9'!$B$23:$I$23</c:f>
              <c:numCache>
                <c:formatCode>#,##0.0</c:formatCode>
                <c:ptCount val="8"/>
                <c:pt idx="0">
                  <c:v>114601.98099999994</c:v>
                </c:pt>
                <c:pt idx="1">
                  <c:v>121933.01100000001</c:v>
                </c:pt>
                <c:pt idx="2">
                  <c:v>115631.62899999954</c:v>
                </c:pt>
                <c:pt idx="3">
                  <c:v>117185.95900000038</c:v>
                </c:pt>
                <c:pt idx="4">
                  <c:v>125451.83300000112</c:v>
                </c:pt>
                <c:pt idx="5">
                  <c:v>125231.22099999932</c:v>
                </c:pt>
                <c:pt idx="6">
                  <c:v>116962.5440000001</c:v>
                </c:pt>
                <c:pt idx="7">
                  <c:v>117152.02800000019</c:v>
                </c:pt>
              </c:numCache>
            </c:numRef>
          </c:val>
          <c:extLst>
            <c:ext xmlns:c16="http://schemas.microsoft.com/office/drawing/2014/chart" uri="{C3380CC4-5D6E-409C-BE32-E72D297353CC}">
              <c16:uniqueId val="{00000007-F79A-44FF-9E8B-2C85B4B0314C}"/>
            </c:ext>
          </c:extLst>
        </c:ser>
        <c:dLbls>
          <c:showLegendKey val="0"/>
          <c:showVal val="0"/>
          <c:showCatName val="0"/>
          <c:showSerName val="0"/>
          <c:showPercent val="0"/>
          <c:showBubbleSize val="0"/>
        </c:dLbls>
        <c:gapWidth val="50"/>
        <c:overlap val="100"/>
        <c:axId val="149217664"/>
        <c:axId val="149219200"/>
      </c:barChart>
      <c:catAx>
        <c:axId val="149217664"/>
        <c:scaling>
          <c:orientation val="minMax"/>
        </c:scaling>
        <c:delete val="0"/>
        <c:axPos val="b"/>
        <c:numFmt formatCode="General" sourceLinked="1"/>
        <c:majorTickMark val="none"/>
        <c:minorTickMark val="none"/>
        <c:tickLblPos val="nextTo"/>
        <c:txPr>
          <a:bodyPr/>
          <a:lstStyle/>
          <a:p>
            <a:pPr>
              <a:defRPr sz="900"/>
            </a:pPr>
            <a:endParaRPr lang="cs-CZ"/>
          </a:p>
        </c:txPr>
        <c:crossAx val="149219200"/>
        <c:crosses val="autoZero"/>
        <c:auto val="1"/>
        <c:lblAlgn val="ctr"/>
        <c:lblOffset val="100"/>
        <c:noMultiLvlLbl val="0"/>
      </c:catAx>
      <c:valAx>
        <c:axId val="149219200"/>
        <c:scaling>
          <c:orientation val="minMax"/>
          <c:max val="1600000"/>
        </c:scaling>
        <c:delete val="0"/>
        <c:axPos val="l"/>
        <c:majorGridlines/>
        <c:numFmt formatCode="#,##0" sourceLinked="0"/>
        <c:majorTickMark val="out"/>
        <c:minorTickMark val="none"/>
        <c:tickLblPos val="nextTo"/>
        <c:spPr>
          <a:ln>
            <a:noFill/>
          </a:ln>
        </c:spPr>
        <c:txPr>
          <a:bodyPr/>
          <a:lstStyle/>
          <a:p>
            <a:pPr>
              <a:defRPr sz="900"/>
            </a:pPr>
            <a:endParaRPr lang="cs-CZ"/>
          </a:p>
        </c:txPr>
        <c:crossAx val="149217664"/>
        <c:crosses val="autoZero"/>
        <c:crossBetween val="between"/>
        <c:majorUnit val="400000"/>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0400404222155881E-3"/>
          <c:y val="0"/>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'4.6.9'!$A$25</c:f>
              <c:strCache>
                <c:ptCount val="1"/>
                <c:pt idx="0">
                  <c:v>High demand from EHV (HD_EHV)</c:v>
                </c:pt>
              </c:strCache>
            </c:strRef>
          </c:tx>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'4.6.9'!$B$25:$I$25</c:f>
              <c:numCache>
                <c:formatCode>#,##0.0</c:formatCode>
                <c:ptCount val="8"/>
                <c:pt idx="0">
                  <c:v>346121.61779911292</c:v>
                </c:pt>
                <c:pt idx="1">
                  <c:v>345903.92982103408</c:v>
                </c:pt>
                <c:pt idx="2">
                  <c:v>350569.43147540494</c:v>
                </c:pt>
                <c:pt idx="3">
                  <c:v>360769.07655978872</c:v>
                </c:pt>
                <c:pt idx="4">
                  <c:v>376824.81764568924</c:v>
                </c:pt>
                <c:pt idx="5">
                  <c:v>367395.30940319574</c:v>
                </c:pt>
                <c:pt idx="6">
                  <c:v>365148.68599999999</c:v>
                </c:pt>
                <c:pt idx="7">
                  <c:v>416219.47400000005</c:v>
                </c:pt>
              </c:numCache>
            </c:numRef>
          </c:val>
          <c:extLst>
            <c:ext xmlns:c16="http://schemas.microsoft.com/office/drawing/2014/chart" uri="{C3380CC4-5D6E-409C-BE32-E72D297353CC}">
              <c16:uniqueId val="{00000000-028C-4E70-8AF3-F2AD0AC4E045}"/>
            </c:ext>
          </c:extLst>
        </c:ser>
        <c:ser>
          <c:idx val="1"/>
          <c:order val="1"/>
          <c:tx>
            <c:strRef>
              <c:f>'4.6.9'!$A$26</c:f>
              <c:strCache>
                <c:ptCount val="1"/>
                <c:pt idx="0">
                  <c:v>High demand from HV (HD_HV)</c:v>
                </c:pt>
              </c:strCache>
            </c:strRef>
          </c:tx>
          <c:spPr>
            <a:solidFill>
              <a:schemeClr val="accent2"/>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'4.6.9'!$B$26:$I$26</c:f>
              <c:numCache>
                <c:formatCode>#,##0.0</c:formatCode>
                <c:ptCount val="8"/>
                <c:pt idx="0">
                  <c:v>1441978.3554400338</c:v>
                </c:pt>
                <c:pt idx="1">
                  <c:v>1495020.8746856763</c:v>
                </c:pt>
                <c:pt idx="2">
                  <c:v>1537411.8895948092</c:v>
                </c:pt>
                <c:pt idx="3">
                  <c:v>1590543.339380037</c:v>
                </c:pt>
                <c:pt idx="4">
                  <c:v>1640471.0568991126</c:v>
                </c:pt>
                <c:pt idx="5">
                  <c:v>1634046.9793906871</c:v>
                </c:pt>
                <c:pt idx="6">
                  <c:v>1540560.783056716</c:v>
                </c:pt>
                <c:pt idx="7">
                  <c:v>1606964.3445321284</c:v>
                </c:pt>
              </c:numCache>
            </c:numRef>
          </c:val>
          <c:extLst>
            <c:ext xmlns:c16="http://schemas.microsoft.com/office/drawing/2014/chart" uri="{C3380CC4-5D6E-409C-BE32-E72D297353CC}">
              <c16:uniqueId val="{00000001-028C-4E70-8AF3-F2AD0AC4E045}"/>
            </c:ext>
          </c:extLst>
        </c:ser>
        <c:ser>
          <c:idx val="2"/>
          <c:order val="2"/>
          <c:tx>
            <c:strRef>
              <c:f>'4.6.9'!$A$27</c:f>
              <c:strCache>
                <c:ptCount val="1"/>
                <c:pt idx="0">
                  <c:v>Low demand businesses (LD_B)</c:v>
                </c:pt>
              </c:strCache>
            </c:strRef>
          </c:tx>
          <c:spPr>
            <a:solidFill>
              <a:schemeClr val="accent5"/>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'4.6.9'!$B$27:$I$27</c:f>
              <c:numCache>
                <c:formatCode>#,##0.0</c:formatCode>
                <c:ptCount val="8"/>
                <c:pt idx="0">
                  <c:v>358687.32027868897</c:v>
                </c:pt>
                <c:pt idx="1">
                  <c:v>380284.18788064696</c:v>
                </c:pt>
                <c:pt idx="2">
                  <c:v>385757.77122275799</c:v>
                </c:pt>
                <c:pt idx="3">
                  <c:v>385213.79450500041</c:v>
                </c:pt>
                <c:pt idx="4">
                  <c:v>390773.05707074748</c:v>
                </c:pt>
                <c:pt idx="5">
                  <c:v>385097.89274192136</c:v>
                </c:pt>
                <c:pt idx="6">
                  <c:v>373120.1647628824</c:v>
                </c:pt>
                <c:pt idx="7">
                  <c:v>380382.75335829129</c:v>
                </c:pt>
              </c:numCache>
            </c:numRef>
          </c:val>
          <c:extLst>
            <c:ext xmlns:c16="http://schemas.microsoft.com/office/drawing/2014/chart" uri="{C3380CC4-5D6E-409C-BE32-E72D297353CC}">
              <c16:uniqueId val="{00000002-028C-4E70-8AF3-F2AD0AC4E045}"/>
            </c:ext>
          </c:extLst>
        </c:ser>
        <c:ser>
          <c:idx val="3"/>
          <c:order val="3"/>
          <c:tx>
            <c:strRef>
              <c:f>'4.6.9'!$A$28</c:f>
              <c:strCache>
                <c:ptCount val="1"/>
                <c:pt idx="0">
                  <c:v>Low demand households (LD_H)</c:v>
                </c:pt>
              </c:strCache>
            </c:strRef>
          </c:tx>
          <c:spPr>
            <a:solidFill>
              <a:schemeClr val="accent6"/>
            </a:solidFill>
          </c:spPr>
          <c:invertIfNegative val="0"/>
          <c:cat>
            <c:strRef>
              <c:f>'4.6.9'!$B$3:$I$5</c:f>
              <c:strCache>
                <c:ptCount val="8"/>
                <c:pt idx="0">
                  <c:v>2014</c:v>
                </c:pt>
                <c:pt idx="1">
                  <c:v>2015</c:v>
                </c:pt>
                <c:pt idx="2">
                  <c:v>2016</c:v>
                </c:pt>
                <c:pt idx="3">
                  <c:v>2017</c:v>
                </c:pt>
                <c:pt idx="4">
                  <c:v>2018</c:v>
                </c:pt>
                <c:pt idx="5">
                  <c:v>2019</c:v>
                </c:pt>
                <c:pt idx="6">
                  <c:v>2020</c:v>
                </c:pt>
                <c:pt idx="7">
                  <c:v>2021</c:v>
                </c:pt>
              </c:strCache>
            </c:strRef>
          </c:cat>
          <c:val>
            <c:numRef>
              <c:f>'4.6.9'!$B$28:$I$28</c:f>
              <c:numCache>
                <c:formatCode>#,##0.0</c:formatCode>
                <c:ptCount val="8"/>
                <c:pt idx="0">
                  <c:v>750905.08853201999</c:v>
                </c:pt>
                <c:pt idx="1">
                  <c:v>769725.86536912492</c:v>
                </c:pt>
                <c:pt idx="2">
                  <c:v>790964.58602196409</c:v>
                </c:pt>
                <c:pt idx="3">
                  <c:v>808272.89523707924</c:v>
                </c:pt>
                <c:pt idx="4">
                  <c:v>802073.2540009669</c:v>
                </c:pt>
                <c:pt idx="5">
                  <c:v>803330.00132049352</c:v>
                </c:pt>
                <c:pt idx="6">
                  <c:v>844852.65236632864</c:v>
                </c:pt>
                <c:pt idx="7">
                  <c:v>911119.95421504159</c:v>
                </c:pt>
              </c:numCache>
            </c:numRef>
          </c:val>
          <c:extLst>
            <c:ext xmlns:c16="http://schemas.microsoft.com/office/drawing/2014/chart" uri="{C3380CC4-5D6E-409C-BE32-E72D297353CC}">
              <c16:uniqueId val="{00000003-028C-4E70-8AF3-F2AD0AC4E045}"/>
            </c:ext>
          </c:extLst>
        </c:ser>
        <c:dLbls>
          <c:showLegendKey val="0"/>
          <c:showVal val="0"/>
          <c:showCatName val="0"/>
          <c:showSerName val="0"/>
          <c:showPercent val="0"/>
          <c:showBubbleSize val="0"/>
        </c:dLbls>
        <c:gapWidth val="50"/>
        <c:overlap val="100"/>
        <c:axId val="153184128"/>
        <c:axId val="153185664"/>
      </c:barChart>
      <c:catAx>
        <c:axId val="153184128"/>
        <c:scaling>
          <c:orientation val="minMax"/>
        </c:scaling>
        <c:delete val="0"/>
        <c:axPos val="b"/>
        <c:numFmt formatCode="General" sourceLinked="1"/>
        <c:majorTickMark val="none"/>
        <c:minorTickMark val="none"/>
        <c:tickLblPos val="nextTo"/>
        <c:txPr>
          <a:bodyPr/>
          <a:lstStyle/>
          <a:p>
            <a:pPr>
              <a:defRPr sz="900"/>
            </a:pPr>
            <a:endParaRPr lang="cs-CZ"/>
          </a:p>
        </c:txPr>
        <c:crossAx val="153185664"/>
        <c:crossesAt val="-4E+18"/>
        <c:auto val="1"/>
        <c:lblAlgn val="ctr"/>
        <c:lblOffset val="100"/>
        <c:noMultiLvlLbl val="0"/>
      </c:catAx>
      <c:valAx>
        <c:axId val="153185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184128"/>
        <c:crosses val="autoZero"/>
        <c:crossBetween val="between"/>
        <c:dispUnits>
          <c:builtInUnit val="thousands"/>
        </c:dispUnits>
      </c:valAx>
    </c:plotArea>
    <c:legend>
      <c:legendPos val="b"/>
      <c:layout>
        <c:manualLayout>
          <c:xMode val="edge"/>
          <c:yMode val="edge"/>
          <c:x val="0"/>
          <c:y val="0.84006289909836651"/>
          <c:w val="1"/>
          <c:h val="0.10931528472006313"/>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2.7514984134445887E-3"/>
          <c:y val="1.6703842902394568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'4.6.10'!$A$16</c:f>
              <c:strCache>
                <c:ptCount val="1"/>
                <c:pt idx="0">
                  <c:v>Nuclear (NPP)</c:v>
                </c:pt>
              </c:strCache>
            </c:strRef>
          </c:tx>
          <c:spPr>
            <a:solidFill>
              <a:schemeClr val="accent1"/>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967-4583-9545-A50A86CAC96E}"/>
            </c:ext>
          </c:extLst>
        </c:ser>
        <c:ser>
          <c:idx val="1"/>
          <c:order val="1"/>
          <c:tx>
            <c:strRef>
              <c:f>'4.6.10'!$A$17</c:f>
              <c:strCache>
                <c:ptCount val="1"/>
                <c:pt idx="0">
                  <c:v>Thermal (TPS)</c:v>
                </c:pt>
              </c:strCache>
            </c:strRef>
          </c:tx>
          <c:spPr>
            <a:solidFill>
              <a:schemeClr val="accent5"/>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'4.6.10'!$B$17:$I$17</c:f>
              <c:numCache>
                <c:formatCode>#,##0.0</c:formatCode>
                <c:ptCount val="8"/>
                <c:pt idx="0">
                  <c:v>5834774.3399999999</c:v>
                </c:pt>
                <c:pt idx="1">
                  <c:v>4768562.589999998</c:v>
                </c:pt>
                <c:pt idx="2">
                  <c:v>3966995.5669999998</c:v>
                </c:pt>
                <c:pt idx="3">
                  <c:v>5007226.915000001</c:v>
                </c:pt>
                <c:pt idx="4">
                  <c:v>6415419.5289999992</c:v>
                </c:pt>
                <c:pt idx="5">
                  <c:v>5195982.9099999974</c:v>
                </c:pt>
                <c:pt idx="6">
                  <c:v>3679188.2369999997</c:v>
                </c:pt>
                <c:pt idx="7">
                  <c:v>5183439.7869999995</c:v>
                </c:pt>
              </c:numCache>
            </c:numRef>
          </c:val>
          <c:extLst>
            <c:ext xmlns:c16="http://schemas.microsoft.com/office/drawing/2014/chart" uri="{C3380CC4-5D6E-409C-BE32-E72D297353CC}">
              <c16:uniqueId val="{00000001-B967-4583-9545-A50A86CAC96E}"/>
            </c:ext>
          </c:extLst>
        </c:ser>
        <c:ser>
          <c:idx val="2"/>
          <c:order val="2"/>
          <c:tx>
            <c:strRef>
              <c:f>'4.6.10'!$A$18</c:f>
              <c:strCache>
                <c:ptCount val="1"/>
                <c:pt idx="0">
                  <c:v>Combined cycle (CC)</c:v>
                </c:pt>
              </c:strCache>
            </c:strRef>
          </c:tx>
          <c:spPr>
            <a:solidFill>
              <a:schemeClr val="accent2"/>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B967-4583-9545-A50A86CAC96E}"/>
            </c:ext>
          </c:extLst>
        </c:ser>
        <c:ser>
          <c:idx val="3"/>
          <c:order val="3"/>
          <c:tx>
            <c:strRef>
              <c:f>'4.6.10'!$A$19</c:f>
              <c:strCache>
                <c:ptCount val="1"/>
                <c:pt idx="0">
                  <c:v>Gas fired (GFPS)</c:v>
                </c:pt>
              </c:strCache>
            </c:strRef>
          </c:tx>
          <c:spPr>
            <a:solidFill>
              <a:schemeClr val="accent6"/>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'4.6.10'!$B$19:$I$19</c:f>
              <c:numCache>
                <c:formatCode>#,##0.0</c:formatCode>
                <c:ptCount val="8"/>
                <c:pt idx="0">
                  <c:v>321933.96300000022</c:v>
                </c:pt>
                <c:pt idx="1">
                  <c:v>325331.54999999976</c:v>
                </c:pt>
                <c:pt idx="2">
                  <c:v>334156.96099999984</c:v>
                </c:pt>
                <c:pt idx="3">
                  <c:v>340215.61100000027</c:v>
                </c:pt>
                <c:pt idx="4">
                  <c:v>338846.23700000031</c:v>
                </c:pt>
                <c:pt idx="5">
                  <c:v>325252.64300000027</c:v>
                </c:pt>
                <c:pt idx="6">
                  <c:v>333902.58799999976</c:v>
                </c:pt>
                <c:pt idx="7">
                  <c:v>337157.13599999971</c:v>
                </c:pt>
              </c:numCache>
            </c:numRef>
          </c:val>
          <c:extLst>
            <c:ext xmlns:c16="http://schemas.microsoft.com/office/drawing/2014/chart" uri="{C3380CC4-5D6E-409C-BE32-E72D297353CC}">
              <c16:uniqueId val="{00000003-B967-4583-9545-A50A86CAC96E}"/>
            </c:ext>
          </c:extLst>
        </c:ser>
        <c:ser>
          <c:idx val="4"/>
          <c:order val="4"/>
          <c:tx>
            <c:strRef>
              <c:f>'4.6.10'!$A$20</c:f>
              <c:strCache>
                <c:ptCount val="1"/>
                <c:pt idx="0">
                  <c:v>Hydro (HE)</c:v>
                </c:pt>
              </c:strCache>
            </c:strRef>
          </c:tx>
          <c:spPr>
            <a:solidFill>
              <a:schemeClr val="accent3"/>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'4.6.10'!$B$20:$I$20</c:f>
              <c:numCache>
                <c:formatCode>#,##0.0</c:formatCode>
                <c:ptCount val="8"/>
                <c:pt idx="0">
                  <c:v>57653.65299999994</c:v>
                </c:pt>
                <c:pt idx="1">
                  <c:v>54610.666000000034</c:v>
                </c:pt>
                <c:pt idx="2">
                  <c:v>49531.619000000035</c:v>
                </c:pt>
                <c:pt idx="3">
                  <c:v>62945.000999999953</c:v>
                </c:pt>
                <c:pt idx="4">
                  <c:v>38843.420000000035</c:v>
                </c:pt>
                <c:pt idx="5">
                  <c:v>57099.201000000045</c:v>
                </c:pt>
                <c:pt idx="6">
                  <c:v>81643.601999999926</c:v>
                </c:pt>
                <c:pt idx="7">
                  <c:v>71285.813999999955</c:v>
                </c:pt>
              </c:numCache>
            </c:numRef>
          </c:val>
          <c:extLst>
            <c:ext xmlns:c16="http://schemas.microsoft.com/office/drawing/2014/chart" uri="{C3380CC4-5D6E-409C-BE32-E72D297353CC}">
              <c16:uniqueId val="{00000004-B967-4583-9545-A50A86CAC96E}"/>
            </c:ext>
          </c:extLst>
        </c:ser>
        <c:ser>
          <c:idx val="5"/>
          <c:order val="5"/>
          <c:tx>
            <c:strRef>
              <c:f>'4.6.10'!$A$21</c:f>
              <c:strCache>
                <c:ptCount val="1"/>
                <c:pt idx="0">
                  <c:v>Pumped storage (PSHE)</c:v>
                </c:pt>
              </c:strCache>
            </c:strRef>
          </c:tx>
          <c:spPr>
            <a:solidFill>
              <a:srgbClr val="F0948F"/>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B967-4583-9545-A50A86CAC96E}"/>
            </c:ext>
          </c:extLst>
        </c:ser>
        <c:ser>
          <c:idx val="6"/>
          <c:order val="6"/>
          <c:tx>
            <c:strRef>
              <c:f>'4.6.10'!$A$22</c:f>
              <c:strCache>
                <c:ptCount val="1"/>
                <c:pt idx="0">
                  <c:v>Wind (WPP)</c:v>
                </c:pt>
              </c:strCache>
            </c:strRef>
          </c:tx>
          <c:spPr>
            <a:solidFill>
              <a:schemeClr val="accent4"/>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'4.6.10'!$B$22:$I$22</c:f>
              <c:numCache>
                <c:formatCode>#,##0.0</c:formatCode>
                <c:ptCount val="8"/>
                <c:pt idx="0">
                  <c:v>16391.051999999996</c:v>
                </c:pt>
                <c:pt idx="1">
                  <c:v>16870.940999999995</c:v>
                </c:pt>
                <c:pt idx="2">
                  <c:v>13098.196999999998</c:v>
                </c:pt>
                <c:pt idx="3">
                  <c:v>18141.612999999998</c:v>
                </c:pt>
                <c:pt idx="4">
                  <c:v>17987.776000000002</c:v>
                </c:pt>
                <c:pt idx="5">
                  <c:v>19583.079000000012</c:v>
                </c:pt>
                <c:pt idx="6">
                  <c:v>16455.994999999988</c:v>
                </c:pt>
                <c:pt idx="7">
                  <c:v>16384.443000000007</c:v>
                </c:pt>
              </c:numCache>
            </c:numRef>
          </c:val>
          <c:extLst>
            <c:ext xmlns:c16="http://schemas.microsoft.com/office/drawing/2014/chart" uri="{C3380CC4-5D6E-409C-BE32-E72D297353CC}">
              <c16:uniqueId val="{00000006-B967-4583-9545-A50A86CAC96E}"/>
            </c:ext>
          </c:extLst>
        </c:ser>
        <c:ser>
          <c:idx val="7"/>
          <c:order val="7"/>
          <c:tx>
            <c:strRef>
              <c:f>'4.6.10'!$A$23</c:f>
              <c:strCache>
                <c:ptCount val="1"/>
                <c:pt idx="0">
                  <c:v>Photovoltaic (PV)</c:v>
                </c:pt>
              </c:strCache>
            </c:strRef>
          </c:tx>
          <c:spPr>
            <a:solidFill>
              <a:srgbClr val="F7C9C7"/>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'4.6.10'!$B$23:$I$23</c:f>
              <c:numCache>
                <c:formatCode>#,##0.0</c:formatCode>
                <c:ptCount val="8"/>
                <c:pt idx="0">
                  <c:v>94164.51170000156</c:v>
                </c:pt>
                <c:pt idx="1">
                  <c:v>100519.39700000019</c:v>
                </c:pt>
                <c:pt idx="2">
                  <c:v>93955.616000000169</c:v>
                </c:pt>
                <c:pt idx="3">
                  <c:v>94439.89799999987</c:v>
                </c:pt>
                <c:pt idx="4">
                  <c:v>105233.82800000027</c:v>
                </c:pt>
                <c:pt idx="5">
                  <c:v>103397.79799999938</c:v>
                </c:pt>
                <c:pt idx="6">
                  <c:v>96688.424999999843</c:v>
                </c:pt>
                <c:pt idx="7">
                  <c:v>92181.13200000042</c:v>
                </c:pt>
              </c:numCache>
            </c:numRef>
          </c:val>
          <c:extLst>
            <c:ext xmlns:c16="http://schemas.microsoft.com/office/drawing/2014/chart" uri="{C3380CC4-5D6E-409C-BE32-E72D297353CC}">
              <c16:uniqueId val="{00000007-B967-4583-9545-A50A86CAC96E}"/>
            </c:ext>
          </c:extLst>
        </c:ser>
        <c:dLbls>
          <c:showLegendKey val="0"/>
          <c:showVal val="0"/>
          <c:showCatName val="0"/>
          <c:showSerName val="0"/>
          <c:showPercent val="0"/>
          <c:showBubbleSize val="0"/>
        </c:dLbls>
        <c:gapWidth val="50"/>
        <c:overlap val="100"/>
        <c:axId val="153417216"/>
        <c:axId val="153418752"/>
      </c:barChart>
      <c:catAx>
        <c:axId val="153417216"/>
        <c:scaling>
          <c:orientation val="minMax"/>
        </c:scaling>
        <c:delete val="0"/>
        <c:axPos val="b"/>
        <c:numFmt formatCode="General" sourceLinked="1"/>
        <c:majorTickMark val="none"/>
        <c:minorTickMark val="none"/>
        <c:tickLblPos val="nextTo"/>
        <c:txPr>
          <a:bodyPr/>
          <a:lstStyle/>
          <a:p>
            <a:pPr>
              <a:defRPr sz="900"/>
            </a:pPr>
            <a:endParaRPr lang="cs-CZ"/>
          </a:p>
        </c:txPr>
        <c:crossAx val="153418752"/>
        <c:crosses val="autoZero"/>
        <c:auto val="1"/>
        <c:lblAlgn val="ctr"/>
        <c:lblOffset val="100"/>
        <c:noMultiLvlLbl val="0"/>
      </c:catAx>
      <c:valAx>
        <c:axId val="153418752"/>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3417216"/>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1.060403426076882E-3"/>
          <c:y val="6.6405543555444584E-3"/>
        </c:manualLayout>
      </c:layout>
      <c:overlay val="1"/>
    </c:title>
    <c:autoTitleDeleted val="0"/>
    <c:plotArea>
      <c:layout>
        <c:manualLayout>
          <c:layoutTarget val="inner"/>
          <c:xMode val="edge"/>
          <c:yMode val="edge"/>
          <c:x val="8.9969848810221048E-2"/>
          <c:y val="0.14319141016463854"/>
          <c:w val="0.9005721899451109"/>
          <c:h val="0.58143997957702032"/>
        </c:manualLayout>
      </c:layout>
      <c:barChart>
        <c:barDir val="col"/>
        <c:grouping val="stacked"/>
        <c:varyColors val="0"/>
        <c:ser>
          <c:idx val="0"/>
          <c:order val="0"/>
          <c:tx>
            <c:strRef>
              <c:f>'4.6.10'!$A$25</c:f>
              <c:strCache>
                <c:ptCount val="1"/>
                <c:pt idx="0">
                  <c:v>High demand from EHV (HD_EHV)</c:v>
                </c:pt>
              </c:strCache>
            </c:strRef>
          </c:tx>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'4.6.10'!$B$25:$I$25</c:f>
              <c:numCache>
                <c:formatCode>#,##0.0</c:formatCode>
                <c:ptCount val="8"/>
                <c:pt idx="0">
                  <c:v>211401.22800000003</c:v>
                </c:pt>
                <c:pt idx="1">
                  <c:v>249990.09400000004</c:v>
                </c:pt>
                <c:pt idx="2">
                  <c:v>237561.74699999997</c:v>
                </c:pt>
                <c:pt idx="3">
                  <c:v>266532.61599999998</c:v>
                </c:pt>
                <c:pt idx="4">
                  <c:v>271646.78500000003</c:v>
                </c:pt>
                <c:pt idx="5">
                  <c:v>277968.31400000001</c:v>
                </c:pt>
                <c:pt idx="6">
                  <c:v>291446.31400000001</c:v>
                </c:pt>
                <c:pt idx="7">
                  <c:v>314434.31800000003</c:v>
                </c:pt>
              </c:numCache>
            </c:numRef>
          </c:val>
          <c:extLst>
            <c:ext xmlns:c16="http://schemas.microsoft.com/office/drawing/2014/chart" uri="{C3380CC4-5D6E-409C-BE32-E72D297353CC}">
              <c16:uniqueId val="{00000000-4F2E-495D-8BD1-C8A29F85B547}"/>
            </c:ext>
          </c:extLst>
        </c:ser>
        <c:ser>
          <c:idx val="1"/>
          <c:order val="1"/>
          <c:tx>
            <c:strRef>
              <c:f>'4.6.10'!$A$26</c:f>
              <c:strCache>
                <c:ptCount val="1"/>
                <c:pt idx="0">
                  <c:v>High demand from HV (HD_HV)</c:v>
                </c:pt>
              </c:strCache>
            </c:strRef>
          </c:tx>
          <c:spPr>
            <a:solidFill>
              <a:schemeClr val="accent2"/>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'4.6.10'!$B$26:$I$26</c:f>
              <c:numCache>
                <c:formatCode>#,##0.0</c:formatCode>
                <c:ptCount val="8"/>
                <c:pt idx="0">
                  <c:v>948828.19661986199</c:v>
                </c:pt>
                <c:pt idx="1">
                  <c:v>986834.14899999998</c:v>
                </c:pt>
                <c:pt idx="2">
                  <c:v>1017288.9920000001</c:v>
                </c:pt>
                <c:pt idx="3">
                  <c:v>1041698.404</c:v>
                </c:pt>
                <c:pt idx="4">
                  <c:v>1051212.9400000002</c:v>
                </c:pt>
                <c:pt idx="5">
                  <c:v>1024608.48</c:v>
                </c:pt>
                <c:pt idx="6">
                  <c:v>950048.00400000019</c:v>
                </c:pt>
                <c:pt idx="7">
                  <c:v>1003089.5629999998</c:v>
                </c:pt>
              </c:numCache>
            </c:numRef>
          </c:val>
          <c:extLst>
            <c:ext xmlns:c16="http://schemas.microsoft.com/office/drawing/2014/chart" uri="{C3380CC4-5D6E-409C-BE32-E72D297353CC}">
              <c16:uniqueId val="{00000001-4F2E-495D-8BD1-C8A29F85B547}"/>
            </c:ext>
          </c:extLst>
        </c:ser>
        <c:ser>
          <c:idx val="2"/>
          <c:order val="2"/>
          <c:tx>
            <c:strRef>
              <c:f>'4.6.10'!$A$27</c:f>
              <c:strCache>
                <c:ptCount val="1"/>
                <c:pt idx="0">
                  <c:v>Low demand businesses (LD_B)</c:v>
                </c:pt>
              </c:strCache>
            </c:strRef>
          </c:tx>
          <c:spPr>
            <a:solidFill>
              <a:schemeClr val="accent5"/>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'4.6.10'!$B$27:$I$27</c:f>
              <c:numCache>
                <c:formatCode>#,##0.0</c:formatCode>
                <c:ptCount val="8"/>
                <c:pt idx="0">
                  <c:v>393227.73500000004</c:v>
                </c:pt>
                <c:pt idx="1">
                  <c:v>396954.78599999996</c:v>
                </c:pt>
                <c:pt idx="2">
                  <c:v>409766.31700000004</c:v>
                </c:pt>
                <c:pt idx="3">
                  <c:v>418017.77700000006</c:v>
                </c:pt>
                <c:pt idx="4">
                  <c:v>407464.47099999996</c:v>
                </c:pt>
                <c:pt idx="5">
                  <c:v>401067.70899999997</c:v>
                </c:pt>
                <c:pt idx="6">
                  <c:v>397539.902</c:v>
                </c:pt>
                <c:pt idx="7">
                  <c:v>394029.72200000001</c:v>
                </c:pt>
              </c:numCache>
            </c:numRef>
          </c:val>
          <c:extLst>
            <c:ext xmlns:c16="http://schemas.microsoft.com/office/drawing/2014/chart" uri="{C3380CC4-5D6E-409C-BE32-E72D297353CC}">
              <c16:uniqueId val="{00000002-4F2E-495D-8BD1-C8A29F85B547}"/>
            </c:ext>
          </c:extLst>
        </c:ser>
        <c:ser>
          <c:idx val="3"/>
          <c:order val="3"/>
          <c:tx>
            <c:strRef>
              <c:f>'4.6.10'!$A$28</c:f>
              <c:strCache>
                <c:ptCount val="1"/>
                <c:pt idx="0">
                  <c:v>Low demand households (LD_H)</c:v>
                </c:pt>
              </c:strCache>
            </c:strRef>
          </c:tx>
          <c:spPr>
            <a:solidFill>
              <a:schemeClr val="accent6"/>
            </a:solidFill>
          </c:spPr>
          <c:invertIfNegative val="0"/>
          <c:cat>
            <c:strRef>
              <c:f>'4.6.10'!$B$3:$I$5</c:f>
              <c:strCache>
                <c:ptCount val="8"/>
                <c:pt idx="0">
                  <c:v>2014</c:v>
                </c:pt>
                <c:pt idx="1">
                  <c:v>2015</c:v>
                </c:pt>
                <c:pt idx="2">
                  <c:v>2016</c:v>
                </c:pt>
                <c:pt idx="3">
                  <c:v>2017</c:v>
                </c:pt>
                <c:pt idx="4">
                  <c:v>2018</c:v>
                </c:pt>
                <c:pt idx="5">
                  <c:v>2019</c:v>
                </c:pt>
                <c:pt idx="6">
                  <c:v>2020</c:v>
                </c:pt>
                <c:pt idx="7">
                  <c:v>2021</c:v>
                </c:pt>
              </c:strCache>
            </c:strRef>
          </c:cat>
          <c:val>
            <c:numRef>
              <c:f>'4.6.10'!$B$28:$I$28</c:f>
              <c:numCache>
                <c:formatCode>#,##0.0</c:formatCode>
                <c:ptCount val="8"/>
                <c:pt idx="0">
                  <c:v>672723.41</c:v>
                </c:pt>
                <c:pt idx="1">
                  <c:v>689306.41499999992</c:v>
                </c:pt>
                <c:pt idx="2">
                  <c:v>704649.59200000006</c:v>
                </c:pt>
                <c:pt idx="3">
                  <c:v>718090.30399999989</c:v>
                </c:pt>
                <c:pt idx="4">
                  <c:v>713306.31</c:v>
                </c:pt>
                <c:pt idx="5">
                  <c:v>722530.57900000003</c:v>
                </c:pt>
                <c:pt idx="6">
                  <c:v>755984.54099999997</c:v>
                </c:pt>
                <c:pt idx="7">
                  <c:v>820559.52</c:v>
                </c:pt>
              </c:numCache>
            </c:numRef>
          </c:val>
          <c:extLst>
            <c:ext xmlns:c16="http://schemas.microsoft.com/office/drawing/2014/chart" uri="{C3380CC4-5D6E-409C-BE32-E72D297353CC}">
              <c16:uniqueId val="{00000003-4F2E-495D-8BD1-C8A29F85B547}"/>
            </c:ext>
          </c:extLst>
        </c:ser>
        <c:dLbls>
          <c:showLegendKey val="0"/>
          <c:showVal val="0"/>
          <c:showCatName val="0"/>
          <c:showSerName val="0"/>
          <c:showPercent val="0"/>
          <c:showBubbleSize val="0"/>
        </c:dLbls>
        <c:gapWidth val="50"/>
        <c:overlap val="100"/>
        <c:axId val="152349696"/>
        <c:axId val="152359680"/>
      </c:barChart>
      <c:catAx>
        <c:axId val="152349696"/>
        <c:scaling>
          <c:orientation val="minMax"/>
        </c:scaling>
        <c:delete val="0"/>
        <c:axPos val="b"/>
        <c:numFmt formatCode="General" sourceLinked="1"/>
        <c:majorTickMark val="none"/>
        <c:minorTickMark val="none"/>
        <c:tickLblPos val="nextTo"/>
        <c:txPr>
          <a:bodyPr/>
          <a:lstStyle/>
          <a:p>
            <a:pPr>
              <a:defRPr sz="900"/>
            </a:pPr>
            <a:endParaRPr lang="cs-CZ"/>
          </a:p>
        </c:txPr>
        <c:crossAx val="152359680"/>
        <c:crossesAt val="-4E+18"/>
        <c:auto val="1"/>
        <c:lblAlgn val="ctr"/>
        <c:lblOffset val="100"/>
        <c:noMultiLvlLbl val="0"/>
      </c:catAx>
      <c:valAx>
        <c:axId val="1523596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349696"/>
        <c:crosses val="autoZero"/>
        <c:crossBetween val="between"/>
        <c:dispUnits>
          <c:builtInUnit val="thousands"/>
        </c:dispUnits>
      </c:valAx>
    </c:plotArea>
    <c:legend>
      <c:legendPos val="b"/>
      <c:layout>
        <c:manualLayout>
          <c:xMode val="edge"/>
          <c:yMode val="edge"/>
          <c:x val="0"/>
          <c:y val="0.85035483161059711"/>
          <c:w val="1"/>
          <c:h val="9.5803185911105648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9.6007735875120891E-4"/>
          <c:y val="6.7194699414643844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'4.6.11'!$A$16</c:f>
              <c:strCache>
                <c:ptCount val="1"/>
                <c:pt idx="0">
                  <c:v>Nuclear (NPP)</c:v>
                </c:pt>
              </c:strCache>
            </c:strRef>
          </c:tx>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D1D-49E4-A723-04E0A8DDB4E0}"/>
            </c:ext>
          </c:extLst>
        </c:ser>
        <c:ser>
          <c:idx val="1"/>
          <c:order val="1"/>
          <c:tx>
            <c:strRef>
              <c:f>'4.6.11'!$A$17</c:f>
              <c:strCache>
                <c:ptCount val="1"/>
                <c:pt idx="0">
                  <c:v>Thermal (TPS)</c:v>
                </c:pt>
              </c:strCache>
            </c:strRef>
          </c:tx>
          <c:spPr>
            <a:solidFill>
              <a:schemeClr val="accent5"/>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'4.6.11'!$B$17:$I$17</c:f>
              <c:numCache>
                <c:formatCode>#,##0.0</c:formatCode>
                <c:ptCount val="8"/>
                <c:pt idx="0">
                  <c:v>889124.47000000009</c:v>
                </c:pt>
                <c:pt idx="1">
                  <c:v>950740.06</c:v>
                </c:pt>
                <c:pt idx="2">
                  <c:v>754965.44200000004</c:v>
                </c:pt>
                <c:pt idx="3">
                  <c:v>767502.3489999997</c:v>
                </c:pt>
                <c:pt idx="4">
                  <c:v>786013.77500000014</c:v>
                </c:pt>
                <c:pt idx="5">
                  <c:v>740544.60999999987</c:v>
                </c:pt>
                <c:pt idx="6">
                  <c:v>786484.44200000016</c:v>
                </c:pt>
                <c:pt idx="7">
                  <c:v>870529.06799999974</c:v>
                </c:pt>
              </c:numCache>
            </c:numRef>
          </c:val>
          <c:extLst>
            <c:ext xmlns:c16="http://schemas.microsoft.com/office/drawing/2014/chart" uri="{C3380CC4-5D6E-409C-BE32-E72D297353CC}">
              <c16:uniqueId val="{00000001-9D1D-49E4-A723-04E0A8DDB4E0}"/>
            </c:ext>
          </c:extLst>
        </c:ser>
        <c:ser>
          <c:idx val="2"/>
          <c:order val="2"/>
          <c:tx>
            <c:strRef>
              <c:f>'4.6.11'!$A$18</c:f>
              <c:strCache>
                <c:ptCount val="1"/>
                <c:pt idx="0">
                  <c:v>Combined cycle (CC)</c:v>
                </c:pt>
              </c:strCache>
            </c:strRef>
          </c:tx>
          <c:spPr>
            <a:solidFill>
              <a:schemeClr val="accent2"/>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9D1D-49E4-A723-04E0A8DDB4E0}"/>
            </c:ext>
          </c:extLst>
        </c:ser>
        <c:ser>
          <c:idx val="3"/>
          <c:order val="3"/>
          <c:tx>
            <c:strRef>
              <c:f>'4.6.11'!$A$19</c:f>
              <c:strCache>
                <c:ptCount val="1"/>
                <c:pt idx="0">
                  <c:v>Gas fired (GFPS)</c:v>
                </c:pt>
              </c:strCache>
            </c:strRef>
          </c:tx>
          <c:spPr>
            <a:solidFill>
              <a:schemeClr val="accent6"/>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'4.6.11'!$B$19:$I$19</c:f>
              <c:numCache>
                <c:formatCode>#,##0.0</c:formatCode>
                <c:ptCount val="8"/>
                <c:pt idx="0">
                  <c:v>233574.90599999981</c:v>
                </c:pt>
                <c:pt idx="1">
                  <c:v>238126.16000000012</c:v>
                </c:pt>
                <c:pt idx="2">
                  <c:v>236785.55999999971</c:v>
                </c:pt>
                <c:pt idx="3">
                  <c:v>249651.55099999989</c:v>
                </c:pt>
                <c:pt idx="4">
                  <c:v>250229.95099999983</c:v>
                </c:pt>
                <c:pt idx="5">
                  <c:v>243340.04600000003</c:v>
                </c:pt>
                <c:pt idx="6">
                  <c:v>255470.90399999983</c:v>
                </c:pt>
                <c:pt idx="7">
                  <c:v>260351.43899999993</c:v>
                </c:pt>
              </c:numCache>
            </c:numRef>
          </c:val>
          <c:extLst>
            <c:ext xmlns:c16="http://schemas.microsoft.com/office/drawing/2014/chart" uri="{C3380CC4-5D6E-409C-BE32-E72D297353CC}">
              <c16:uniqueId val="{00000003-9D1D-49E4-A723-04E0A8DDB4E0}"/>
            </c:ext>
          </c:extLst>
        </c:ser>
        <c:ser>
          <c:idx val="4"/>
          <c:order val="4"/>
          <c:tx>
            <c:strRef>
              <c:f>'4.6.11'!$A$20</c:f>
              <c:strCache>
                <c:ptCount val="1"/>
                <c:pt idx="0">
                  <c:v>Hydro (HE)</c:v>
                </c:pt>
              </c:strCache>
            </c:strRef>
          </c:tx>
          <c:spPr>
            <a:solidFill>
              <a:schemeClr val="accent3"/>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'4.6.11'!$B$20:$I$20</c:f>
              <c:numCache>
                <c:formatCode>#,##0.0</c:formatCode>
                <c:ptCount val="8"/>
                <c:pt idx="0">
                  <c:v>73942.044999999955</c:v>
                </c:pt>
                <c:pt idx="1">
                  <c:v>64740.187000000056</c:v>
                </c:pt>
                <c:pt idx="2">
                  <c:v>85543.691000000108</c:v>
                </c:pt>
                <c:pt idx="3">
                  <c:v>73725.557000000059</c:v>
                </c:pt>
                <c:pt idx="4">
                  <c:v>67762.140999999945</c:v>
                </c:pt>
                <c:pt idx="5">
                  <c:v>67891.367999999929</c:v>
                </c:pt>
                <c:pt idx="6">
                  <c:v>74002.815999999977</c:v>
                </c:pt>
                <c:pt idx="7">
                  <c:v>79091.04100000007</c:v>
                </c:pt>
              </c:numCache>
            </c:numRef>
          </c:val>
          <c:extLst>
            <c:ext xmlns:c16="http://schemas.microsoft.com/office/drawing/2014/chart" uri="{C3380CC4-5D6E-409C-BE32-E72D297353CC}">
              <c16:uniqueId val="{00000004-9D1D-49E4-A723-04E0A8DDB4E0}"/>
            </c:ext>
          </c:extLst>
        </c:ser>
        <c:ser>
          <c:idx val="5"/>
          <c:order val="5"/>
          <c:tx>
            <c:strRef>
              <c:f>'4.6.11'!$A$21</c:f>
              <c:strCache>
                <c:ptCount val="1"/>
                <c:pt idx="0">
                  <c:v>Pumped storage (PSHE)</c:v>
                </c:pt>
              </c:strCache>
            </c:strRef>
          </c:tx>
          <c:spPr>
            <a:solidFill>
              <a:srgbClr val="F0948F"/>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'4.6.11'!$B$21:$I$21</c:f>
              <c:numCache>
                <c:formatCode>#,##0.0</c:formatCode>
                <c:ptCount val="8"/>
                <c:pt idx="0">
                  <c:v>29.74</c:v>
                </c:pt>
                <c:pt idx="1">
                  <c:v>14.73</c:v>
                </c:pt>
                <c:pt idx="2">
                  <c:v>0</c:v>
                </c:pt>
                <c:pt idx="3">
                  <c:v>3.431</c:v>
                </c:pt>
                <c:pt idx="4">
                  <c:v>44.377000000000002</c:v>
                </c:pt>
                <c:pt idx="5">
                  <c:v>44.149000000000001</c:v>
                </c:pt>
                <c:pt idx="6">
                  <c:v>1.639</c:v>
                </c:pt>
                <c:pt idx="7">
                  <c:v>52.016999999999996</c:v>
                </c:pt>
              </c:numCache>
            </c:numRef>
          </c:val>
          <c:extLst>
            <c:ext xmlns:c16="http://schemas.microsoft.com/office/drawing/2014/chart" uri="{C3380CC4-5D6E-409C-BE32-E72D297353CC}">
              <c16:uniqueId val="{00000005-9D1D-49E4-A723-04E0A8DDB4E0}"/>
            </c:ext>
          </c:extLst>
        </c:ser>
        <c:ser>
          <c:idx val="6"/>
          <c:order val="6"/>
          <c:tx>
            <c:strRef>
              <c:f>'4.6.11'!$A$22</c:f>
              <c:strCache>
                <c:ptCount val="1"/>
                <c:pt idx="0">
                  <c:v>Wind (WPP)</c:v>
                </c:pt>
              </c:strCache>
            </c:strRef>
          </c:tx>
          <c:spPr>
            <a:solidFill>
              <a:schemeClr val="accent4"/>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'4.6.11'!$B$22:$I$22</c:f>
              <c:numCache>
                <c:formatCode>#,##0.0</c:formatCode>
                <c:ptCount val="8"/>
                <c:pt idx="0">
                  <c:v>940.85499999999979</c:v>
                </c:pt>
                <c:pt idx="1">
                  <c:v>1197.145</c:v>
                </c:pt>
                <c:pt idx="2">
                  <c:v>1020.9279999999999</c:v>
                </c:pt>
                <c:pt idx="3">
                  <c:v>1283.5030000000002</c:v>
                </c:pt>
                <c:pt idx="4">
                  <c:v>1108.3920000000001</c:v>
                </c:pt>
                <c:pt idx="5">
                  <c:v>2884.8849999999998</c:v>
                </c:pt>
                <c:pt idx="6">
                  <c:v>8775.3310000000001</c:v>
                </c:pt>
                <c:pt idx="7">
                  <c:v>7728.5009999999993</c:v>
                </c:pt>
              </c:numCache>
            </c:numRef>
          </c:val>
          <c:extLst>
            <c:ext xmlns:c16="http://schemas.microsoft.com/office/drawing/2014/chart" uri="{C3380CC4-5D6E-409C-BE32-E72D297353CC}">
              <c16:uniqueId val="{00000006-9D1D-49E4-A723-04E0A8DDB4E0}"/>
            </c:ext>
          </c:extLst>
        </c:ser>
        <c:ser>
          <c:idx val="7"/>
          <c:order val="7"/>
          <c:tx>
            <c:strRef>
              <c:f>'4.6.11'!$A$23</c:f>
              <c:strCache>
                <c:ptCount val="1"/>
                <c:pt idx="0">
                  <c:v>Photovoltaic (PV)</c:v>
                </c:pt>
              </c:strCache>
            </c:strRef>
          </c:tx>
          <c:spPr>
            <a:solidFill>
              <a:srgbClr val="F7C9C7"/>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'4.6.11'!$B$23:$I$23</c:f>
              <c:numCache>
                <c:formatCode>#,##0.0</c:formatCode>
                <c:ptCount val="8"/>
                <c:pt idx="0">
                  <c:v>209103.51100000279</c:v>
                </c:pt>
                <c:pt idx="1">
                  <c:v>221552.32399999813</c:v>
                </c:pt>
                <c:pt idx="2">
                  <c:v>208501.9169999992</c:v>
                </c:pt>
                <c:pt idx="3">
                  <c:v>215532.82899999773</c:v>
                </c:pt>
                <c:pt idx="4">
                  <c:v>230398.27899999887</c:v>
                </c:pt>
                <c:pt idx="5">
                  <c:v>225443.4919999995</c:v>
                </c:pt>
                <c:pt idx="6">
                  <c:v>223541.3749999998</c:v>
                </c:pt>
                <c:pt idx="7">
                  <c:v>210510.03600000052</c:v>
                </c:pt>
              </c:numCache>
            </c:numRef>
          </c:val>
          <c:extLst>
            <c:ext xmlns:c16="http://schemas.microsoft.com/office/drawing/2014/chart" uri="{C3380CC4-5D6E-409C-BE32-E72D297353CC}">
              <c16:uniqueId val="{00000007-9D1D-49E4-A723-04E0A8DDB4E0}"/>
            </c:ext>
          </c:extLst>
        </c:ser>
        <c:dLbls>
          <c:showLegendKey val="0"/>
          <c:showVal val="0"/>
          <c:showCatName val="0"/>
          <c:showSerName val="0"/>
          <c:showPercent val="0"/>
          <c:showBubbleSize val="0"/>
        </c:dLbls>
        <c:gapWidth val="50"/>
        <c:overlap val="100"/>
        <c:axId val="153585920"/>
        <c:axId val="153595904"/>
      </c:barChart>
      <c:catAx>
        <c:axId val="153585920"/>
        <c:scaling>
          <c:orientation val="minMax"/>
        </c:scaling>
        <c:delete val="0"/>
        <c:axPos val="b"/>
        <c:numFmt formatCode="General" sourceLinked="1"/>
        <c:majorTickMark val="none"/>
        <c:minorTickMark val="none"/>
        <c:tickLblPos val="nextTo"/>
        <c:txPr>
          <a:bodyPr/>
          <a:lstStyle/>
          <a:p>
            <a:pPr>
              <a:defRPr sz="900"/>
            </a:pPr>
            <a:endParaRPr lang="cs-CZ"/>
          </a:p>
        </c:txPr>
        <c:crossAx val="153595904"/>
        <c:crosses val="autoZero"/>
        <c:auto val="1"/>
        <c:lblAlgn val="ctr"/>
        <c:lblOffset val="100"/>
        <c:noMultiLvlLbl val="0"/>
      </c:catAx>
      <c:valAx>
        <c:axId val="1535959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585920"/>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1.1601178058288559E-3"/>
          <c:y val="6.7144740549818834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'4.6.11'!$A$25</c:f>
              <c:strCache>
                <c:ptCount val="1"/>
                <c:pt idx="0">
                  <c:v>High demand from EHV (HD_EHV)</c:v>
                </c:pt>
              </c:strCache>
            </c:strRef>
          </c:tx>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'4.6.11'!$B$25:$I$25</c:f>
              <c:numCache>
                <c:formatCode>#,##0.0</c:formatCode>
                <c:ptCount val="8"/>
                <c:pt idx="0">
                  <c:v>200589.62599999999</c:v>
                </c:pt>
                <c:pt idx="1">
                  <c:v>221937.84499999994</c:v>
                </c:pt>
                <c:pt idx="2">
                  <c:v>217566.25499999995</c:v>
                </c:pt>
                <c:pt idx="3">
                  <c:v>215067.98499999999</c:v>
                </c:pt>
                <c:pt idx="4">
                  <c:v>207101.16099999999</c:v>
                </c:pt>
                <c:pt idx="5">
                  <c:v>202798.50500000003</c:v>
                </c:pt>
                <c:pt idx="6">
                  <c:v>187702.33800000002</c:v>
                </c:pt>
                <c:pt idx="7">
                  <c:v>195474.69999999998</c:v>
                </c:pt>
              </c:numCache>
            </c:numRef>
          </c:val>
          <c:extLst>
            <c:ext xmlns:c16="http://schemas.microsoft.com/office/drawing/2014/chart" uri="{C3380CC4-5D6E-409C-BE32-E72D297353CC}">
              <c16:uniqueId val="{00000000-714B-4A3C-9AC0-897C190ABFCE}"/>
            </c:ext>
          </c:extLst>
        </c:ser>
        <c:ser>
          <c:idx val="1"/>
          <c:order val="1"/>
          <c:tx>
            <c:strRef>
              <c:f>'4.6.11'!$A$26</c:f>
              <c:strCache>
                <c:ptCount val="1"/>
                <c:pt idx="0">
                  <c:v>High demand from HV (HD_HV)</c:v>
                </c:pt>
              </c:strCache>
            </c:strRef>
          </c:tx>
          <c:spPr>
            <a:solidFill>
              <a:schemeClr val="accent2"/>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'4.6.11'!$B$26:$I$26</c:f>
              <c:numCache>
                <c:formatCode>#,##0.0</c:formatCode>
                <c:ptCount val="8"/>
                <c:pt idx="0">
                  <c:v>1401607.4100000001</c:v>
                </c:pt>
                <c:pt idx="1">
                  <c:v>1423926.64</c:v>
                </c:pt>
                <c:pt idx="2">
                  <c:v>1505857.152</c:v>
                </c:pt>
                <c:pt idx="3">
                  <c:v>1549794.544</c:v>
                </c:pt>
                <c:pt idx="4">
                  <c:v>1542182.3600000003</c:v>
                </c:pt>
                <c:pt idx="5">
                  <c:v>1484610.6300000001</c:v>
                </c:pt>
                <c:pt idx="6">
                  <c:v>1366598.2790000001</c:v>
                </c:pt>
                <c:pt idx="7">
                  <c:v>1439103.4679999999</c:v>
                </c:pt>
              </c:numCache>
            </c:numRef>
          </c:val>
          <c:extLst>
            <c:ext xmlns:c16="http://schemas.microsoft.com/office/drawing/2014/chart" uri="{C3380CC4-5D6E-409C-BE32-E72D297353CC}">
              <c16:uniqueId val="{00000001-714B-4A3C-9AC0-897C190ABFCE}"/>
            </c:ext>
          </c:extLst>
        </c:ser>
        <c:ser>
          <c:idx val="2"/>
          <c:order val="2"/>
          <c:tx>
            <c:strRef>
              <c:f>'4.6.11'!$A$27</c:f>
              <c:strCache>
                <c:ptCount val="1"/>
                <c:pt idx="0">
                  <c:v>Low demand businesses (LD_B)</c:v>
                </c:pt>
              </c:strCache>
            </c:strRef>
          </c:tx>
          <c:spPr>
            <a:solidFill>
              <a:schemeClr val="accent5"/>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'4.6.11'!$B$27:$I$27</c:f>
              <c:numCache>
                <c:formatCode>#,##0.0</c:formatCode>
                <c:ptCount val="8"/>
                <c:pt idx="0">
                  <c:v>454536.54600000003</c:v>
                </c:pt>
                <c:pt idx="1">
                  <c:v>458891.951</c:v>
                </c:pt>
                <c:pt idx="2">
                  <c:v>479182.65999999992</c:v>
                </c:pt>
                <c:pt idx="3">
                  <c:v>481051.27999999997</c:v>
                </c:pt>
                <c:pt idx="4">
                  <c:v>474986.05099999992</c:v>
                </c:pt>
                <c:pt idx="5">
                  <c:v>474149.17799999996</c:v>
                </c:pt>
                <c:pt idx="6">
                  <c:v>466973.51699999999</c:v>
                </c:pt>
                <c:pt idx="7">
                  <c:v>481371.18900000001</c:v>
                </c:pt>
              </c:numCache>
            </c:numRef>
          </c:val>
          <c:extLst>
            <c:ext xmlns:c16="http://schemas.microsoft.com/office/drawing/2014/chart" uri="{C3380CC4-5D6E-409C-BE32-E72D297353CC}">
              <c16:uniqueId val="{00000002-714B-4A3C-9AC0-897C190ABFCE}"/>
            </c:ext>
          </c:extLst>
        </c:ser>
        <c:ser>
          <c:idx val="3"/>
          <c:order val="3"/>
          <c:tx>
            <c:strRef>
              <c:f>'4.6.11'!$A$28</c:f>
              <c:strCache>
                <c:ptCount val="1"/>
                <c:pt idx="0">
                  <c:v>Low demand households (LD_H)</c:v>
                </c:pt>
              </c:strCache>
            </c:strRef>
          </c:tx>
          <c:spPr>
            <a:solidFill>
              <a:schemeClr val="accent6"/>
            </a:solidFill>
          </c:spPr>
          <c:invertIfNegative val="0"/>
          <c:cat>
            <c:strRef>
              <c:f>'4.6.11'!$B$3:$I$5</c:f>
              <c:strCache>
                <c:ptCount val="8"/>
                <c:pt idx="0">
                  <c:v>2014</c:v>
                </c:pt>
                <c:pt idx="1">
                  <c:v>2015</c:v>
                </c:pt>
                <c:pt idx="2">
                  <c:v>2016</c:v>
                </c:pt>
                <c:pt idx="3">
                  <c:v>2017</c:v>
                </c:pt>
                <c:pt idx="4">
                  <c:v>2018</c:v>
                </c:pt>
                <c:pt idx="5">
                  <c:v>2019</c:v>
                </c:pt>
                <c:pt idx="6">
                  <c:v>2020</c:v>
                </c:pt>
                <c:pt idx="7">
                  <c:v>2021</c:v>
                </c:pt>
              </c:strCache>
            </c:strRef>
          </c:cat>
          <c:val>
            <c:numRef>
              <c:f>'4.6.11'!$B$28:$I$28</c:f>
              <c:numCache>
                <c:formatCode>#,##0.0</c:formatCode>
                <c:ptCount val="8"/>
                <c:pt idx="0">
                  <c:v>781534.87499999988</c:v>
                </c:pt>
                <c:pt idx="1">
                  <c:v>803342.77099999995</c:v>
                </c:pt>
                <c:pt idx="2">
                  <c:v>839009.28300000005</c:v>
                </c:pt>
                <c:pt idx="3">
                  <c:v>855403.6590000001</c:v>
                </c:pt>
                <c:pt idx="4">
                  <c:v>849704.87300000014</c:v>
                </c:pt>
                <c:pt idx="5">
                  <c:v>865403.4310000001</c:v>
                </c:pt>
                <c:pt idx="6">
                  <c:v>919429.91299999983</c:v>
                </c:pt>
                <c:pt idx="7">
                  <c:v>1007668.171</c:v>
                </c:pt>
              </c:numCache>
            </c:numRef>
          </c:val>
          <c:extLst>
            <c:ext xmlns:c16="http://schemas.microsoft.com/office/drawing/2014/chart" uri="{C3380CC4-5D6E-409C-BE32-E72D297353CC}">
              <c16:uniqueId val="{00000003-714B-4A3C-9AC0-897C190ABFCE}"/>
            </c:ext>
          </c:extLst>
        </c:ser>
        <c:dLbls>
          <c:showLegendKey val="0"/>
          <c:showVal val="0"/>
          <c:showCatName val="0"/>
          <c:showSerName val="0"/>
          <c:showPercent val="0"/>
          <c:showBubbleSize val="0"/>
        </c:dLbls>
        <c:gapWidth val="50"/>
        <c:overlap val="100"/>
        <c:axId val="153702400"/>
        <c:axId val="153703936"/>
      </c:barChart>
      <c:catAx>
        <c:axId val="153702400"/>
        <c:scaling>
          <c:orientation val="minMax"/>
        </c:scaling>
        <c:delete val="0"/>
        <c:axPos val="b"/>
        <c:numFmt formatCode="General" sourceLinked="1"/>
        <c:majorTickMark val="none"/>
        <c:minorTickMark val="none"/>
        <c:tickLblPos val="nextTo"/>
        <c:txPr>
          <a:bodyPr/>
          <a:lstStyle/>
          <a:p>
            <a:pPr>
              <a:defRPr sz="900"/>
            </a:pPr>
            <a:endParaRPr lang="cs-CZ"/>
          </a:p>
        </c:txPr>
        <c:crossAx val="153703936"/>
        <c:crossesAt val="-4E+18"/>
        <c:auto val="1"/>
        <c:lblAlgn val="ctr"/>
        <c:lblOffset val="100"/>
        <c:noMultiLvlLbl val="0"/>
      </c:catAx>
      <c:valAx>
        <c:axId val="1537039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702400"/>
        <c:crosses val="autoZero"/>
        <c:crossBetween val="between"/>
        <c:dispUnits>
          <c:builtInUnit val="thousands"/>
        </c:dispUnits>
      </c:valAx>
    </c:plotArea>
    <c:legend>
      <c:legendPos val="b"/>
      <c:layout>
        <c:manualLayout>
          <c:xMode val="edge"/>
          <c:yMode val="edge"/>
          <c:x val="0"/>
          <c:y val="0.83577037254605802"/>
          <c:w val="1"/>
          <c:h val="0.10092310193539293"/>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9.6009050459698012E-4"/>
          <c:y val="6.6454969745830521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'4.6.12'!$A$16</c:f>
              <c:strCache>
                <c:ptCount val="1"/>
                <c:pt idx="0">
                  <c:v>Nuclear (NPP)</c:v>
                </c:pt>
              </c:strCache>
            </c:strRef>
          </c:tx>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053-40B9-AE73-601AD53D16FE}"/>
            </c:ext>
          </c:extLst>
        </c:ser>
        <c:ser>
          <c:idx val="1"/>
          <c:order val="1"/>
          <c:tx>
            <c:strRef>
              <c:f>'4.6.12'!$A$17</c:f>
              <c:strCache>
                <c:ptCount val="1"/>
                <c:pt idx="0">
                  <c:v>Thermal (TPS)</c:v>
                </c:pt>
              </c:strCache>
            </c:strRef>
          </c:tx>
          <c:spPr>
            <a:solidFill>
              <a:schemeClr val="accent5"/>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'4.6.12'!$B$17:$I$17</c:f>
              <c:numCache>
                <c:formatCode>#,##0.0</c:formatCode>
                <c:ptCount val="8"/>
                <c:pt idx="0">
                  <c:v>7620094.3399999999</c:v>
                </c:pt>
                <c:pt idx="1">
                  <c:v>7729599.7199999997</c:v>
                </c:pt>
                <c:pt idx="2">
                  <c:v>7376695.1020000009</c:v>
                </c:pt>
                <c:pt idx="3">
                  <c:v>7089736.4309999999</c:v>
                </c:pt>
                <c:pt idx="4">
                  <c:v>6532080.7089999989</c:v>
                </c:pt>
                <c:pt idx="5">
                  <c:v>6639966.3849999988</c:v>
                </c:pt>
                <c:pt idx="6">
                  <c:v>5476157.9889999991</c:v>
                </c:pt>
                <c:pt idx="7">
                  <c:v>4972673.0360000031</c:v>
                </c:pt>
              </c:numCache>
            </c:numRef>
          </c:val>
          <c:extLst>
            <c:ext xmlns:c16="http://schemas.microsoft.com/office/drawing/2014/chart" uri="{C3380CC4-5D6E-409C-BE32-E72D297353CC}">
              <c16:uniqueId val="{00000001-9053-40B9-AE73-601AD53D16FE}"/>
            </c:ext>
          </c:extLst>
        </c:ser>
        <c:ser>
          <c:idx val="2"/>
          <c:order val="2"/>
          <c:tx>
            <c:strRef>
              <c:f>'4.6.12'!$A$18</c:f>
              <c:strCache>
                <c:ptCount val="1"/>
                <c:pt idx="0">
                  <c:v>Combined cycle (CC)</c:v>
                </c:pt>
              </c:strCache>
            </c:strRef>
          </c:tx>
          <c:spPr>
            <a:solidFill>
              <a:schemeClr val="accent2"/>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'4.6.12'!$B$18:$I$18</c:f>
              <c:numCache>
                <c:formatCode>#,##0.0</c:formatCode>
                <c:ptCount val="8"/>
                <c:pt idx="0">
                  <c:v>0</c:v>
                </c:pt>
                <c:pt idx="1">
                  <c:v>1100</c:v>
                </c:pt>
                <c:pt idx="2">
                  <c:v>0</c:v>
                </c:pt>
                <c:pt idx="3">
                  <c:v>0</c:v>
                </c:pt>
                <c:pt idx="4">
                  <c:v>0</c:v>
                </c:pt>
                <c:pt idx="5">
                  <c:v>0</c:v>
                </c:pt>
                <c:pt idx="6">
                  <c:v>0</c:v>
                </c:pt>
                <c:pt idx="7">
                  <c:v>0</c:v>
                </c:pt>
              </c:numCache>
            </c:numRef>
          </c:val>
          <c:extLst>
            <c:ext xmlns:c16="http://schemas.microsoft.com/office/drawing/2014/chart" uri="{C3380CC4-5D6E-409C-BE32-E72D297353CC}">
              <c16:uniqueId val="{00000002-9053-40B9-AE73-601AD53D16FE}"/>
            </c:ext>
          </c:extLst>
        </c:ser>
        <c:ser>
          <c:idx val="3"/>
          <c:order val="3"/>
          <c:tx>
            <c:strRef>
              <c:f>'4.6.12'!$A$19</c:f>
              <c:strCache>
                <c:ptCount val="1"/>
                <c:pt idx="0">
                  <c:v>Gas fired (GFPS)</c:v>
                </c:pt>
              </c:strCache>
            </c:strRef>
          </c:tx>
          <c:spPr>
            <a:solidFill>
              <a:schemeClr val="accent6"/>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'4.6.12'!$B$19:$I$19</c:f>
              <c:numCache>
                <c:formatCode>#,##0.0</c:formatCode>
                <c:ptCount val="8"/>
                <c:pt idx="0">
                  <c:v>350015.84999999992</c:v>
                </c:pt>
                <c:pt idx="1">
                  <c:v>383064.09</c:v>
                </c:pt>
                <c:pt idx="2">
                  <c:v>384513.43200000032</c:v>
                </c:pt>
                <c:pt idx="3">
                  <c:v>391018.61699999991</c:v>
                </c:pt>
                <c:pt idx="4">
                  <c:v>384735.43199999939</c:v>
                </c:pt>
                <c:pt idx="5">
                  <c:v>379650.93500000017</c:v>
                </c:pt>
                <c:pt idx="6">
                  <c:v>393574.78799999983</c:v>
                </c:pt>
                <c:pt idx="7">
                  <c:v>412437.06799999921</c:v>
                </c:pt>
              </c:numCache>
            </c:numRef>
          </c:val>
          <c:extLst>
            <c:ext xmlns:c16="http://schemas.microsoft.com/office/drawing/2014/chart" uri="{C3380CC4-5D6E-409C-BE32-E72D297353CC}">
              <c16:uniqueId val="{00000003-9053-40B9-AE73-601AD53D16FE}"/>
            </c:ext>
          </c:extLst>
        </c:ser>
        <c:ser>
          <c:idx val="4"/>
          <c:order val="4"/>
          <c:tx>
            <c:strRef>
              <c:f>'4.6.12'!$A$20</c:f>
              <c:strCache>
                <c:ptCount val="1"/>
                <c:pt idx="0">
                  <c:v>Hydro (HE)</c:v>
                </c:pt>
              </c:strCache>
            </c:strRef>
          </c:tx>
          <c:spPr>
            <a:solidFill>
              <a:schemeClr val="accent3"/>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'4.6.12'!$B$20:$I$20</c:f>
              <c:numCache>
                <c:formatCode>#,##0.0</c:formatCode>
                <c:ptCount val="8"/>
                <c:pt idx="0">
                  <c:v>901975.42900000035</c:v>
                </c:pt>
                <c:pt idx="1">
                  <c:v>769185.97400000028</c:v>
                </c:pt>
                <c:pt idx="2">
                  <c:v>921078.41200000024</c:v>
                </c:pt>
                <c:pt idx="3">
                  <c:v>802150.05199999968</c:v>
                </c:pt>
                <c:pt idx="4">
                  <c:v>704689.99899999984</c:v>
                </c:pt>
                <c:pt idx="5">
                  <c:v>915305.85600000015</c:v>
                </c:pt>
                <c:pt idx="6">
                  <c:v>916339.13099999982</c:v>
                </c:pt>
                <c:pt idx="7">
                  <c:v>1113578.6869999992</c:v>
                </c:pt>
              </c:numCache>
            </c:numRef>
          </c:val>
          <c:extLst>
            <c:ext xmlns:c16="http://schemas.microsoft.com/office/drawing/2014/chart" uri="{C3380CC4-5D6E-409C-BE32-E72D297353CC}">
              <c16:uniqueId val="{00000004-9053-40B9-AE73-601AD53D16FE}"/>
            </c:ext>
          </c:extLst>
        </c:ser>
        <c:ser>
          <c:idx val="5"/>
          <c:order val="5"/>
          <c:tx>
            <c:strRef>
              <c:f>'4.6.12'!$A$21</c:f>
              <c:strCache>
                <c:ptCount val="1"/>
                <c:pt idx="0">
                  <c:v>Pumped storage (PSHE)</c:v>
                </c:pt>
              </c:strCache>
            </c:strRef>
          </c:tx>
          <c:spPr>
            <a:solidFill>
              <a:srgbClr val="F0948F"/>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'4.6.12'!$B$21:$I$21</c:f>
              <c:numCache>
                <c:formatCode>#,##0.0</c:formatCode>
                <c:ptCount val="8"/>
                <c:pt idx="0">
                  <c:v>63599.47</c:v>
                </c:pt>
                <c:pt idx="1">
                  <c:v>61365.42</c:v>
                </c:pt>
                <c:pt idx="2">
                  <c:v>49727.06</c:v>
                </c:pt>
                <c:pt idx="3">
                  <c:v>50462.42</c:v>
                </c:pt>
                <c:pt idx="4">
                  <c:v>55245.68</c:v>
                </c:pt>
                <c:pt idx="5">
                  <c:v>52779.17</c:v>
                </c:pt>
                <c:pt idx="6">
                  <c:v>22180.69</c:v>
                </c:pt>
                <c:pt idx="7">
                  <c:v>9538.41</c:v>
                </c:pt>
              </c:numCache>
            </c:numRef>
          </c:val>
          <c:extLst>
            <c:ext xmlns:c16="http://schemas.microsoft.com/office/drawing/2014/chart" uri="{C3380CC4-5D6E-409C-BE32-E72D297353CC}">
              <c16:uniqueId val="{00000005-9053-40B9-AE73-601AD53D16FE}"/>
            </c:ext>
          </c:extLst>
        </c:ser>
        <c:ser>
          <c:idx val="6"/>
          <c:order val="6"/>
          <c:tx>
            <c:strRef>
              <c:f>'4.6.12'!$A$22</c:f>
              <c:strCache>
                <c:ptCount val="1"/>
                <c:pt idx="0">
                  <c:v>Wind (WPP)</c:v>
                </c:pt>
              </c:strCache>
            </c:strRef>
          </c:tx>
          <c:spPr>
            <a:solidFill>
              <a:schemeClr val="accent4"/>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'4.6.12'!$B$22:$I$22</c:f>
              <c:numCache>
                <c:formatCode>#,##0.0</c:formatCode>
                <c:ptCount val="8"/>
                <c:pt idx="0">
                  <c:v>7194.7960000000012</c:v>
                </c:pt>
                <c:pt idx="1">
                  <c:v>9958.7959999999985</c:v>
                </c:pt>
                <c:pt idx="2">
                  <c:v>8786.9709999999977</c:v>
                </c:pt>
                <c:pt idx="3">
                  <c:v>7630.9570000000003</c:v>
                </c:pt>
                <c:pt idx="4">
                  <c:v>6925.8030000000017</c:v>
                </c:pt>
                <c:pt idx="5">
                  <c:v>9000.6980000000003</c:v>
                </c:pt>
                <c:pt idx="6">
                  <c:v>8316.6219999999994</c:v>
                </c:pt>
                <c:pt idx="7">
                  <c:v>5400.433</c:v>
                </c:pt>
              </c:numCache>
            </c:numRef>
          </c:val>
          <c:extLst>
            <c:ext xmlns:c16="http://schemas.microsoft.com/office/drawing/2014/chart" uri="{C3380CC4-5D6E-409C-BE32-E72D297353CC}">
              <c16:uniqueId val="{00000006-9053-40B9-AE73-601AD53D16FE}"/>
            </c:ext>
          </c:extLst>
        </c:ser>
        <c:ser>
          <c:idx val="7"/>
          <c:order val="7"/>
          <c:tx>
            <c:strRef>
              <c:f>'4.6.12'!$A$23</c:f>
              <c:strCache>
                <c:ptCount val="1"/>
                <c:pt idx="0">
                  <c:v>Photovoltaic (PV)</c:v>
                </c:pt>
              </c:strCache>
            </c:strRef>
          </c:tx>
          <c:spPr>
            <a:solidFill>
              <a:srgbClr val="F7C9C7"/>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'4.6.12'!$B$23:$I$23</c:f>
              <c:numCache>
                <c:formatCode>#,##0.0</c:formatCode>
                <c:ptCount val="8"/>
                <c:pt idx="0">
                  <c:v>250303.36850000222</c:v>
                </c:pt>
                <c:pt idx="1">
                  <c:v>267593.3823000011</c:v>
                </c:pt>
                <c:pt idx="2">
                  <c:v>250793.58799999932</c:v>
                </c:pt>
                <c:pt idx="3">
                  <c:v>255929.28100000203</c:v>
                </c:pt>
                <c:pt idx="4">
                  <c:v>279800.24500000075</c:v>
                </c:pt>
                <c:pt idx="5">
                  <c:v>267398.51600000088</c:v>
                </c:pt>
                <c:pt idx="6">
                  <c:v>264616.038</c:v>
                </c:pt>
                <c:pt idx="7">
                  <c:v>249931.53400000112</c:v>
                </c:pt>
              </c:numCache>
            </c:numRef>
          </c:val>
          <c:extLst>
            <c:ext xmlns:c16="http://schemas.microsoft.com/office/drawing/2014/chart" uri="{C3380CC4-5D6E-409C-BE32-E72D297353CC}">
              <c16:uniqueId val="{00000007-9053-40B9-AE73-601AD53D16FE}"/>
            </c:ext>
          </c:extLst>
        </c:ser>
        <c:dLbls>
          <c:showLegendKey val="0"/>
          <c:showVal val="0"/>
          <c:showCatName val="0"/>
          <c:showSerName val="0"/>
          <c:showPercent val="0"/>
          <c:showBubbleSize val="0"/>
        </c:dLbls>
        <c:gapWidth val="50"/>
        <c:overlap val="100"/>
        <c:axId val="153783296"/>
        <c:axId val="153805568"/>
      </c:barChart>
      <c:catAx>
        <c:axId val="153783296"/>
        <c:scaling>
          <c:orientation val="minMax"/>
        </c:scaling>
        <c:delete val="0"/>
        <c:axPos val="b"/>
        <c:numFmt formatCode="General" sourceLinked="1"/>
        <c:majorTickMark val="none"/>
        <c:minorTickMark val="none"/>
        <c:tickLblPos val="nextTo"/>
        <c:txPr>
          <a:bodyPr/>
          <a:lstStyle/>
          <a:p>
            <a:pPr>
              <a:defRPr sz="900"/>
            </a:pPr>
            <a:endParaRPr lang="cs-CZ"/>
          </a:p>
        </c:txPr>
        <c:crossAx val="153805568"/>
        <c:crosses val="autoZero"/>
        <c:auto val="1"/>
        <c:lblAlgn val="ctr"/>
        <c:lblOffset val="100"/>
        <c:noMultiLvlLbl val="0"/>
      </c:catAx>
      <c:valAx>
        <c:axId val="1538055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783296"/>
        <c:crosses val="autoZero"/>
        <c:crossBetween val="between"/>
        <c:dispUnits>
          <c:builtInUnit val="thousands"/>
        </c:dispUnits>
      </c:valAx>
    </c:plotArea>
    <c:legend>
      <c:legendPos val="b"/>
      <c:layout>
        <c:manualLayout>
          <c:xMode val="edge"/>
          <c:yMode val="edge"/>
          <c:x val="0"/>
          <c:y val="0.85025535000330354"/>
          <c:w val="1"/>
          <c:h val="0.1497446314544535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1.1601277990903006E-3"/>
          <c:y val="6.6405543555444584E-3"/>
        </c:manualLayout>
      </c:layout>
      <c:overlay val="1"/>
    </c:title>
    <c:autoTitleDeleted val="0"/>
    <c:plotArea>
      <c:layout>
        <c:manualLayout>
          <c:layoutTarget val="inner"/>
          <c:xMode val="edge"/>
          <c:yMode val="edge"/>
          <c:x val="8.9969848810221048E-2"/>
          <c:y val="0.14319141016463854"/>
          <c:w val="0.90345196021654051"/>
          <c:h val="0.58143997957702032"/>
        </c:manualLayout>
      </c:layout>
      <c:barChart>
        <c:barDir val="col"/>
        <c:grouping val="stacked"/>
        <c:varyColors val="0"/>
        <c:ser>
          <c:idx val="0"/>
          <c:order val="0"/>
          <c:tx>
            <c:strRef>
              <c:f>'4.6.12'!$A$25</c:f>
              <c:strCache>
                <c:ptCount val="1"/>
                <c:pt idx="0">
                  <c:v>High demand from EHV (HD_EHV)</c:v>
                </c:pt>
              </c:strCache>
            </c:strRef>
          </c:tx>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'4.6.12'!$B$25:$I$25</c:f>
              <c:numCache>
                <c:formatCode>#,##0.0</c:formatCode>
                <c:ptCount val="8"/>
                <c:pt idx="0">
                  <c:v>1120507.7859999998</c:v>
                </c:pt>
                <c:pt idx="1">
                  <c:v>1045917.475</c:v>
                </c:pt>
                <c:pt idx="2">
                  <c:v>908159.94</c:v>
                </c:pt>
                <c:pt idx="3">
                  <c:v>951774.13199999987</c:v>
                </c:pt>
                <c:pt idx="4">
                  <c:v>829000.96900000004</c:v>
                </c:pt>
                <c:pt idx="5">
                  <c:v>873955.39600000007</c:v>
                </c:pt>
                <c:pt idx="6">
                  <c:v>728104.62199999997</c:v>
                </c:pt>
                <c:pt idx="7">
                  <c:v>753679.12199999997</c:v>
                </c:pt>
              </c:numCache>
            </c:numRef>
          </c:val>
          <c:extLst>
            <c:ext xmlns:c16="http://schemas.microsoft.com/office/drawing/2014/chart" uri="{C3380CC4-5D6E-409C-BE32-E72D297353CC}">
              <c16:uniqueId val="{00000000-7C93-4F4D-8E3C-6145163C1826}"/>
            </c:ext>
          </c:extLst>
        </c:ser>
        <c:ser>
          <c:idx val="1"/>
          <c:order val="1"/>
          <c:tx>
            <c:strRef>
              <c:f>'4.6.12'!$A$26</c:f>
              <c:strCache>
                <c:ptCount val="1"/>
                <c:pt idx="0">
                  <c:v>High demand from HV (HD_HV)</c:v>
                </c:pt>
              </c:strCache>
            </c:strRef>
          </c:tx>
          <c:spPr>
            <a:solidFill>
              <a:schemeClr val="accent2"/>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'4.6.12'!$B$26:$I$26</c:f>
              <c:numCache>
                <c:formatCode>#,##0.0</c:formatCode>
                <c:ptCount val="8"/>
                <c:pt idx="0">
                  <c:v>2505743.8010000004</c:v>
                </c:pt>
                <c:pt idx="1">
                  <c:v>2638037.4879999994</c:v>
                </c:pt>
                <c:pt idx="2">
                  <c:v>2748302.923</c:v>
                </c:pt>
                <c:pt idx="3">
                  <c:v>2853905.4670000002</c:v>
                </c:pt>
                <c:pt idx="4">
                  <c:v>2907807.716</c:v>
                </c:pt>
                <c:pt idx="5">
                  <c:v>2914841.1929999995</c:v>
                </c:pt>
                <c:pt idx="6">
                  <c:v>2767095.1210000003</c:v>
                </c:pt>
                <c:pt idx="7">
                  <c:v>2914144.9879999999</c:v>
                </c:pt>
              </c:numCache>
            </c:numRef>
          </c:val>
          <c:extLst>
            <c:ext xmlns:c16="http://schemas.microsoft.com/office/drawing/2014/chart" uri="{C3380CC4-5D6E-409C-BE32-E72D297353CC}">
              <c16:uniqueId val="{00000001-7C93-4F4D-8E3C-6145163C1826}"/>
            </c:ext>
          </c:extLst>
        </c:ser>
        <c:ser>
          <c:idx val="2"/>
          <c:order val="2"/>
          <c:tx>
            <c:strRef>
              <c:f>'4.6.12'!$A$27</c:f>
              <c:strCache>
                <c:ptCount val="1"/>
                <c:pt idx="0">
                  <c:v>Low demand businesses (LD_B)</c:v>
                </c:pt>
              </c:strCache>
            </c:strRef>
          </c:tx>
          <c:spPr>
            <a:solidFill>
              <a:schemeClr val="accent5"/>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'4.6.12'!$B$27:$I$27</c:f>
              <c:numCache>
                <c:formatCode>#,##0.0</c:formatCode>
                <c:ptCount val="8"/>
                <c:pt idx="0">
                  <c:v>944556.02799999982</c:v>
                </c:pt>
                <c:pt idx="1">
                  <c:v>952841.75499999989</c:v>
                </c:pt>
                <c:pt idx="2">
                  <c:v>986169.53999999992</c:v>
                </c:pt>
                <c:pt idx="3">
                  <c:v>1006237.8180000001</c:v>
                </c:pt>
                <c:pt idx="4">
                  <c:v>1002422.3829999999</c:v>
                </c:pt>
                <c:pt idx="5">
                  <c:v>1016437.5420000001</c:v>
                </c:pt>
                <c:pt idx="6">
                  <c:v>995654.0560000001</c:v>
                </c:pt>
                <c:pt idx="7">
                  <c:v>1023794.7479999999</c:v>
                </c:pt>
              </c:numCache>
            </c:numRef>
          </c:val>
          <c:extLst>
            <c:ext xmlns:c16="http://schemas.microsoft.com/office/drawing/2014/chart" uri="{C3380CC4-5D6E-409C-BE32-E72D297353CC}">
              <c16:uniqueId val="{00000002-7C93-4F4D-8E3C-6145163C1826}"/>
            </c:ext>
          </c:extLst>
        </c:ser>
        <c:ser>
          <c:idx val="3"/>
          <c:order val="3"/>
          <c:tx>
            <c:strRef>
              <c:f>'4.6.12'!$A$28</c:f>
              <c:strCache>
                <c:ptCount val="1"/>
                <c:pt idx="0">
                  <c:v>Low demand households (LD_H)</c:v>
                </c:pt>
              </c:strCache>
            </c:strRef>
          </c:tx>
          <c:spPr>
            <a:solidFill>
              <a:schemeClr val="accent6"/>
            </a:solidFill>
          </c:spPr>
          <c:invertIfNegative val="0"/>
          <c:cat>
            <c:strRef>
              <c:f>'4.6.12'!$B$3:$I$5</c:f>
              <c:strCache>
                <c:ptCount val="8"/>
                <c:pt idx="0">
                  <c:v>2014</c:v>
                </c:pt>
                <c:pt idx="1">
                  <c:v>2015</c:v>
                </c:pt>
                <c:pt idx="2">
                  <c:v>2016</c:v>
                </c:pt>
                <c:pt idx="3">
                  <c:v>2017</c:v>
                </c:pt>
                <c:pt idx="4">
                  <c:v>2018</c:v>
                </c:pt>
                <c:pt idx="5">
                  <c:v>2019</c:v>
                </c:pt>
                <c:pt idx="6">
                  <c:v>2020</c:v>
                </c:pt>
                <c:pt idx="7">
                  <c:v>2021</c:v>
                </c:pt>
              </c:strCache>
            </c:strRef>
          </c:cat>
          <c:val>
            <c:numRef>
              <c:f>'4.6.12'!$B$28:$I$28</c:f>
              <c:numCache>
                <c:formatCode>#,##0.0</c:formatCode>
                <c:ptCount val="8"/>
                <c:pt idx="0">
                  <c:v>2482458.341</c:v>
                </c:pt>
                <c:pt idx="1">
                  <c:v>2502677.7759999996</c:v>
                </c:pt>
                <c:pt idx="2">
                  <c:v>2604128.1380000003</c:v>
                </c:pt>
                <c:pt idx="3">
                  <c:v>2673562.6480000005</c:v>
                </c:pt>
                <c:pt idx="4">
                  <c:v>2655751.1</c:v>
                </c:pt>
                <c:pt idx="5">
                  <c:v>2742107.7869999995</c:v>
                </c:pt>
                <c:pt idx="6">
                  <c:v>2924272.5379999997</c:v>
                </c:pt>
                <c:pt idx="7">
                  <c:v>3231463.9929999998</c:v>
                </c:pt>
              </c:numCache>
            </c:numRef>
          </c:val>
          <c:extLst>
            <c:ext xmlns:c16="http://schemas.microsoft.com/office/drawing/2014/chart" uri="{C3380CC4-5D6E-409C-BE32-E72D297353CC}">
              <c16:uniqueId val="{00000003-7C93-4F4D-8E3C-6145163C1826}"/>
            </c:ext>
          </c:extLst>
        </c:ser>
        <c:dLbls>
          <c:showLegendKey val="0"/>
          <c:showVal val="0"/>
          <c:showCatName val="0"/>
          <c:showSerName val="0"/>
          <c:showPercent val="0"/>
          <c:showBubbleSize val="0"/>
        </c:dLbls>
        <c:gapWidth val="50"/>
        <c:overlap val="100"/>
        <c:axId val="153666304"/>
        <c:axId val="153667840"/>
      </c:barChart>
      <c:catAx>
        <c:axId val="153666304"/>
        <c:scaling>
          <c:orientation val="minMax"/>
        </c:scaling>
        <c:delete val="0"/>
        <c:axPos val="b"/>
        <c:numFmt formatCode="General" sourceLinked="1"/>
        <c:majorTickMark val="none"/>
        <c:minorTickMark val="none"/>
        <c:tickLblPos val="nextTo"/>
        <c:txPr>
          <a:bodyPr/>
          <a:lstStyle/>
          <a:p>
            <a:pPr>
              <a:defRPr sz="900"/>
            </a:pPr>
            <a:endParaRPr lang="cs-CZ"/>
          </a:p>
        </c:txPr>
        <c:crossAx val="153667840"/>
        <c:crossesAt val="-4E+18"/>
        <c:auto val="1"/>
        <c:lblAlgn val="ctr"/>
        <c:lblOffset val="100"/>
        <c:noMultiLvlLbl val="0"/>
      </c:catAx>
      <c:valAx>
        <c:axId val="153667840"/>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3666304"/>
        <c:crosses val="autoZero"/>
        <c:crossBetween val="between"/>
        <c:dispUnits>
          <c:builtInUnit val="thousands"/>
        </c:dispUnits>
      </c:valAx>
    </c:plotArea>
    <c:legend>
      <c:legendPos val="b"/>
      <c:layout>
        <c:manualLayout>
          <c:xMode val="edge"/>
          <c:yMode val="edge"/>
          <c:x val="5.176767676767683E-4"/>
          <c:y val="0.84544548191852664"/>
          <c:w val="0.99948232323232222"/>
          <c:h val="0.1104368880512243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GB" sz="1000" b="1" i="0" u="none" strike="noStrike" baseline="0">
                <a:solidFill>
                  <a:schemeClr val="tx2"/>
                </a:solidFill>
                <a:effectLst/>
              </a:rPr>
              <a:t>Year-on-year change in electricity generation [%]</a:t>
            </a:r>
            <a:endParaRPr lang="cs-CZ" sz="1000" b="1">
              <a:solidFill>
                <a:schemeClr val="tx2"/>
              </a:solidFill>
            </a:endParaRPr>
          </a:p>
        </c:rich>
      </c:tx>
      <c:layout>
        <c:manualLayout>
          <c:xMode val="edge"/>
          <c:yMode val="edge"/>
          <c:x val="3.8504364881839187E-4"/>
          <c:y val="2.0746008576816452E-2"/>
        </c:manualLayout>
      </c:layout>
      <c:overlay val="0"/>
    </c:title>
    <c:autoTitleDeleted val="0"/>
    <c:plotArea>
      <c:layout>
        <c:manualLayout>
          <c:layoutTarget val="inner"/>
          <c:xMode val="edge"/>
          <c:yMode val="edge"/>
          <c:x val="0.11052779259503565"/>
          <c:y val="0.10478696884123952"/>
          <c:w val="0.8600877621042039"/>
          <c:h val="0.64595300575632297"/>
        </c:manualLayout>
      </c:layout>
      <c:barChart>
        <c:barDir val="col"/>
        <c:grouping val="clustered"/>
        <c:varyColors val="0"/>
        <c:ser>
          <c:idx val="0"/>
          <c:order val="0"/>
          <c:tx>
            <c:strRef>
              <c:f>'3.4'!$A$28</c:f>
              <c:strCache>
                <c:ptCount val="1"/>
                <c:pt idx="0">
                  <c:v>Year-on-year change in gross electricity generation</c:v>
                </c:pt>
              </c:strCache>
            </c:strRef>
          </c:tx>
          <c:invertIfNegative val="0"/>
          <c:val>
            <c:numRef>
              <c:f>'3.4'!$B$28:$M$28</c:f>
              <c:numCache>
                <c:formatCode>0.0%</c:formatCode>
                <c:ptCount val="12"/>
                <c:pt idx="0">
                  <c:v>2.4007156160467485E-2</c:v>
                </c:pt>
                <c:pt idx="1">
                  <c:v>8.7722644139502492E-3</c:v>
                </c:pt>
                <c:pt idx="2">
                  <c:v>7.7423988952313033E-2</c:v>
                </c:pt>
                <c:pt idx="3">
                  <c:v>0.14682199724424533</c:v>
                </c:pt>
                <c:pt idx="4">
                  <c:v>-3.0584378675491016E-2</c:v>
                </c:pt>
                <c:pt idx="5">
                  <c:v>-2.5268891748245158E-2</c:v>
                </c:pt>
                <c:pt idx="6">
                  <c:v>6.6516549029797256E-2</c:v>
                </c:pt>
                <c:pt idx="7">
                  <c:v>-6.6491809072543498E-2</c:v>
                </c:pt>
                <c:pt idx="8">
                  <c:v>2.652575068279505E-2</c:v>
                </c:pt>
                <c:pt idx="9">
                  <c:v>0.13540366376721255</c:v>
                </c:pt>
                <c:pt idx="10">
                  <c:v>7.3685156693530193E-2</c:v>
                </c:pt>
                <c:pt idx="11">
                  <c:v>6.9285649152821441E-2</c:v>
                </c:pt>
              </c:numCache>
            </c:numRef>
          </c:val>
          <c:extLst>
            <c:ext xmlns:c16="http://schemas.microsoft.com/office/drawing/2014/chart" uri="{C3380CC4-5D6E-409C-BE32-E72D297353CC}">
              <c16:uniqueId val="{00000000-A0E5-45AD-B4AC-FDEB3125F285}"/>
            </c:ext>
          </c:extLst>
        </c:ser>
        <c:ser>
          <c:idx val="1"/>
          <c:order val="1"/>
          <c:tx>
            <c:strRef>
              <c:f>'3.4'!$A$29</c:f>
              <c:strCache>
                <c:ptCount val="1"/>
                <c:pt idx="0">
                  <c:v>Year-on-year change in net electricity generation</c:v>
                </c:pt>
              </c:strCache>
            </c:strRef>
          </c:tx>
          <c:spPr>
            <a:solidFill>
              <a:schemeClr val="accent5"/>
            </a:solidFill>
          </c:spPr>
          <c:invertIfNegative val="0"/>
          <c:val>
            <c:numRef>
              <c:f>'3.4'!$B$29:$M$29</c:f>
              <c:numCache>
                <c:formatCode>0.0%</c:formatCode>
                <c:ptCount val="12"/>
                <c:pt idx="0">
                  <c:v>2.6112598432011563E-2</c:v>
                </c:pt>
                <c:pt idx="1">
                  <c:v>1.0120286756467759E-2</c:v>
                </c:pt>
                <c:pt idx="2">
                  <c:v>8.101303377652104E-2</c:v>
                </c:pt>
                <c:pt idx="3">
                  <c:v>0.14992590792144636</c:v>
                </c:pt>
                <c:pt idx="4">
                  <c:v>-3.2362998697595229E-2</c:v>
                </c:pt>
                <c:pt idx="5">
                  <c:v>-2.6246064731893247E-2</c:v>
                </c:pt>
                <c:pt idx="6">
                  <c:v>5.9798955496617165E-2</c:v>
                </c:pt>
                <c:pt idx="7">
                  <c:v>-7.0896246746461333E-2</c:v>
                </c:pt>
                <c:pt idx="8">
                  <c:v>2.6875777217597468E-2</c:v>
                </c:pt>
                <c:pt idx="9">
                  <c:v>0.13368658680356341</c:v>
                </c:pt>
                <c:pt idx="10">
                  <c:v>7.120004782040279E-2</c:v>
                </c:pt>
                <c:pt idx="11">
                  <c:v>6.6408068306106682E-2</c:v>
                </c:pt>
              </c:numCache>
            </c:numRef>
          </c:val>
          <c:extLst>
            <c:ext xmlns:c16="http://schemas.microsoft.com/office/drawing/2014/chart" uri="{C3380CC4-5D6E-409C-BE32-E72D297353CC}">
              <c16:uniqueId val="{00000001-A0E5-45AD-B4AC-FDEB3125F285}"/>
            </c:ext>
          </c:extLst>
        </c:ser>
        <c:dLbls>
          <c:showLegendKey val="0"/>
          <c:showVal val="0"/>
          <c:showCatName val="0"/>
          <c:showSerName val="0"/>
          <c:showPercent val="0"/>
          <c:showBubbleSize val="0"/>
        </c:dLbls>
        <c:gapWidth val="50"/>
        <c:axId val="147039744"/>
        <c:axId val="147041280"/>
      </c:barChart>
      <c:catAx>
        <c:axId val="147039744"/>
        <c:scaling>
          <c:orientation val="minMax"/>
        </c:scaling>
        <c:delete val="0"/>
        <c:axPos val="b"/>
        <c:majorTickMark val="none"/>
        <c:minorTickMark val="none"/>
        <c:tickLblPos val="low"/>
        <c:txPr>
          <a:bodyPr/>
          <a:lstStyle/>
          <a:p>
            <a:pPr>
              <a:defRPr sz="900"/>
            </a:pPr>
            <a:endParaRPr lang="cs-CZ"/>
          </a:p>
        </c:txPr>
        <c:crossAx val="147041280"/>
        <c:crossesAt val="0"/>
        <c:auto val="1"/>
        <c:lblAlgn val="ctr"/>
        <c:lblOffset val="100"/>
        <c:noMultiLvlLbl val="0"/>
      </c:catAx>
      <c:valAx>
        <c:axId val="147041280"/>
        <c:scaling>
          <c:orientation val="minMax"/>
          <c:max val="0.16000000000000003"/>
          <c:min val="-8.0000000000000043E-2"/>
        </c:scaling>
        <c:delete val="0"/>
        <c:axPos val="l"/>
        <c:majorGridlines/>
        <c:numFmt formatCode="0%" sourceLinked="0"/>
        <c:majorTickMark val="out"/>
        <c:minorTickMark val="none"/>
        <c:tickLblPos val="nextTo"/>
        <c:spPr>
          <a:ln>
            <a:noFill/>
          </a:ln>
        </c:spPr>
        <c:txPr>
          <a:bodyPr/>
          <a:lstStyle/>
          <a:p>
            <a:pPr>
              <a:defRPr sz="900"/>
            </a:pPr>
            <a:endParaRPr lang="cs-CZ"/>
          </a:p>
        </c:txPr>
        <c:crossAx val="147039744"/>
        <c:crosses val="autoZero"/>
        <c:crossBetween val="between"/>
        <c:majorUnit val="2.0000000000000011E-2"/>
      </c:valAx>
    </c:plotArea>
    <c:legend>
      <c:legendPos val="b"/>
      <c:layout>
        <c:manualLayout>
          <c:xMode val="edge"/>
          <c:yMode val="edge"/>
          <c:x val="2.0438832237078456E-4"/>
          <c:y val="0.89282638070437159"/>
          <c:w val="0.59795615966995819"/>
          <c:h val="8.161517029707873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1.578034672024048E-3"/>
          <c:y val="6.7378911930485574E-3"/>
        </c:manualLayout>
      </c:layout>
      <c:overlay val="1"/>
    </c:title>
    <c:autoTitleDeleted val="0"/>
    <c:plotArea>
      <c:layout>
        <c:manualLayout>
          <c:layoutTarget val="inner"/>
          <c:xMode val="edge"/>
          <c:yMode val="edge"/>
          <c:x val="8.9969848810221048E-2"/>
          <c:y val="0.14319141016463854"/>
          <c:w val="0.89769247311828015"/>
          <c:h val="0.58143997957702032"/>
        </c:manualLayout>
      </c:layout>
      <c:barChart>
        <c:barDir val="col"/>
        <c:grouping val="stacked"/>
        <c:varyColors val="0"/>
        <c:ser>
          <c:idx val="0"/>
          <c:order val="0"/>
          <c:tx>
            <c:strRef>
              <c:f>'4.6.13'!$A$16</c:f>
              <c:strCache>
                <c:ptCount val="1"/>
                <c:pt idx="0">
                  <c:v>Nuclear (NPP)</c:v>
                </c:pt>
              </c:strCache>
            </c:strRef>
          </c:tx>
          <c:spPr>
            <a:solidFill>
              <a:schemeClr val="accent1"/>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1C4-497F-AD2B-E2DADD28CC2E}"/>
            </c:ext>
          </c:extLst>
        </c:ser>
        <c:ser>
          <c:idx val="1"/>
          <c:order val="1"/>
          <c:tx>
            <c:strRef>
              <c:f>'4.6.13'!$A$17</c:f>
              <c:strCache>
                <c:ptCount val="1"/>
                <c:pt idx="0">
                  <c:v>Thermal (TPS)</c:v>
                </c:pt>
              </c:strCache>
            </c:strRef>
          </c:tx>
          <c:spPr>
            <a:solidFill>
              <a:schemeClr val="accent5"/>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'4.6.13'!$B$17:$I$17</c:f>
              <c:numCache>
                <c:formatCode>#,##0.0</c:formatCode>
                <c:ptCount val="8"/>
                <c:pt idx="0">
                  <c:v>18861750.810000014</c:v>
                </c:pt>
                <c:pt idx="1">
                  <c:v>19674244.649999999</c:v>
                </c:pt>
                <c:pt idx="2">
                  <c:v>21905730.321000006</c:v>
                </c:pt>
                <c:pt idx="3">
                  <c:v>21921341.982999995</c:v>
                </c:pt>
                <c:pt idx="4">
                  <c:v>21568656.251000002</c:v>
                </c:pt>
                <c:pt idx="5">
                  <c:v>21074791.662999999</c:v>
                </c:pt>
                <c:pt idx="6">
                  <c:v>18610790.045999996</c:v>
                </c:pt>
                <c:pt idx="7">
                  <c:v>19861670.834999997</c:v>
                </c:pt>
              </c:numCache>
            </c:numRef>
          </c:val>
          <c:extLst>
            <c:ext xmlns:c16="http://schemas.microsoft.com/office/drawing/2014/chart" uri="{C3380CC4-5D6E-409C-BE32-E72D297353CC}">
              <c16:uniqueId val="{00000001-41C4-497F-AD2B-E2DADD28CC2E}"/>
            </c:ext>
          </c:extLst>
        </c:ser>
        <c:ser>
          <c:idx val="2"/>
          <c:order val="2"/>
          <c:tx>
            <c:strRef>
              <c:f>'4.6.13'!$A$18</c:f>
              <c:strCache>
                <c:ptCount val="1"/>
                <c:pt idx="0">
                  <c:v>Combined cycle (CC)</c:v>
                </c:pt>
              </c:strCache>
            </c:strRef>
          </c:tx>
          <c:spPr>
            <a:solidFill>
              <a:schemeClr val="accent2"/>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'4.6.13'!$B$18:$I$18</c:f>
              <c:numCache>
                <c:formatCode>#,##0.0</c:formatCode>
                <c:ptCount val="8"/>
                <c:pt idx="0">
                  <c:v>0</c:v>
                </c:pt>
                <c:pt idx="1">
                  <c:v>542356.93999999994</c:v>
                </c:pt>
                <c:pt idx="2">
                  <c:v>1813346.01</c:v>
                </c:pt>
                <c:pt idx="3">
                  <c:v>1696300.52</c:v>
                </c:pt>
                <c:pt idx="4">
                  <c:v>1757600.19</c:v>
                </c:pt>
                <c:pt idx="5">
                  <c:v>3698019.59</c:v>
                </c:pt>
                <c:pt idx="6">
                  <c:v>3576235.4499999993</c:v>
                </c:pt>
                <c:pt idx="7">
                  <c:v>2755838.1</c:v>
                </c:pt>
              </c:numCache>
            </c:numRef>
          </c:val>
          <c:extLst>
            <c:ext xmlns:c16="http://schemas.microsoft.com/office/drawing/2014/chart" uri="{C3380CC4-5D6E-409C-BE32-E72D297353CC}">
              <c16:uniqueId val="{00000002-41C4-497F-AD2B-E2DADD28CC2E}"/>
            </c:ext>
          </c:extLst>
        </c:ser>
        <c:ser>
          <c:idx val="3"/>
          <c:order val="3"/>
          <c:tx>
            <c:strRef>
              <c:f>'4.6.13'!$A$19</c:f>
              <c:strCache>
                <c:ptCount val="1"/>
                <c:pt idx="0">
                  <c:v>Gas fired (GFPS)</c:v>
                </c:pt>
              </c:strCache>
            </c:strRef>
          </c:tx>
          <c:spPr>
            <a:solidFill>
              <a:schemeClr val="accent6"/>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'4.6.13'!$B$19:$I$19</c:f>
              <c:numCache>
                <c:formatCode>#,##0.0</c:formatCode>
                <c:ptCount val="8"/>
                <c:pt idx="0">
                  <c:v>164158.51300000004</c:v>
                </c:pt>
                <c:pt idx="1">
                  <c:v>170651.59000000003</c:v>
                </c:pt>
                <c:pt idx="2">
                  <c:v>172053.67000000022</c:v>
                </c:pt>
                <c:pt idx="3">
                  <c:v>175172.89800000002</c:v>
                </c:pt>
                <c:pt idx="4">
                  <c:v>169431.87000000005</c:v>
                </c:pt>
                <c:pt idx="5">
                  <c:v>168406.94299999982</c:v>
                </c:pt>
                <c:pt idx="6">
                  <c:v>171688.57200000033</c:v>
                </c:pt>
                <c:pt idx="7">
                  <c:v>178587.20200000031</c:v>
                </c:pt>
              </c:numCache>
            </c:numRef>
          </c:val>
          <c:extLst>
            <c:ext xmlns:c16="http://schemas.microsoft.com/office/drawing/2014/chart" uri="{C3380CC4-5D6E-409C-BE32-E72D297353CC}">
              <c16:uniqueId val="{00000003-41C4-497F-AD2B-E2DADD28CC2E}"/>
            </c:ext>
          </c:extLst>
        </c:ser>
        <c:ser>
          <c:idx val="4"/>
          <c:order val="4"/>
          <c:tx>
            <c:strRef>
              <c:f>'4.6.13'!$A$20</c:f>
              <c:strCache>
                <c:ptCount val="1"/>
                <c:pt idx="0">
                  <c:v>Hydro (HE)</c:v>
                </c:pt>
              </c:strCache>
            </c:strRef>
          </c:tx>
          <c:spPr>
            <a:solidFill>
              <a:schemeClr val="accent3"/>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'4.6.13'!$B$20:$I$20</c:f>
              <c:numCache>
                <c:formatCode>#,##0.0</c:formatCode>
                <c:ptCount val="8"/>
                <c:pt idx="0">
                  <c:v>281427.89199999988</c:v>
                </c:pt>
                <c:pt idx="1">
                  <c:v>296550.39999999991</c:v>
                </c:pt>
                <c:pt idx="2">
                  <c:v>316074.54300000006</c:v>
                </c:pt>
                <c:pt idx="3">
                  <c:v>316823.60099999967</c:v>
                </c:pt>
                <c:pt idx="4">
                  <c:v>269002.59700000018</c:v>
                </c:pt>
                <c:pt idx="5">
                  <c:v>292685.32599999988</c:v>
                </c:pt>
                <c:pt idx="6">
                  <c:v>297049.57999999984</c:v>
                </c:pt>
                <c:pt idx="7">
                  <c:v>350246.90800000005</c:v>
                </c:pt>
              </c:numCache>
            </c:numRef>
          </c:val>
          <c:extLst>
            <c:ext xmlns:c16="http://schemas.microsoft.com/office/drawing/2014/chart" uri="{C3380CC4-5D6E-409C-BE32-E72D297353CC}">
              <c16:uniqueId val="{00000004-41C4-497F-AD2B-E2DADD28CC2E}"/>
            </c:ext>
          </c:extLst>
        </c:ser>
        <c:ser>
          <c:idx val="5"/>
          <c:order val="5"/>
          <c:tx>
            <c:strRef>
              <c:f>'4.6.13'!$A$21</c:f>
              <c:strCache>
                <c:ptCount val="1"/>
                <c:pt idx="0">
                  <c:v>Pumped storage (PSHE)</c:v>
                </c:pt>
              </c:strCache>
            </c:strRef>
          </c:tx>
          <c:spPr>
            <a:solidFill>
              <a:srgbClr val="F0948F"/>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41C4-497F-AD2B-E2DADD28CC2E}"/>
            </c:ext>
          </c:extLst>
        </c:ser>
        <c:ser>
          <c:idx val="6"/>
          <c:order val="6"/>
          <c:tx>
            <c:strRef>
              <c:f>'4.6.13'!$A$22</c:f>
              <c:strCache>
                <c:ptCount val="1"/>
                <c:pt idx="0">
                  <c:v>Wind (WPP)</c:v>
                </c:pt>
              </c:strCache>
            </c:strRef>
          </c:tx>
          <c:spPr>
            <a:solidFill>
              <a:schemeClr val="accent4"/>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'4.6.13'!$B$22:$I$22</c:f>
              <c:numCache>
                <c:formatCode>#,##0.0</c:formatCode>
                <c:ptCount val="8"/>
                <c:pt idx="0">
                  <c:v>161020.87799999997</c:v>
                </c:pt>
                <c:pt idx="1">
                  <c:v>194182.66199999998</c:v>
                </c:pt>
                <c:pt idx="2">
                  <c:v>174037.579</c:v>
                </c:pt>
                <c:pt idx="3">
                  <c:v>204000.46899999995</c:v>
                </c:pt>
                <c:pt idx="4">
                  <c:v>173288.66200000007</c:v>
                </c:pt>
                <c:pt idx="5">
                  <c:v>197132.81699999986</c:v>
                </c:pt>
                <c:pt idx="6">
                  <c:v>180895.71900000001</c:v>
                </c:pt>
                <c:pt idx="7">
                  <c:v>170623.30399999986</c:v>
                </c:pt>
              </c:numCache>
            </c:numRef>
          </c:val>
          <c:extLst>
            <c:ext xmlns:c16="http://schemas.microsoft.com/office/drawing/2014/chart" uri="{C3380CC4-5D6E-409C-BE32-E72D297353CC}">
              <c16:uniqueId val="{00000006-41C4-497F-AD2B-E2DADD28CC2E}"/>
            </c:ext>
          </c:extLst>
        </c:ser>
        <c:ser>
          <c:idx val="7"/>
          <c:order val="7"/>
          <c:tx>
            <c:strRef>
              <c:f>'4.6.13'!$A$23</c:f>
              <c:strCache>
                <c:ptCount val="1"/>
                <c:pt idx="0">
                  <c:v>Photovoltaic (PV)</c:v>
                </c:pt>
              </c:strCache>
            </c:strRef>
          </c:tx>
          <c:spPr>
            <a:solidFill>
              <a:srgbClr val="F7C9C7"/>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'4.6.13'!$B$23:$I$23</c:f>
              <c:numCache>
                <c:formatCode>#,##0.0</c:formatCode>
                <c:ptCount val="8"/>
                <c:pt idx="0">
                  <c:v>164169.24599999949</c:v>
                </c:pt>
                <c:pt idx="1">
                  <c:v>183893.70000000024</c:v>
                </c:pt>
                <c:pt idx="2">
                  <c:v>159369.21700000085</c:v>
                </c:pt>
                <c:pt idx="3">
                  <c:v>167122.23000000071</c:v>
                </c:pt>
                <c:pt idx="4">
                  <c:v>181881.2529999993</c:v>
                </c:pt>
                <c:pt idx="5">
                  <c:v>166912.6000000007</c:v>
                </c:pt>
                <c:pt idx="6">
                  <c:v>160626.93600000045</c:v>
                </c:pt>
                <c:pt idx="7">
                  <c:v>154181.78299999933</c:v>
                </c:pt>
              </c:numCache>
            </c:numRef>
          </c:val>
          <c:extLst>
            <c:ext xmlns:c16="http://schemas.microsoft.com/office/drawing/2014/chart" uri="{C3380CC4-5D6E-409C-BE32-E72D297353CC}">
              <c16:uniqueId val="{00000007-41C4-497F-AD2B-E2DADD28CC2E}"/>
            </c:ext>
          </c:extLst>
        </c:ser>
        <c:dLbls>
          <c:showLegendKey val="0"/>
          <c:showVal val="0"/>
          <c:showCatName val="0"/>
          <c:showSerName val="0"/>
          <c:showPercent val="0"/>
          <c:showBubbleSize val="0"/>
        </c:dLbls>
        <c:gapWidth val="50"/>
        <c:overlap val="100"/>
        <c:axId val="153890816"/>
        <c:axId val="153892352"/>
      </c:barChart>
      <c:catAx>
        <c:axId val="153890816"/>
        <c:scaling>
          <c:orientation val="minMax"/>
        </c:scaling>
        <c:delete val="0"/>
        <c:axPos val="b"/>
        <c:numFmt formatCode="General" sourceLinked="1"/>
        <c:majorTickMark val="none"/>
        <c:minorTickMark val="none"/>
        <c:tickLblPos val="nextTo"/>
        <c:txPr>
          <a:bodyPr/>
          <a:lstStyle/>
          <a:p>
            <a:pPr>
              <a:defRPr sz="900"/>
            </a:pPr>
            <a:endParaRPr lang="cs-CZ"/>
          </a:p>
        </c:txPr>
        <c:crossAx val="153892352"/>
        <c:crosses val="autoZero"/>
        <c:auto val="1"/>
        <c:lblAlgn val="ctr"/>
        <c:lblOffset val="100"/>
        <c:noMultiLvlLbl val="0"/>
      </c:catAx>
      <c:valAx>
        <c:axId val="1538923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3890816"/>
        <c:crosses val="autoZero"/>
        <c:crossBetween val="between"/>
        <c:dispUnits>
          <c:builtInUnit val="thousands"/>
        </c:dispUnits>
      </c:valAx>
    </c:plotArea>
    <c:legend>
      <c:legendPos val="b"/>
      <c:layout>
        <c:manualLayout>
          <c:xMode val="edge"/>
          <c:yMode val="edge"/>
          <c:x val="3.7176243826045102E-4"/>
          <c:y val="0.8357519387163137"/>
          <c:w val="0.99962823756174024"/>
          <c:h val="0.16424806128368677"/>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1.9417475728155367E-3"/>
          <c:y val="6.7328800807134491E-3"/>
        </c:manualLayout>
      </c:layout>
      <c:overlay val="1"/>
    </c:title>
    <c:autoTitleDeleted val="0"/>
    <c:plotArea>
      <c:layout>
        <c:manualLayout>
          <c:layoutTarget val="inner"/>
          <c:xMode val="edge"/>
          <c:yMode val="edge"/>
          <c:x val="8.9969848810221048E-2"/>
          <c:y val="0.14319141016463854"/>
          <c:w val="0.9092115007593975"/>
          <c:h val="0.58143997957702032"/>
        </c:manualLayout>
      </c:layout>
      <c:barChart>
        <c:barDir val="col"/>
        <c:grouping val="stacked"/>
        <c:varyColors val="0"/>
        <c:ser>
          <c:idx val="0"/>
          <c:order val="0"/>
          <c:tx>
            <c:strRef>
              <c:f>'4.6.13'!$A$25</c:f>
              <c:strCache>
                <c:ptCount val="1"/>
                <c:pt idx="0">
                  <c:v>High demand from EHV (HD_EHV)</c:v>
                </c:pt>
              </c:strCache>
            </c:strRef>
          </c:tx>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'4.6.13'!$B$25:$I$25</c:f>
              <c:numCache>
                <c:formatCode>#,##0.0</c:formatCode>
                <c:ptCount val="8"/>
                <c:pt idx="0">
                  <c:v>2602059.892</c:v>
                </c:pt>
                <c:pt idx="1">
                  <c:v>2461991.2450000001</c:v>
                </c:pt>
                <c:pt idx="2">
                  <c:v>2327544.2770000002</c:v>
                </c:pt>
                <c:pt idx="3">
                  <c:v>2465448.8539999998</c:v>
                </c:pt>
                <c:pt idx="4">
                  <c:v>2425247.9029999999</c:v>
                </c:pt>
                <c:pt idx="5">
                  <c:v>2096433.7559999998</c:v>
                </c:pt>
                <c:pt idx="6">
                  <c:v>1839912.4500000002</c:v>
                </c:pt>
                <c:pt idx="7">
                  <c:v>1955214.1840000001</c:v>
                </c:pt>
              </c:numCache>
            </c:numRef>
          </c:val>
          <c:extLst>
            <c:ext xmlns:c16="http://schemas.microsoft.com/office/drawing/2014/chart" uri="{C3380CC4-5D6E-409C-BE32-E72D297353CC}">
              <c16:uniqueId val="{00000000-EB2E-49A6-A27B-C1E4122EE90C}"/>
            </c:ext>
          </c:extLst>
        </c:ser>
        <c:ser>
          <c:idx val="1"/>
          <c:order val="1"/>
          <c:tx>
            <c:strRef>
              <c:f>'4.6.13'!$A$26</c:f>
              <c:strCache>
                <c:ptCount val="1"/>
                <c:pt idx="0">
                  <c:v>High demand from HV (HD_HV)</c:v>
                </c:pt>
              </c:strCache>
            </c:strRef>
          </c:tx>
          <c:spPr>
            <a:solidFill>
              <a:schemeClr val="accent2"/>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'4.6.13'!$B$26:$I$26</c:f>
              <c:numCache>
                <c:formatCode>#,##0.0</c:formatCode>
                <c:ptCount val="8"/>
                <c:pt idx="0">
                  <c:v>1418703.094</c:v>
                </c:pt>
                <c:pt idx="1">
                  <c:v>1514404.7250000001</c:v>
                </c:pt>
                <c:pt idx="2">
                  <c:v>1567849.871</c:v>
                </c:pt>
                <c:pt idx="3">
                  <c:v>1607457.9</c:v>
                </c:pt>
                <c:pt idx="4">
                  <c:v>1660236.0539999998</c:v>
                </c:pt>
                <c:pt idx="5">
                  <c:v>1687685.4479999999</c:v>
                </c:pt>
                <c:pt idx="6">
                  <c:v>1570030.2250000001</c:v>
                </c:pt>
                <c:pt idx="7">
                  <c:v>1657053.7390000001</c:v>
                </c:pt>
              </c:numCache>
            </c:numRef>
          </c:val>
          <c:extLst>
            <c:ext xmlns:c16="http://schemas.microsoft.com/office/drawing/2014/chart" uri="{C3380CC4-5D6E-409C-BE32-E72D297353CC}">
              <c16:uniqueId val="{00000001-EB2E-49A6-A27B-C1E4122EE90C}"/>
            </c:ext>
          </c:extLst>
        </c:ser>
        <c:ser>
          <c:idx val="2"/>
          <c:order val="2"/>
          <c:tx>
            <c:strRef>
              <c:f>'4.6.13'!$A$27</c:f>
              <c:strCache>
                <c:ptCount val="1"/>
                <c:pt idx="0">
                  <c:v>Low demand businesses (LD_B)</c:v>
                </c:pt>
              </c:strCache>
            </c:strRef>
          </c:tx>
          <c:spPr>
            <a:solidFill>
              <a:schemeClr val="accent5"/>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'4.6.13'!$B$27:$I$27</c:f>
              <c:numCache>
                <c:formatCode>#,##0.0</c:formatCode>
                <c:ptCount val="8"/>
                <c:pt idx="0">
                  <c:v>570301.39999999991</c:v>
                </c:pt>
                <c:pt idx="1">
                  <c:v>570867.72300000011</c:v>
                </c:pt>
                <c:pt idx="2">
                  <c:v>579928.19700000016</c:v>
                </c:pt>
                <c:pt idx="3">
                  <c:v>585719.59399999992</c:v>
                </c:pt>
                <c:pt idx="4">
                  <c:v>570504.25400000007</c:v>
                </c:pt>
                <c:pt idx="5">
                  <c:v>565061</c:v>
                </c:pt>
                <c:pt idx="6">
                  <c:v>549719.96699999995</c:v>
                </c:pt>
                <c:pt idx="7">
                  <c:v>555410.46800000011</c:v>
                </c:pt>
              </c:numCache>
            </c:numRef>
          </c:val>
          <c:extLst>
            <c:ext xmlns:c16="http://schemas.microsoft.com/office/drawing/2014/chart" uri="{C3380CC4-5D6E-409C-BE32-E72D297353CC}">
              <c16:uniqueId val="{00000002-EB2E-49A6-A27B-C1E4122EE90C}"/>
            </c:ext>
          </c:extLst>
        </c:ser>
        <c:ser>
          <c:idx val="3"/>
          <c:order val="3"/>
          <c:tx>
            <c:strRef>
              <c:f>'4.6.13'!$A$28</c:f>
              <c:strCache>
                <c:ptCount val="1"/>
                <c:pt idx="0">
                  <c:v>Low demand households (LD_H)</c:v>
                </c:pt>
              </c:strCache>
            </c:strRef>
          </c:tx>
          <c:spPr>
            <a:solidFill>
              <a:schemeClr val="accent6"/>
            </a:solidFill>
          </c:spPr>
          <c:invertIfNegative val="0"/>
          <c:cat>
            <c:strRef>
              <c:f>'4.6.13'!$B$3:$I$5</c:f>
              <c:strCache>
                <c:ptCount val="8"/>
                <c:pt idx="0">
                  <c:v>2014</c:v>
                </c:pt>
                <c:pt idx="1">
                  <c:v>2015</c:v>
                </c:pt>
                <c:pt idx="2">
                  <c:v>2016</c:v>
                </c:pt>
                <c:pt idx="3">
                  <c:v>2017</c:v>
                </c:pt>
                <c:pt idx="4">
                  <c:v>2018</c:v>
                </c:pt>
                <c:pt idx="5">
                  <c:v>2019</c:v>
                </c:pt>
                <c:pt idx="6">
                  <c:v>2020</c:v>
                </c:pt>
                <c:pt idx="7">
                  <c:v>2021</c:v>
                </c:pt>
              </c:strCache>
            </c:strRef>
          </c:cat>
          <c:val>
            <c:numRef>
              <c:f>'4.6.13'!$B$28:$I$28</c:f>
              <c:numCache>
                <c:formatCode>#,##0.0</c:formatCode>
                <c:ptCount val="8"/>
                <c:pt idx="0">
                  <c:v>963817.03599999996</c:v>
                </c:pt>
                <c:pt idx="1">
                  <c:v>981442.22899999993</c:v>
                </c:pt>
                <c:pt idx="2">
                  <c:v>1005565.169</c:v>
                </c:pt>
                <c:pt idx="3">
                  <c:v>1032314.8099999999</c:v>
                </c:pt>
                <c:pt idx="4">
                  <c:v>1025437.423</c:v>
                </c:pt>
                <c:pt idx="5">
                  <c:v>1034242.802</c:v>
                </c:pt>
                <c:pt idx="6">
                  <c:v>1090755.003</c:v>
                </c:pt>
                <c:pt idx="7">
                  <c:v>1200199.6909999999</c:v>
                </c:pt>
              </c:numCache>
            </c:numRef>
          </c:val>
          <c:extLst>
            <c:ext xmlns:c16="http://schemas.microsoft.com/office/drawing/2014/chart" uri="{C3380CC4-5D6E-409C-BE32-E72D297353CC}">
              <c16:uniqueId val="{00000003-EB2E-49A6-A27B-C1E4122EE90C}"/>
            </c:ext>
          </c:extLst>
        </c:ser>
        <c:dLbls>
          <c:showLegendKey val="0"/>
          <c:showVal val="0"/>
          <c:showCatName val="0"/>
          <c:showSerName val="0"/>
          <c:showPercent val="0"/>
          <c:showBubbleSize val="0"/>
        </c:dLbls>
        <c:gapWidth val="50"/>
        <c:overlap val="100"/>
        <c:axId val="153925120"/>
        <c:axId val="153926656"/>
      </c:barChart>
      <c:catAx>
        <c:axId val="153925120"/>
        <c:scaling>
          <c:orientation val="minMax"/>
        </c:scaling>
        <c:delete val="0"/>
        <c:axPos val="b"/>
        <c:numFmt formatCode="General" sourceLinked="1"/>
        <c:majorTickMark val="none"/>
        <c:minorTickMark val="none"/>
        <c:tickLblPos val="nextTo"/>
        <c:crossAx val="153926656"/>
        <c:crossesAt val="-4E+18"/>
        <c:auto val="1"/>
        <c:lblAlgn val="ctr"/>
        <c:lblOffset val="100"/>
        <c:noMultiLvlLbl val="0"/>
      </c:catAx>
      <c:valAx>
        <c:axId val="153926656"/>
        <c:scaling>
          <c:orientation val="minMax"/>
        </c:scaling>
        <c:delete val="0"/>
        <c:axPos val="l"/>
        <c:majorGridlines/>
        <c:numFmt formatCode="#,##0" sourceLinked="0"/>
        <c:majorTickMark val="out"/>
        <c:minorTickMark val="none"/>
        <c:tickLblPos val="nextTo"/>
        <c:spPr>
          <a:ln>
            <a:noFill/>
          </a:ln>
        </c:spPr>
        <c:crossAx val="153925120"/>
        <c:crosses val="autoZero"/>
        <c:crossBetween val="between"/>
        <c:dispUnits>
          <c:builtInUnit val="thousands"/>
        </c:dispUnits>
      </c:valAx>
    </c:plotArea>
    <c:legend>
      <c:legendPos val="b"/>
      <c:layout>
        <c:manualLayout>
          <c:xMode val="edge"/>
          <c:yMode val="edge"/>
          <c:x val="1.9116161616161654E-4"/>
          <c:y val="0.82661666080484353"/>
          <c:w val="0.99980883838383905"/>
          <c:h val="0.11611783467253448"/>
        </c:manualLayout>
      </c:layout>
      <c:overlay val="0"/>
      <c:txPr>
        <a:bodyPr/>
        <a:lstStyle/>
        <a:p>
          <a:pPr>
            <a:defRPr sz="900"/>
          </a:pPr>
          <a:endParaRPr lang="cs-CZ"/>
        </a:p>
      </c:txPr>
    </c:legend>
    <c:plotVisOnly val="1"/>
    <c:dispBlanksAs val="gap"/>
    <c:showDLblsOverMax val="0"/>
  </c:chart>
  <c:spPr>
    <a:ln>
      <a:noFill/>
    </a:ln>
  </c:spPr>
  <c:txPr>
    <a:bodyPr/>
    <a:lstStyle/>
    <a:p>
      <a:pPr>
        <a:defRPr sz="800">
          <a:solidFill>
            <a:schemeClr val="tx1"/>
          </a:solidFill>
        </a:defRPr>
      </a:pPr>
      <a:endParaRPr lang="cs-CZ"/>
    </a:p>
  </c:txPr>
  <c:printSettings>
    <c:headerFooter/>
    <c:pageMargins b="0.3543307086614173" l="0.31496062992126039" r="0.31496062992126039" t="0.3543307086614173" header="0.31496062992126039" footer="0.31496062992126039"/>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US" sz="1000" b="1" i="0" baseline="0">
                <a:effectLst/>
              </a:rPr>
              <a:t>Gross electricity generation [</a:t>
            </a:r>
            <a:r>
              <a:rPr lang="cs-CZ" sz="1000" b="1" i="0" baseline="0">
                <a:effectLst/>
              </a:rPr>
              <a:t>G</a:t>
            </a:r>
            <a:r>
              <a:rPr lang="en-US" sz="1000" b="1" i="0" baseline="0">
                <a:effectLst/>
              </a:rPr>
              <a:t>Wh]</a:t>
            </a:r>
            <a:endParaRPr lang="cs-CZ" sz="1000">
              <a:effectLst/>
            </a:endParaRPr>
          </a:p>
        </c:rich>
      </c:tx>
      <c:layout>
        <c:manualLayout>
          <c:xMode val="edge"/>
          <c:yMode val="edge"/>
          <c:x val="3.4970911121985475E-4"/>
          <c:y val="1.7812636356043545E-3"/>
        </c:manualLayout>
      </c:layout>
      <c:overlay val="1"/>
    </c:title>
    <c:autoTitleDeleted val="0"/>
    <c:plotArea>
      <c:layout>
        <c:manualLayout>
          <c:layoutTarget val="inner"/>
          <c:xMode val="edge"/>
          <c:yMode val="edge"/>
          <c:x val="8.9969848810221048E-2"/>
          <c:y val="0.18369560859327741"/>
          <c:w val="0.89769247311828015"/>
          <c:h val="0.54093570715207362"/>
        </c:manualLayout>
      </c:layout>
      <c:barChart>
        <c:barDir val="col"/>
        <c:grouping val="stacked"/>
        <c:varyColors val="0"/>
        <c:ser>
          <c:idx val="0"/>
          <c:order val="0"/>
          <c:tx>
            <c:strRef>
              <c:f>'4.6.14'!$A$16</c:f>
              <c:strCache>
                <c:ptCount val="1"/>
                <c:pt idx="0">
                  <c:v>Nuclear (NPP)</c:v>
                </c:pt>
              </c:strCache>
            </c:strRef>
          </c:tx>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'4.6.14'!$B$16:$I$16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465-4F10-9B3D-2D57D4A8039F}"/>
            </c:ext>
          </c:extLst>
        </c:ser>
        <c:ser>
          <c:idx val="1"/>
          <c:order val="1"/>
          <c:tx>
            <c:strRef>
              <c:f>'4.6.14'!$A$17</c:f>
              <c:strCache>
                <c:ptCount val="1"/>
                <c:pt idx="0">
                  <c:v>Thermal (TPS)</c:v>
                </c:pt>
              </c:strCache>
            </c:strRef>
          </c:tx>
          <c:spPr>
            <a:solidFill>
              <a:schemeClr val="accent5"/>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'4.6.14'!$B$17:$I$17</c:f>
              <c:numCache>
                <c:formatCode>#,##0.0</c:formatCode>
                <c:ptCount val="8"/>
                <c:pt idx="0">
                  <c:v>391010.03000000009</c:v>
                </c:pt>
                <c:pt idx="1">
                  <c:v>361800.66000000003</c:v>
                </c:pt>
                <c:pt idx="2">
                  <c:v>376441.55000000005</c:v>
                </c:pt>
                <c:pt idx="3">
                  <c:v>346333.25199999992</c:v>
                </c:pt>
                <c:pt idx="4">
                  <c:v>353124.44300000003</c:v>
                </c:pt>
                <c:pt idx="5">
                  <c:v>303834.27100000012</c:v>
                </c:pt>
                <c:pt idx="6">
                  <c:v>300426.7640000002</c:v>
                </c:pt>
                <c:pt idx="7">
                  <c:v>314010.40300000011</c:v>
                </c:pt>
              </c:numCache>
            </c:numRef>
          </c:val>
          <c:extLst>
            <c:ext xmlns:c16="http://schemas.microsoft.com/office/drawing/2014/chart" uri="{C3380CC4-5D6E-409C-BE32-E72D297353CC}">
              <c16:uniqueId val="{00000001-1465-4F10-9B3D-2D57D4A8039F}"/>
            </c:ext>
          </c:extLst>
        </c:ser>
        <c:ser>
          <c:idx val="2"/>
          <c:order val="2"/>
          <c:tx>
            <c:strRef>
              <c:f>'4.6.14'!$A$18</c:f>
              <c:strCache>
                <c:ptCount val="1"/>
                <c:pt idx="0">
                  <c:v>Combined cycle (CC)</c:v>
                </c:pt>
              </c:strCache>
            </c:strRef>
          </c:tx>
          <c:spPr>
            <a:solidFill>
              <a:schemeClr val="accent2"/>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'4.6.14'!$B$18:$I$18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1465-4F10-9B3D-2D57D4A8039F}"/>
            </c:ext>
          </c:extLst>
        </c:ser>
        <c:ser>
          <c:idx val="3"/>
          <c:order val="3"/>
          <c:tx>
            <c:strRef>
              <c:f>'4.6.14'!$A$19</c:f>
              <c:strCache>
                <c:ptCount val="1"/>
                <c:pt idx="0">
                  <c:v>Gas fired (GFPS)</c:v>
                </c:pt>
              </c:strCache>
            </c:strRef>
          </c:tx>
          <c:spPr>
            <a:solidFill>
              <a:schemeClr val="accent6"/>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'4.6.14'!$B$19:$I$19</c:f>
              <c:numCache>
                <c:formatCode>#,##0.0</c:formatCode>
                <c:ptCount val="8"/>
                <c:pt idx="0">
                  <c:v>122148.51000000004</c:v>
                </c:pt>
                <c:pt idx="1">
                  <c:v>121080.77999999991</c:v>
                </c:pt>
                <c:pt idx="2">
                  <c:v>124866.29899999998</c:v>
                </c:pt>
                <c:pt idx="3">
                  <c:v>126410.22500000001</c:v>
                </c:pt>
                <c:pt idx="4">
                  <c:v>127710.09999999985</c:v>
                </c:pt>
                <c:pt idx="5">
                  <c:v>135933.98499999999</c:v>
                </c:pt>
                <c:pt idx="6">
                  <c:v>124740.92899999999</c:v>
                </c:pt>
                <c:pt idx="7">
                  <c:v>122313.29599999996</c:v>
                </c:pt>
              </c:numCache>
            </c:numRef>
          </c:val>
          <c:extLst>
            <c:ext xmlns:c16="http://schemas.microsoft.com/office/drawing/2014/chart" uri="{C3380CC4-5D6E-409C-BE32-E72D297353CC}">
              <c16:uniqueId val="{00000003-1465-4F10-9B3D-2D57D4A8039F}"/>
            </c:ext>
          </c:extLst>
        </c:ser>
        <c:ser>
          <c:idx val="4"/>
          <c:order val="4"/>
          <c:tx>
            <c:strRef>
              <c:f>'4.6.14'!$A$20</c:f>
              <c:strCache>
                <c:ptCount val="1"/>
                <c:pt idx="0">
                  <c:v>Hydro (HE)</c:v>
                </c:pt>
              </c:strCache>
            </c:strRef>
          </c:tx>
          <c:spPr>
            <a:solidFill>
              <a:schemeClr val="accent3"/>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'4.6.14'!$B$20:$I$20</c:f>
              <c:numCache>
                <c:formatCode>#,##0.0</c:formatCode>
                <c:ptCount val="8"/>
                <c:pt idx="0">
                  <c:v>29612.781000000017</c:v>
                </c:pt>
                <c:pt idx="1">
                  <c:v>23646.798000000013</c:v>
                </c:pt>
                <c:pt idx="2">
                  <c:v>25283.979000000003</c:v>
                </c:pt>
                <c:pt idx="3">
                  <c:v>26472.585999999999</c:v>
                </c:pt>
                <c:pt idx="4">
                  <c:v>20139.332000000009</c:v>
                </c:pt>
                <c:pt idx="5">
                  <c:v>25643.954000000005</c:v>
                </c:pt>
                <c:pt idx="6">
                  <c:v>32028.786</c:v>
                </c:pt>
                <c:pt idx="7">
                  <c:v>30351.517</c:v>
                </c:pt>
              </c:numCache>
            </c:numRef>
          </c:val>
          <c:extLst>
            <c:ext xmlns:c16="http://schemas.microsoft.com/office/drawing/2014/chart" uri="{C3380CC4-5D6E-409C-BE32-E72D297353CC}">
              <c16:uniqueId val="{00000004-1465-4F10-9B3D-2D57D4A8039F}"/>
            </c:ext>
          </c:extLst>
        </c:ser>
        <c:ser>
          <c:idx val="5"/>
          <c:order val="5"/>
          <c:tx>
            <c:strRef>
              <c:f>'4.6.14'!$A$21</c:f>
              <c:strCache>
                <c:ptCount val="1"/>
                <c:pt idx="0">
                  <c:v>Pumped storage (PSHE)</c:v>
                </c:pt>
              </c:strCache>
            </c:strRef>
          </c:tx>
          <c:spPr>
            <a:solidFill>
              <a:srgbClr val="F0948F"/>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'4.6.14'!$B$21:$I$21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1465-4F10-9B3D-2D57D4A8039F}"/>
            </c:ext>
          </c:extLst>
        </c:ser>
        <c:ser>
          <c:idx val="6"/>
          <c:order val="6"/>
          <c:tx>
            <c:strRef>
              <c:f>'4.6.14'!$A$22</c:f>
              <c:strCache>
                <c:ptCount val="1"/>
                <c:pt idx="0">
                  <c:v>Wind (WPP)</c:v>
                </c:pt>
              </c:strCache>
            </c:strRef>
          </c:tx>
          <c:spPr>
            <a:solidFill>
              <a:schemeClr val="accent4"/>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'4.6.14'!$B$22:$I$22</c:f>
              <c:numCache>
                <c:formatCode>#,##0.0</c:formatCode>
                <c:ptCount val="8"/>
                <c:pt idx="0">
                  <c:v>212.64599999999996</c:v>
                </c:pt>
                <c:pt idx="1">
                  <c:v>253.75399999999996</c:v>
                </c:pt>
                <c:pt idx="2">
                  <c:v>247.83</c:v>
                </c:pt>
                <c:pt idx="3">
                  <c:v>282.87799999999999</c:v>
                </c:pt>
                <c:pt idx="4">
                  <c:v>146.99199999999999</c:v>
                </c:pt>
                <c:pt idx="5">
                  <c:v>159.43600000000001</c:v>
                </c:pt>
                <c:pt idx="6">
                  <c:v>149.518</c:v>
                </c:pt>
                <c:pt idx="7">
                  <c:v>119.63200000000001</c:v>
                </c:pt>
              </c:numCache>
            </c:numRef>
          </c:val>
          <c:extLst>
            <c:ext xmlns:c16="http://schemas.microsoft.com/office/drawing/2014/chart" uri="{C3380CC4-5D6E-409C-BE32-E72D297353CC}">
              <c16:uniqueId val="{00000006-1465-4F10-9B3D-2D57D4A8039F}"/>
            </c:ext>
          </c:extLst>
        </c:ser>
        <c:ser>
          <c:idx val="7"/>
          <c:order val="7"/>
          <c:tx>
            <c:strRef>
              <c:f>'4.6.14'!$A$23</c:f>
              <c:strCache>
                <c:ptCount val="1"/>
                <c:pt idx="0">
                  <c:v>Photovoltaic (PV)</c:v>
                </c:pt>
              </c:strCache>
            </c:strRef>
          </c:tx>
          <c:spPr>
            <a:solidFill>
              <a:srgbClr val="F7C9C7"/>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'4.6.14'!$B$23:$I$23</c:f>
              <c:numCache>
                <c:formatCode>#,##0.0</c:formatCode>
                <c:ptCount val="8"/>
                <c:pt idx="0">
                  <c:v>175260.40800000035</c:v>
                </c:pt>
                <c:pt idx="1">
                  <c:v>181612.64399999994</c:v>
                </c:pt>
                <c:pt idx="2">
                  <c:v>174076.6620000003</c:v>
                </c:pt>
                <c:pt idx="3">
                  <c:v>176186.20099999951</c:v>
                </c:pt>
                <c:pt idx="4">
                  <c:v>184889.82700000031</c:v>
                </c:pt>
                <c:pt idx="5">
                  <c:v>181792.6999999976</c:v>
                </c:pt>
                <c:pt idx="6">
                  <c:v>177218.14599999986</c:v>
                </c:pt>
                <c:pt idx="7">
                  <c:v>175341.03800000064</c:v>
                </c:pt>
              </c:numCache>
            </c:numRef>
          </c:val>
          <c:extLst>
            <c:ext xmlns:c16="http://schemas.microsoft.com/office/drawing/2014/chart" uri="{C3380CC4-5D6E-409C-BE32-E72D297353CC}">
              <c16:uniqueId val="{00000007-1465-4F10-9B3D-2D57D4A8039F}"/>
            </c:ext>
          </c:extLst>
        </c:ser>
        <c:dLbls>
          <c:showLegendKey val="0"/>
          <c:showVal val="0"/>
          <c:showCatName val="0"/>
          <c:showSerName val="0"/>
          <c:showPercent val="0"/>
          <c:showBubbleSize val="0"/>
        </c:dLbls>
        <c:gapWidth val="50"/>
        <c:overlap val="100"/>
        <c:axId val="154075904"/>
        <c:axId val="154077440"/>
      </c:barChart>
      <c:catAx>
        <c:axId val="154075904"/>
        <c:scaling>
          <c:orientation val="minMax"/>
        </c:scaling>
        <c:delete val="0"/>
        <c:axPos val="b"/>
        <c:numFmt formatCode="General" sourceLinked="1"/>
        <c:majorTickMark val="none"/>
        <c:minorTickMark val="none"/>
        <c:tickLblPos val="nextTo"/>
        <c:txPr>
          <a:bodyPr/>
          <a:lstStyle/>
          <a:p>
            <a:pPr>
              <a:defRPr sz="900"/>
            </a:pPr>
            <a:endParaRPr lang="cs-CZ"/>
          </a:p>
        </c:txPr>
        <c:crossAx val="154077440"/>
        <c:crosses val="autoZero"/>
        <c:auto val="1"/>
        <c:lblAlgn val="ctr"/>
        <c:lblOffset val="100"/>
        <c:noMultiLvlLbl val="0"/>
      </c:catAx>
      <c:valAx>
        <c:axId val="154077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075904"/>
        <c:crosses val="autoZero"/>
        <c:crossBetween val="between"/>
        <c:dispUnits>
          <c:builtInUnit val="thousands"/>
        </c:dispUnits>
      </c:valAx>
    </c:plotArea>
    <c:legend>
      <c:legendPos val="b"/>
      <c:layout>
        <c:manualLayout>
          <c:xMode val="edge"/>
          <c:yMode val="edge"/>
          <c:x val="0"/>
          <c:y val="0.85161564224727671"/>
          <c:w val="1"/>
          <c:h val="0.1483839289160295"/>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Net electricity consumption</a:t>
            </a:r>
            <a:r>
              <a:rPr lang="cs-CZ" sz="1000" b="1" i="0" baseline="0">
                <a:effectLst/>
              </a:rPr>
              <a:t> </a:t>
            </a:r>
            <a:r>
              <a:rPr lang="en-US" sz="1000" b="1" i="0" baseline="0">
                <a:effectLst/>
              </a:rPr>
              <a:t>[</a:t>
            </a:r>
            <a:r>
              <a:rPr lang="cs-CZ" sz="1000" b="1" i="0" baseline="0">
                <a:effectLst/>
              </a:rPr>
              <a:t>G</a:t>
            </a:r>
            <a:r>
              <a:rPr lang="en-US" sz="1000" b="1" i="0" baseline="0">
                <a:effectLst/>
              </a:rPr>
              <a:t>Wh]</a:t>
            </a:r>
            <a:endParaRPr lang="cs-CZ" sz="1000">
              <a:effectLst/>
            </a:endParaRPr>
          </a:p>
        </c:rich>
      </c:tx>
      <c:layout>
        <c:manualLayout>
          <c:xMode val="edge"/>
          <c:yMode val="edge"/>
          <c:x val="1.3046311065660194E-3"/>
          <c:y val="9.9273321625672414E-3"/>
        </c:manualLayout>
      </c:layout>
      <c:overlay val="1"/>
    </c:title>
    <c:autoTitleDeleted val="0"/>
    <c:plotArea>
      <c:layout>
        <c:manualLayout>
          <c:layoutTarget val="inner"/>
          <c:xMode val="edge"/>
          <c:yMode val="edge"/>
          <c:x val="8.9969848810221048E-2"/>
          <c:y val="0.18366548810680453"/>
          <c:w val="0.91003011825257252"/>
          <c:h val="0.5409658059810617"/>
        </c:manualLayout>
      </c:layout>
      <c:barChart>
        <c:barDir val="col"/>
        <c:grouping val="stacked"/>
        <c:varyColors val="0"/>
        <c:ser>
          <c:idx val="0"/>
          <c:order val="0"/>
          <c:tx>
            <c:strRef>
              <c:f>'4.6.14'!$A$25</c:f>
              <c:strCache>
                <c:ptCount val="1"/>
                <c:pt idx="0">
                  <c:v>High demand from EHV (HD_EHV)</c:v>
                </c:pt>
              </c:strCache>
            </c:strRef>
          </c:tx>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'4.6.14'!$B$25:$I$25</c:f>
              <c:numCache>
                <c:formatCode>#,##0.0</c:formatCode>
                <c:ptCount val="8"/>
                <c:pt idx="0">
                  <c:v>349793.92531761999</c:v>
                </c:pt>
                <c:pt idx="1">
                  <c:v>418592.20961988589</c:v>
                </c:pt>
                <c:pt idx="2">
                  <c:v>453597.79935073497</c:v>
                </c:pt>
                <c:pt idx="3">
                  <c:v>499786.48140231799</c:v>
                </c:pt>
                <c:pt idx="4">
                  <c:v>515571.29556959006</c:v>
                </c:pt>
                <c:pt idx="5">
                  <c:v>550102.74212695472</c:v>
                </c:pt>
                <c:pt idx="6">
                  <c:v>528541.13212284422</c:v>
                </c:pt>
                <c:pt idx="7">
                  <c:v>563849.78652757988</c:v>
                </c:pt>
              </c:numCache>
            </c:numRef>
          </c:val>
          <c:extLst>
            <c:ext xmlns:c16="http://schemas.microsoft.com/office/drawing/2014/chart" uri="{C3380CC4-5D6E-409C-BE32-E72D297353CC}">
              <c16:uniqueId val="{00000000-4FD8-4505-ACCB-B1AEA2EC10BC}"/>
            </c:ext>
          </c:extLst>
        </c:ser>
        <c:ser>
          <c:idx val="1"/>
          <c:order val="1"/>
          <c:tx>
            <c:strRef>
              <c:f>'4.6.14'!$A$26</c:f>
              <c:strCache>
                <c:ptCount val="1"/>
                <c:pt idx="0">
                  <c:v>High demand from HV (HD_HV)</c:v>
                </c:pt>
              </c:strCache>
            </c:strRef>
          </c:tx>
          <c:spPr>
            <a:solidFill>
              <a:schemeClr val="accent2"/>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'4.6.14'!$B$26:$I$26</c:f>
              <c:numCache>
                <c:formatCode>#,##0.0</c:formatCode>
                <c:ptCount val="8"/>
                <c:pt idx="0">
                  <c:v>984796.85293060692</c:v>
                </c:pt>
                <c:pt idx="1">
                  <c:v>1027574.576231827</c:v>
                </c:pt>
                <c:pt idx="2">
                  <c:v>1034695.258233967</c:v>
                </c:pt>
                <c:pt idx="3">
                  <c:v>1053925.8145688081</c:v>
                </c:pt>
                <c:pt idx="4">
                  <c:v>1088962.5612125136</c:v>
                </c:pt>
                <c:pt idx="5">
                  <c:v>1091420.5779431742</c:v>
                </c:pt>
                <c:pt idx="6">
                  <c:v>976475.36517948855</c:v>
                </c:pt>
                <c:pt idx="7">
                  <c:v>1045219.7533595318</c:v>
                </c:pt>
              </c:numCache>
            </c:numRef>
          </c:val>
          <c:extLst>
            <c:ext xmlns:c16="http://schemas.microsoft.com/office/drawing/2014/chart" uri="{C3380CC4-5D6E-409C-BE32-E72D297353CC}">
              <c16:uniqueId val="{00000001-4FD8-4505-ACCB-B1AEA2EC10BC}"/>
            </c:ext>
          </c:extLst>
        </c:ser>
        <c:ser>
          <c:idx val="2"/>
          <c:order val="2"/>
          <c:tx>
            <c:strRef>
              <c:f>'4.6.14'!$A$27</c:f>
              <c:strCache>
                <c:ptCount val="1"/>
                <c:pt idx="0">
                  <c:v>Low demand businesses (LD_B)</c:v>
                </c:pt>
              </c:strCache>
            </c:strRef>
          </c:tx>
          <c:spPr>
            <a:solidFill>
              <a:schemeClr val="accent5"/>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'4.6.14'!$B$27:$I$27</c:f>
              <c:numCache>
                <c:formatCode>#,##0.0</c:formatCode>
                <c:ptCount val="8"/>
                <c:pt idx="0">
                  <c:v>384211.58955519897</c:v>
                </c:pt>
                <c:pt idx="1">
                  <c:v>398008.21370204998</c:v>
                </c:pt>
                <c:pt idx="2">
                  <c:v>419137.76005277201</c:v>
                </c:pt>
                <c:pt idx="3">
                  <c:v>446233.45986759651</c:v>
                </c:pt>
                <c:pt idx="4">
                  <c:v>433345.6536916676</c:v>
                </c:pt>
                <c:pt idx="5">
                  <c:v>433638.49529468676</c:v>
                </c:pt>
                <c:pt idx="6">
                  <c:v>418116.28589675832</c:v>
                </c:pt>
                <c:pt idx="7">
                  <c:v>392400.86861352995</c:v>
                </c:pt>
              </c:numCache>
            </c:numRef>
          </c:val>
          <c:extLst>
            <c:ext xmlns:c16="http://schemas.microsoft.com/office/drawing/2014/chart" uri="{C3380CC4-5D6E-409C-BE32-E72D297353CC}">
              <c16:uniqueId val="{00000002-4FD8-4505-ACCB-B1AEA2EC10BC}"/>
            </c:ext>
          </c:extLst>
        </c:ser>
        <c:ser>
          <c:idx val="3"/>
          <c:order val="3"/>
          <c:tx>
            <c:strRef>
              <c:f>'4.6.14'!$A$28</c:f>
              <c:strCache>
                <c:ptCount val="1"/>
                <c:pt idx="0">
                  <c:v>Low demand households (LD_H)</c:v>
                </c:pt>
              </c:strCache>
            </c:strRef>
          </c:tx>
          <c:spPr>
            <a:solidFill>
              <a:schemeClr val="accent6"/>
            </a:solidFill>
          </c:spPr>
          <c:invertIfNegative val="0"/>
          <c:cat>
            <c:strRef>
              <c:f>'4.6.14'!$B$3:$I$5</c:f>
              <c:strCache>
                <c:ptCount val="8"/>
                <c:pt idx="0">
                  <c:v>2014</c:v>
                </c:pt>
                <c:pt idx="1">
                  <c:v>2015</c:v>
                </c:pt>
                <c:pt idx="2">
                  <c:v>2016</c:v>
                </c:pt>
                <c:pt idx="3">
                  <c:v>2017</c:v>
                </c:pt>
                <c:pt idx="4">
                  <c:v>2018</c:v>
                </c:pt>
                <c:pt idx="5">
                  <c:v>2019</c:v>
                </c:pt>
                <c:pt idx="6">
                  <c:v>2020</c:v>
                </c:pt>
                <c:pt idx="7">
                  <c:v>2021</c:v>
                </c:pt>
              </c:strCache>
            </c:strRef>
          </c:cat>
          <c:val>
            <c:numRef>
              <c:f>'4.6.14'!$B$28:$I$28</c:f>
              <c:numCache>
                <c:formatCode>#,##0.0</c:formatCode>
                <c:ptCount val="8"/>
                <c:pt idx="0">
                  <c:v>857885.06968843495</c:v>
                </c:pt>
                <c:pt idx="1">
                  <c:v>874991.74642058508</c:v>
                </c:pt>
                <c:pt idx="2">
                  <c:v>898352.43250328407</c:v>
                </c:pt>
                <c:pt idx="3">
                  <c:v>917601.49494621216</c:v>
                </c:pt>
                <c:pt idx="4">
                  <c:v>907154.13489443378</c:v>
                </c:pt>
                <c:pt idx="5">
                  <c:v>917426.08430237905</c:v>
                </c:pt>
                <c:pt idx="6">
                  <c:v>958770.275475748</c:v>
                </c:pt>
                <c:pt idx="7">
                  <c:v>958104.62476795272</c:v>
                </c:pt>
              </c:numCache>
            </c:numRef>
          </c:val>
          <c:extLst>
            <c:ext xmlns:c16="http://schemas.microsoft.com/office/drawing/2014/chart" uri="{C3380CC4-5D6E-409C-BE32-E72D297353CC}">
              <c16:uniqueId val="{00000003-4FD8-4505-ACCB-B1AEA2EC10BC}"/>
            </c:ext>
          </c:extLst>
        </c:ser>
        <c:dLbls>
          <c:showLegendKey val="0"/>
          <c:showVal val="0"/>
          <c:showCatName val="0"/>
          <c:showSerName val="0"/>
          <c:showPercent val="0"/>
          <c:showBubbleSize val="0"/>
        </c:dLbls>
        <c:gapWidth val="50"/>
        <c:overlap val="100"/>
        <c:axId val="154118400"/>
        <c:axId val="154128384"/>
      </c:barChart>
      <c:catAx>
        <c:axId val="154118400"/>
        <c:scaling>
          <c:orientation val="minMax"/>
        </c:scaling>
        <c:delete val="0"/>
        <c:axPos val="b"/>
        <c:numFmt formatCode="General" sourceLinked="1"/>
        <c:majorTickMark val="none"/>
        <c:minorTickMark val="none"/>
        <c:tickLblPos val="nextTo"/>
        <c:txPr>
          <a:bodyPr/>
          <a:lstStyle/>
          <a:p>
            <a:pPr>
              <a:defRPr sz="900"/>
            </a:pPr>
            <a:endParaRPr lang="cs-CZ"/>
          </a:p>
        </c:txPr>
        <c:crossAx val="154128384"/>
        <c:crossesAt val="-4E+18"/>
        <c:auto val="1"/>
        <c:lblAlgn val="ctr"/>
        <c:lblOffset val="100"/>
        <c:noMultiLvlLbl val="0"/>
      </c:catAx>
      <c:valAx>
        <c:axId val="1541283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118400"/>
        <c:crosses val="autoZero"/>
        <c:crossBetween val="between"/>
        <c:dispUnits>
          <c:builtInUnit val="thousands"/>
        </c:dispUnits>
      </c:valAx>
    </c:plotArea>
    <c:legend>
      <c:legendPos val="b"/>
      <c:layout>
        <c:manualLayout>
          <c:xMode val="edge"/>
          <c:yMode val="edge"/>
          <c:x val="0"/>
          <c:y val="0.84058670993395135"/>
          <c:w val="1"/>
          <c:h val="0.10564989058744115"/>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6039" r="0.31496062992126039" t="0.3543307086614173" header="0.31496062992126039" footer="0.31496062992126039"/>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Total net electricity consumption in each RDS [TWh]</a:t>
            </a:r>
            <a:endParaRPr lang="cs-CZ" sz="1000">
              <a:solidFill>
                <a:schemeClr val="tx2"/>
              </a:solidFill>
              <a:effectLst/>
            </a:endParaRPr>
          </a:p>
        </c:rich>
      </c:tx>
      <c:layout>
        <c:manualLayout>
          <c:xMode val="edge"/>
          <c:yMode val="edge"/>
          <c:x val="1.935454736905191E-3"/>
          <c:y val="1.4869833871101992E-2"/>
        </c:manualLayout>
      </c:layout>
      <c:overlay val="0"/>
    </c:title>
    <c:autoTitleDeleted val="0"/>
    <c:plotArea>
      <c:layout>
        <c:manualLayout>
          <c:layoutTarget val="inner"/>
          <c:xMode val="edge"/>
          <c:yMode val="edge"/>
          <c:x val="5.224612167381517E-2"/>
          <c:y val="0.13412147844125716"/>
          <c:w val="0.92477989031858987"/>
          <c:h val="0.65042582141821581"/>
        </c:manualLayout>
      </c:layout>
      <c:barChart>
        <c:barDir val="col"/>
        <c:grouping val="stacked"/>
        <c:varyColors val="0"/>
        <c:ser>
          <c:idx val="0"/>
          <c:order val="0"/>
          <c:tx>
            <c:strRef>
              <c:f>'4.7'!$A$9</c:f>
              <c:strCache>
                <c:ptCount val="1"/>
                <c:pt idx="0">
                  <c:v>ČEZ Distribuce, a.s.</c:v>
                </c:pt>
              </c:strCache>
            </c:strRef>
          </c:tx>
          <c:invertIfNegative val="0"/>
          <c:val>
            <c:numRef>
              <c:f>'4.7'!$B$9:$M$9</c:f>
              <c:numCache>
                <c:formatCode>#,##0.0</c:formatCode>
                <c:ptCount val="12"/>
                <c:pt idx="0">
                  <c:v>3559911.4510000004</c:v>
                </c:pt>
                <c:pt idx="1">
                  <c:v>3317573.9350000005</c:v>
                </c:pt>
                <c:pt idx="2">
                  <c:v>3418918.26</c:v>
                </c:pt>
                <c:pt idx="3">
                  <c:v>3061561.64</c:v>
                </c:pt>
                <c:pt idx="4">
                  <c:v>2935432.602</c:v>
                </c:pt>
                <c:pt idx="5">
                  <c:v>2713160.108</c:v>
                </c:pt>
                <c:pt idx="6">
                  <c:v>2630631.1320000002</c:v>
                </c:pt>
                <c:pt idx="7">
                  <c:v>2630685.1809999999</c:v>
                </c:pt>
                <c:pt idx="8">
                  <c:v>2683199.105</c:v>
                </c:pt>
                <c:pt idx="9">
                  <c:v>2998494.3919999995</c:v>
                </c:pt>
                <c:pt idx="10">
                  <c:v>3217541.392</c:v>
                </c:pt>
                <c:pt idx="11">
                  <c:v>3384293.855</c:v>
                </c:pt>
              </c:numCache>
            </c:numRef>
          </c:val>
          <c:extLst>
            <c:ext xmlns:c16="http://schemas.microsoft.com/office/drawing/2014/chart" uri="{C3380CC4-5D6E-409C-BE32-E72D297353CC}">
              <c16:uniqueId val="{00000000-FD48-4B4A-80AF-B504D9E0F7F3}"/>
            </c:ext>
          </c:extLst>
        </c:ser>
        <c:ser>
          <c:idx val="1"/>
          <c:order val="1"/>
          <c:tx>
            <c:strRef>
              <c:f>'4.7'!$A$14</c:f>
              <c:strCache>
                <c:ptCount val="1"/>
                <c:pt idx="0">
                  <c:v>EG.D, a.s.</c:v>
                </c:pt>
              </c:strCache>
            </c:strRef>
          </c:tx>
          <c:spPr>
            <a:solidFill>
              <a:schemeClr val="accent2"/>
            </a:solidFill>
          </c:spPr>
          <c:invertIfNegative val="0"/>
          <c:val>
            <c:numRef>
              <c:f>'4.7'!$B$14:$M$14</c:f>
              <c:numCache>
                <c:formatCode>#,##0.0</c:formatCode>
                <c:ptCount val="12"/>
                <c:pt idx="0">
                  <c:v>1311788.919</c:v>
                </c:pt>
                <c:pt idx="1">
                  <c:v>1221404.2839999991</c:v>
                </c:pt>
                <c:pt idx="2">
                  <c:v>1272219.4080000001</c:v>
                </c:pt>
                <c:pt idx="3">
                  <c:v>1125833.0380000011</c:v>
                </c:pt>
                <c:pt idx="4">
                  <c:v>1097689.2450000001</c:v>
                </c:pt>
                <c:pt idx="5">
                  <c:v>1044914.8560000008</c:v>
                </c:pt>
                <c:pt idx="6">
                  <c:v>1009342.978999999</c:v>
                </c:pt>
                <c:pt idx="7">
                  <c:v>1034502.0749999981</c:v>
                </c:pt>
                <c:pt idx="8">
                  <c:v>1040545.604000001</c:v>
                </c:pt>
                <c:pt idx="9">
                  <c:v>1138361.4150000021</c:v>
                </c:pt>
                <c:pt idx="10">
                  <c:v>1213178.2489999961</c:v>
                </c:pt>
                <c:pt idx="11">
                  <c:v>1240734.6890000016</c:v>
                </c:pt>
              </c:numCache>
            </c:numRef>
          </c:val>
          <c:extLst>
            <c:ext xmlns:c16="http://schemas.microsoft.com/office/drawing/2014/chart" uri="{C3380CC4-5D6E-409C-BE32-E72D297353CC}">
              <c16:uniqueId val="{00000001-FD48-4B4A-80AF-B504D9E0F7F3}"/>
            </c:ext>
          </c:extLst>
        </c:ser>
        <c:ser>
          <c:idx val="2"/>
          <c:order val="2"/>
          <c:tx>
            <c:strRef>
              <c:f>'4.7'!$A$19</c:f>
              <c:strCache>
                <c:ptCount val="1"/>
                <c:pt idx="0">
                  <c:v>PREdistribuce, a.s.</c:v>
                </c:pt>
              </c:strCache>
            </c:strRef>
          </c:tx>
          <c:spPr>
            <a:solidFill>
              <a:schemeClr val="accent3"/>
            </a:solidFill>
          </c:spPr>
          <c:invertIfNegative val="0"/>
          <c:val>
            <c:numRef>
              <c:f>'4.7'!$B$19:$M$19</c:f>
              <c:numCache>
                <c:formatCode>#,##0.0</c:formatCode>
                <c:ptCount val="12"/>
                <c:pt idx="0">
                  <c:v>534334.18299999996</c:v>
                </c:pt>
                <c:pt idx="1">
                  <c:v>495800.25800000003</c:v>
                </c:pt>
                <c:pt idx="2">
                  <c:v>510792.56599999999</c:v>
                </c:pt>
                <c:pt idx="3">
                  <c:v>457998.97500000003</c:v>
                </c:pt>
                <c:pt idx="4">
                  <c:v>447681.10400000005</c:v>
                </c:pt>
                <c:pt idx="5">
                  <c:v>445899.299</c:v>
                </c:pt>
                <c:pt idx="6">
                  <c:v>437799.58300000004</c:v>
                </c:pt>
                <c:pt idx="7">
                  <c:v>435547.82300000003</c:v>
                </c:pt>
                <c:pt idx="8">
                  <c:v>441080.34899999999</c:v>
                </c:pt>
                <c:pt idx="9">
                  <c:v>489977.52799999999</c:v>
                </c:pt>
                <c:pt idx="10">
                  <c:v>524922.09000000008</c:v>
                </c:pt>
                <c:pt idx="11">
                  <c:v>554228.63</c:v>
                </c:pt>
              </c:numCache>
            </c:numRef>
          </c:val>
          <c:extLst>
            <c:ext xmlns:c16="http://schemas.microsoft.com/office/drawing/2014/chart" uri="{C3380CC4-5D6E-409C-BE32-E72D297353CC}">
              <c16:uniqueId val="{00000002-FD48-4B4A-80AF-B504D9E0F7F3}"/>
            </c:ext>
          </c:extLst>
        </c:ser>
        <c:ser>
          <c:idx val="3"/>
          <c:order val="3"/>
          <c:tx>
            <c:strRef>
              <c:f>'4.7'!$A$24</c:f>
              <c:strCache>
                <c:ptCount val="1"/>
                <c:pt idx="0">
                  <c:v>UCED Chomutov s.r.o.</c:v>
                </c:pt>
              </c:strCache>
            </c:strRef>
          </c:tx>
          <c:spPr>
            <a:solidFill>
              <a:schemeClr val="accent4"/>
            </a:solidFill>
          </c:spPr>
          <c:invertIfNegative val="0"/>
          <c:val>
            <c:numRef>
              <c:f>'4.7'!$B$24:$M$24</c:f>
              <c:numCache>
                <c:formatCode>#,##0.0</c:formatCode>
                <c:ptCount val="12"/>
                <c:pt idx="0">
                  <c:v>4119.085</c:v>
                </c:pt>
                <c:pt idx="1">
                  <c:v>4351.83</c:v>
                </c:pt>
                <c:pt idx="2">
                  <c:v>4537.549</c:v>
                </c:pt>
                <c:pt idx="3">
                  <c:v>3974.1349999999998</c:v>
                </c:pt>
                <c:pt idx="4">
                  <c:v>5051.8559999999998</c:v>
                </c:pt>
                <c:pt idx="5">
                  <c:v>4913.6230000000005</c:v>
                </c:pt>
                <c:pt idx="6">
                  <c:v>3680.2179999999998</c:v>
                </c:pt>
                <c:pt idx="7">
                  <c:v>4117.0239999999994</c:v>
                </c:pt>
                <c:pt idx="8">
                  <c:v>4609.9290000000001</c:v>
                </c:pt>
                <c:pt idx="9">
                  <c:v>4896.6750000000002</c:v>
                </c:pt>
                <c:pt idx="10">
                  <c:v>4930.9090000000006</c:v>
                </c:pt>
                <c:pt idx="11">
                  <c:v>4756.8530000000001</c:v>
                </c:pt>
              </c:numCache>
            </c:numRef>
          </c:val>
          <c:extLst>
            <c:ext xmlns:c16="http://schemas.microsoft.com/office/drawing/2014/chart" uri="{C3380CC4-5D6E-409C-BE32-E72D297353CC}">
              <c16:uniqueId val="{00000003-FD48-4B4A-80AF-B504D9E0F7F3}"/>
            </c:ext>
          </c:extLst>
        </c:ser>
        <c:dLbls>
          <c:showLegendKey val="0"/>
          <c:showVal val="0"/>
          <c:showCatName val="0"/>
          <c:showSerName val="0"/>
          <c:showPercent val="0"/>
          <c:showBubbleSize val="0"/>
        </c:dLbls>
        <c:gapWidth val="50"/>
        <c:overlap val="100"/>
        <c:axId val="152256896"/>
        <c:axId val="152258432"/>
      </c:barChart>
      <c:catAx>
        <c:axId val="152256896"/>
        <c:scaling>
          <c:orientation val="minMax"/>
        </c:scaling>
        <c:delete val="0"/>
        <c:axPos val="b"/>
        <c:majorTickMark val="none"/>
        <c:minorTickMark val="none"/>
        <c:tickLblPos val="nextTo"/>
        <c:txPr>
          <a:bodyPr/>
          <a:lstStyle/>
          <a:p>
            <a:pPr>
              <a:defRPr sz="900"/>
            </a:pPr>
            <a:endParaRPr lang="cs-CZ"/>
          </a:p>
        </c:txPr>
        <c:crossAx val="152258432"/>
        <c:crosses val="autoZero"/>
        <c:auto val="1"/>
        <c:lblAlgn val="ctr"/>
        <c:lblOffset val="100"/>
        <c:noMultiLvlLbl val="0"/>
      </c:catAx>
      <c:valAx>
        <c:axId val="1522584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2256896"/>
        <c:crosses val="autoZero"/>
        <c:crossBetween val="between"/>
        <c:dispUnits>
          <c:builtInUnit val="millions"/>
        </c:dispUnits>
      </c:valAx>
    </c:plotArea>
    <c:legend>
      <c:legendPos val="b"/>
      <c:layout>
        <c:manualLayout>
          <c:xMode val="edge"/>
          <c:yMode val="edge"/>
          <c:x val="0"/>
          <c:y val="0.89422642130823149"/>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b="1" i="0" baseline="0">
                <a:effectLst/>
              </a:rPr>
              <a:t>Structure of total consumption ČEZ Distribuce, a.s.</a:t>
            </a:r>
            <a:endParaRPr lang="cs-CZ" sz="1000">
              <a:effectLst/>
            </a:endParaRPr>
          </a:p>
        </c:rich>
      </c:tx>
      <c:layout>
        <c:manualLayout>
          <c:xMode val="edge"/>
          <c:yMode val="edge"/>
          <c:x val="8.4085991414193067E-4"/>
          <c:y val="0"/>
        </c:manualLayout>
      </c:layout>
      <c:overlay val="0"/>
    </c:title>
    <c:autoTitleDeleted val="0"/>
    <c:plotArea>
      <c:layout>
        <c:manualLayout>
          <c:layoutTarget val="inner"/>
          <c:xMode val="edge"/>
          <c:yMode val="edge"/>
          <c:x val="0.43760244827527217"/>
          <c:y val="0.34348837056115089"/>
          <c:w val="0.33677572514660703"/>
          <c:h val="0.68084299054985364"/>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C16F-4951-B0C5-A466B3F729DB}"/>
              </c:ext>
            </c:extLst>
          </c:dPt>
          <c:dPt>
            <c:idx val="2"/>
            <c:bubble3D val="0"/>
            <c:spPr>
              <a:solidFill>
                <a:schemeClr val="accent5"/>
              </a:solidFill>
            </c:spPr>
            <c:extLst>
              <c:ext xmlns:c16="http://schemas.microsoft.com/office/drawing/2014/chart" uri="{C3380CC4-5D6E-409C-BE32-E72D297353CC}">
                <c16:uniqueId val="{00000001-C16F-4951-B0C5-A466B3F729DB}"/>
              </c:ext>
            </c:extLst>
          </c:dPt>
          <c:dPt>
            <c:idx val="3"/>
            <c:bubble3D val="0"/>
            <c:spPr>
              <a:solidFill>
                <a:schemeClr val="accent6"/>
              </a:solidFill>
            </c:spPr>
            <c:extLst>
              <c:ext xmlns:c16="http://schemas.microsoft.com/office/drawing/2014/chart" uri="{C3380CC4-5D6E-409C-BE32-E72D297353CC}">
                <c16:uniqueId val="{00000002-C16F-4951-B0C5-A466B3F729DB}"/>
              </c:ext>
            </c:extLst>
          </c:dPt>
          <c:cat>
            <c:strRef>
              <c:f>'4.7'!$A$10:$A$13</c:f>
              <c:strCache>
                <c:ptCount val="4"/>
                <c:pt idx="0">
                  <c:v>HD_C from EHV</c:v>
                </c:pt>
                <c:pt idx="1">
                  <c:v>HD_C from HV</c:v>
                </c:pt>
                <c:pt idx="2">
                  <c:v>LD_B</c:v>
                </c:pt>
                <c:pt idx="3">
                  <c:v>LD_H</c:v>
                </c:pt>
              </c:strCache>
            </c:strRef>
          </c:cat>
          <c:val>
            <c:numRef>
              <c:f>'4.7'!$N$10:$N$13</c:f>
              <c:numCache>
                <c:formatCode>#,##0.0</c:formatCode>
                <c:ptCount val="4"/>
                <c:pt idx="0">
                  <c:v>6220942.4550000001</c:v>
                </c:pt>
                <c:pt idx="1">
                  <c:v>14373538.74</c:v>
                </c:pt>
                <c:pt idx="2">
                  <c:v>4679068.0439999998</c:v>
                </c:pt>
                <c:pt idx="3">
                  <c:v>11277853.814000001</c:v>
                </c:pt>
              </c:numCache>
            </c:numRef>
          </c:val>
          <c:extLst>
            <c:ext xmlns:c16="http://schemas.microsoft.com/office/drawing/2014/chart" uri="{C3380CC4-5D6E-409C-BE32-E72D297353CC}">
              <c16:uniqueId val="{00000000-5F40-44E8-A2D9-7ED7AE67B703}"/>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b="1" i="0" baseline="0">
                <a:effectLst/>
              </a:rPr>
              <a:t>Structure of total consumption PREdistribuce, a.s.</a:t>
            </a:r>
            <a:endParaRPr lang="cs-CZ" sz="1000">
              <a:effectLst/>
            </a:endParaRPr>
          </a:p>
        </c:rich>
      </c:tx>
      <c:layout>
        <c:manualLayout>
          <c:xMode val="edge"/>
          <c:yMode val="edge"/>
          <c:x val="4.6779909269914705E-3"/>
          <c:y val="0"/>
        </c:manualLayout>
      </c:layout>
      <c:overlay val="0"/>
    </c:title>
    <c:autoTitleDeleted val="0"/>
    <c:plotArea>
      <c:layout>
        <c:manualLayout>
          <c:layoutTarget val="inner"/>
          <c:xMode val="edge"/>
          <c:yMode val="edge"/>
          <c:x val="0.46539240926403908"/>
          <c:y val="0.35709113224915612"/>
          <c:w val="0.36932954594062545"/>
          <c:h val="0.64290886775084377"/>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3EDD-4358-9DC8-ED33A3158F66}"/>
              </c:ext>
            </c:extLst>
          </c:dPt>
          <c:dPt>
            <c:idx val="2"/>
            <c:bubble3D val="0"/>
            <c:spPr>
              <a:solidFill>
                <a:schemeClr val="accent5"/>
              </a:solidFill>
            </c:spPr>
            <c:extLst>
              <c:ext xmlns:c16="http://schemas.microsoft.com/office/drawing/2014/chart" uri="{C3380CC4-5D6E-409C-BE32-E72D297353CC}">
                <c16:uniqueId val="{00000001-3EDD-4358-9DC8-ED33A3158F66}"/>
              </c:ext>
            </c:extLst>
          </c:dPt>
          <c:dPt>
            <c:idx val="3"/>
            <c:bubble3D val="0"/>
            <c:spPr>
              <a:solidFill>
                <a:schemeClr val="accent6"/>
              </a:solidFill>
            </c:spPr>
            <c:extLst>
              <c:ext xmlns:c16="http://schemas.microsoft.com/office/drawing/2014/chart" uri="{C3380CC4-5D6E-409C-BE32-E72D297353CC}">
                <c16:uniqueId val="{00000002-3EDD-4358-9DC8-ED33A3158F66}"/>
              </c:ext>
            </c:extLst>
          </c:dPt>
          <c:cat>
            <c:strRef>
              <c:f>'4.7'!$A$20:$A$23</c:f>
              <c:strCache>
                <c:ptCount val="4"/>
                <c:pt idx="0">
                  <c:v>HD_C from EHV</c:v>
                </c:pt>
                <c:pt idx="1">
                  <c:v>HD_C from HV</c:v>
                </c:pt>
                <c:pt idx="2">
                  <c:v>LD_B</c:v>
                </c:pt>
                <c:pt idx="3">
                  <c:v>LD_H</c:v>
                </c:pt>
              </c:strCache>
            </c:strRef>
          </c:cat>
          <c:val>
            <c:numRef>
              <c:f>'4.7'!$N$20:$N$23</c:f>
              <c:numCache>
                <c:formatCode>#,##0.0</c:formatCode>
                <c:ptCount val="4"/>
                <c:pt idx="0">
                  <c:v>121407.82400000001</c:v>
                </c:pt>
                <c:pt idx="1">
                  <c:v>2980088.4670000002</c:v>
                </c:pt>
                <c:pt idx="2">
                  <c:v>1115000</c:v>
                </c:pt>
                <c:pt idx="3">
                  <c:v>1559566.0970000001</c:v>
                </c:pt>
              </c:numCache>
            </c:numRef>
          </c:val>
          <c:extLst>
            <c:ext xmlns:c16="http://schemas.microsoft.com/office/drawing/2014/chart" uri="{C3380CC4-5D6E-409C-BE32-E72D297353CC}">
              <c16:uniqueId val="{00000000-BDD6-427B-B689-DF4F6BB9FDB8}"/>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b="1" i="0" u="none" strike="noStrike" baseline="0">
                <a:effectLst/>
              </a:rPr>
              <a:t>Structure of total consumption </a:t>
            </a:r>
            <a:r>
              <a:rPr lang="cs-CZ" sz="1000" b="1" i="0" u="none" strike="noStrike" baseline="0">
                <a:solidFill>
                  <a:schemeClr val="accent1"/>
                </a:solidFill>
                <a:effectLst/>
              </a:rPr>
              <a:t>EG.D</a:t>
            </a:r>
            <a:r>
              <a:rPr lang="en-US" sz="1000" b="1" i="0" u="none" strike="noStrike" baseline="0">
                <a:solidFill>
                  <a:schemeClr val="accent1"/>
                </a:solidFill>
                <a:effectLst/>
              </a:rPr>
              <a:t>, a.s.</a:t>
            </a:r>
            <a:endParaRPr lang="en-US" sz="1000">
              <a:solidFill>
                <a:schemeClr val="accent1"/>
              </a:solidFill>
            </a:endParaRPr>
          </a:p>
        </c:rich>
      </c:tx>
      <c:layout>
        <c:manualLayout>
          <c:xMode val="edge"/>
          <c:yMode val="edge"/>
          <c:x val="2.0093865227758224E-4"/>
          <c:y val="0"/>
        </c:manualLayout>
      </c:layout>
      <c:overlay val="0"/>
    </c:title>
    <c:autoTitleDeleted val="0"/>
    <c:plotArea>
      <c:layout>
        <c:manualLayout>
          <c:layoutTarget val="inner"/>
          <c:xMode val="edge"/>
          <c:yMode val="edge"/>
          <c:x val="0.4280624693099272"/>
          <c:y val="0.34658099108771978"/>
          <c:w val="0.33057519216333708"/>
          <c:h val="0.66882568184033264"/>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7A3C-48BF-B40E-60F5A35AC711}"/>
              </c:ext>
            </c:extLst>
          </c:dPt>
          <c:dPt>
            <c:idx val="2"/>
            <c:bubble3D val="0"/>
            <c:spPr>
              <a:solidFill>
                <a:schemeClr val="accent5"/>
              </a:solidFill>
            </c:spPr>
            <c:extLst>
              <c:ext xmlns:c16="http://schemas.microsoft.com/office/drawing/2014/chart" uri="{C3380CC4-5D6E-409C-BE32-E72D297353CC}">
                <c16:uniqueId val="{00000001-7A3C-48BF-B40E-60F5A35AC711}"/>
              </c:ext>
            </c:extLst>
          </c:dPt>
          <c:dPt>
            <c:idx val="3"/>
            <c:bubble3D val="0"/>
            <c:spPr>
              <a:solidFill>
                <a:schemeClr val="accent6"/>
              </a:solidFill>
            </c:spPr>
            <c:extLst>
              <c:ext xmlns:c16="http://schemas.microsoft.com/office/drawing/2014/chart" uri="{C3380CC4-5D6E-409C-BE32-E72D297353CC}">
                <c16:uniqueId val="{00000002-7A3C-48BF-B40E-60F5A35AC711}"/>
              </c:ext>
            </c:extLst>
          </c:dPt>
          <c:cat>
            <c:strRef>
              <c:f>'4.7'!$A$15:$A$18</c:f>
              <c:strCache>
                <c:ptCount val="4"/>
                <c:pt idx="0">
                  <c:v>HD_C from EHV</c:v>
                </c:pt>
                <c:pt idx="1">
                  <c:v>HD_C from HV</c:v>
                </c:pt>
                <c:pt idx="2">
                  <c:v>LD_B</c:v>
                </c:pt>
                <c:pt idx="3">
                  <c:v>LD_H</c:v>
                </c:pt>
              </c:strCache>
            </c:strRef>
          </c:cat>
          <c:val>
            <c:numRef>
              <c:f>'4.7'!$N$15:$N$18</c:f>
              <c:numCache>
                <c:formatCode>#,##0.0</c:formatCode>
                <c:ptCount val="4"/>
                <c:pt idx="0">
                  <c:v>1393912.5419999997</c:v>
                </c:pt>
                <c:pt idx="1">
                  <c:v>5980361.2919999994</c:v>
                </c:pt>
                <c:pt idx="2">
                  <c:v>1953705.0403021511</c:v>
                </c:pt>
                <c:pt idx="3">
                  <c:v>4422535.8866978483</c:v>
                </c:pt>
              </c:numCache>
            </c:numRef>
          </c:val>
          <c:extLst>
            <c:ext xmlns:c16="http://schemas.microsoft.com/office/drawing/2014/chart" uri="{C3380CC4-5D6E-409C-BE32-E72D297353CC}">
              <c16:uniqueId val="{00000000-DBCB-4118-B0DA-58C7E3DD7E43}"/>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b="1" i="0" baseline="0">
                <a:effectLst/>
              </a:rPr>
              <a:t>Structure of total consumption UCED Chomutov s.r.o.</a:t>
            </a:r>
            <a:endParaRPr lang="cs-CZ" sz="1000">
              <a:effectLst/>
            </a:endParaRPr>
          </a:p>
        </c:rich>
      </c:tx>
      <c:layout>
        <c:manualLayout>
          <c:xMode val="edge"/>
          <c:yMode val="edge"/>
          <c:x val="2.2537095971934313E-4"/>
          <c:y val="0"/>
        </c:manualLayout>
      </c:layout>
      <c:overlay val="0"/>
    </c:title>
    <c:autoTitleDeleted val="0"/>
    <c:plotArea>
      <c:layout>
        <c:manualLayout>
          <c:layoutTarget val="inner"/>
          <c:xMode val="edge"/>
          <c:yMode val="edge"/>
          <c:x val="0.39795889621051056"/>
          <c:y val="0.33071003375268487"/>
          <c:w val="0.34245412516866214"/>
          <c:h val="0.6928600086297606"/>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EA46-473E-B831-5AE7C7D978FE}"/>
              </c:ext>
            </c:extLst>
          </c:dPt>
          <c:dPt>
            <c:idx val="2"/>
            <c:bubble3D val="0"/>
            <c:spPr>
              <a:solidFill>
                <a:schemeClr val="accent5"/>
              </a:solidFill>
            </c:spPr>
            <c:extLst>
              <c:ext xmlns:c16="http://schemas.microsoft.com/office/drawing/2014/chart" uri="{C3380CC4-5D6E-409C-BE32-E72D297353CC}">
                <c16:uniqueId val="{00000001-EA46-473E-B831-5AE7C7D978FE}"/>
              </c:ext>
            </c:extLst>
          </c:dPt>
          <c:dPt>
            <c:idx val="3"/>
            <c:bubble3D val="0"/>
            <c:spPr>
              <a:solidFill>
                <a:schemeClr val="accent6"/>
              </a:solidFill>
            </c:spPr>
            <c:extLst>
              <c:ext xmlns:c16="http://schemas.microsoft.com/office/drawing/2014/chart" uri="{C3380CC4-5D6E-409C-BE32-E72D297353CC}">
                <c16:uniqueId val="{00000004-011E-4FDE-AC96-72AB0E000F76}"/>
              </c:ext>
            </c:extLst>
          </c:dPt>
          <c:cat>
            <c:strRef>
              <c:f>'4.7'!$A$25:$A$28</c:f>
              <c:strCache>
                <c:ptCount val="4"/>
                <c:pt idx="0">
                  <c:v>HD_C from EHV</c:v>
                </c:pt>
                <c:pt idx="1">
                  <c:v>HD_C from HV</c:v>
                </c:pt>
                <c:pt idx="2">
                  <c:v>LD_B</c:v>
                </c:pt>
                <c:pt idx="3">
                  <c:v>LD_H</c:v>
                </c:pt>
              </c:strCache>
            </c:strRef>
          </c:cat>
          <c:val>
            <c:numRef>
              <c:f>'4.7'!$N$25:$N$28</c:f>
              <c:numCache>
                <c:formatCode>#,##0.0</c:formatCode>
                <c:ptCount val="4"/>
                <c:pt idx="0">
                  <c:v>0</c:v>
                </c:pt>
                <c:pt idx="1">
                  <c:v>53010.784000000007</c:v>
                </c:pt>
                <c:pt idx="2">
                  <c:v>928.90200000000004</c:v>
                </c:pt>
                <c:pt idx="3">
                  <c:v>0</c:v>
                </c:pt>
              </c:numCache>
            </c:numRef>
          </c:val>
          <c:extLst>
            <c:ext xmlns:c16="http://schemas.microsoft.com/office/drawing/2014/chart" uri="{C3380CC4-5D6E-409C-BE32-E72D297353CC}">
              <c16:uniqueId val="{00000000-E371-4632-8FE3-9DA02A7E0BF8}"/>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CE6-4722-BCF2-BD1AAB8D4B05}"/>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CE6-4722-BCF2-BD1AAB8D4B05}"/>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CE6-4722-BCF2-BD1AAB8D4B05}"/>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CE6-4722-BCF2-BD1AAB8D4B05}"/>
            </c:ext>
          </c:extLst>
        </c:ser>
        <c:dLbls>
          <c:showLegendKey val="0"/>
          <c:showVal val="0"/>
          <c:showCatName val="0"/>
          <c:showSerName val="0"/>
          <c:showPercent val="0"/>
          <c:showBubbleSize val="0"/>
        </c:dLbls>
        <c:gapWidth val="150"/>
        <c:axId val="154441984"/>
        <c:axId val="154447872"/>
      </c:barChart>
      <c:catAx>
        <c:axId val="154441984"/>
        <c:scaling>
          <c:orientation val="minMax"/>
        </c:scaling>
        <c:delete val="1"/>
        <c:axPos val="b"/>
        <c:numFmt formatCode="General" sourceLinked="1"/>
        <c:majorTickMark val="out"/>
        <c:minorTickMark val="none"/>
        <c:tickLblPos val="none"/>
        <c:crossAx val="154447872"/>
        <c:crosses val="autoZero"/>
        <c:auto val="1"/>
        <c:lblAlgn val="ctr"/>
        <c:lblOffset val="100"/>
        <c:noMultiLvlLbl val="0"/>
      </c:catAx>
      <c:valAx>
        <c:axId val="154447872"/>
        <c:scaling>
          <c:orientation val="minMax"/>
        </c:scaling>
        <c:delete val="1"/>
        <c:axPos val="l"/>
        <c:numFmt formatCode="General" sourceLinked="1"/>
        <c:majorTickMark val="out"/>
        <c:minorTickMark val="none"/>
        <c:tickLblPos val="none"/>
        <c:crossAx val="1544419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sz="1000" b="1">
                <a:solidFill>
                  <a:schemeClr val="tx2"/>
                </a:solidFill>
              </a:rPr>
              <a:t>Fuels' and </a:t>
            </a:r>
            <a:r>
              <a:rPr lang="cs-CZ" sz="1000" b="1" baseline="0">
                <a:solidFill>
                  <a:schemeClr val="tx2"/>
                </a:solidFill>
              </a:rPr>
              <a:t>technologi</a:t>
            </a:r>
            <a:r>
              <a:rPr lang="en-US" sz="1000" b="1" baseline="0">
                <a:solidFill>
                  <a:schemeClr val="tx2"/>
                </a:solidFill>
              </a:rPr>
              <a:t>es' share of gross electricity generation</a:t>
            </a:r>
            <a:r>
              <a:rPr lang="cs-CZ" sz="1000" b="1" baseline="0">
                <a:solidFill>
                  <a:schemeClr val="tx2"/>
                </a:solidFill>
              </a:rPr>
              <a:t> [GWh] </a:t>
            </a:r>
            <a:endParaRPr lang="en-US" sz="1000" b="1">
              <a:solidFill>
                <a:schemeClr val="tx2"/>
              </a:solidFill>
            </a:endParaRPr>
          </a:p>
        </c:rich>
      </c:tx>
      <c:layout>
        <c:manualLayout>
          <c:xMode val="edge"/>
          <c:yMode val="edge"/>
          <c:x val="9.9297774924229747E-4"/>
          <c:y val="0"/>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9.9066257856957496E-2"/>
          <c:y val="0.13723795115625692"/>
          <c:w val="0.78957969309229903"/>
          <c:h val="0.76700045625915647"/>
        </c:manualLayout>
      </c:layout>
      <c:barChart>
        <c:barDir val="col"/>
        <c:grouping val="stacked"/>
        <c:varyColors val="0"/>
        <c:ser>
          <c:idx val="0"/>
          <c:order val="0"/>
          <c:tx>
            <c:strRef>
              <c:f>'3.5'!$A$5</c:f>
              <c:strCache>
                <c:ptCount val="1"/>
                <c:pt idx="0">
                  <c:v>Brown coal</c:v>
                </c:pt>
              </c:strCache>
            </c:strRef>
          </c:tx>
          <c:spPr>
            <a:solidFill>
              <a:schemeClr val="accent1"/>
            </a:solidFill>
            <a:ln>
              <a:noFill/>
            </a:ln>
            <a:effectLst/>
          </c:spPr>
          <c:invertIfNegative val="0"/>
          <c:val>
            <c:numRef>
              <c:f>'3.5'!$B$5:$M$5</c:f>
              <c:numCache>
                <c:formatCode>#,##0.0</c:formatCode>
                <c:ptCount val="12"/>
                <c:pt idx="0">
                  <c:v>3460.0385159999987</c:v>
                </c:pt>
                <c:pt idx="1">
                  <c:v>2778.2141509999997</c:v>
                </c:pt>
                <c:pt idx="2">
                  <c:v>2727.8450659999999</c:v>
                </c:pt>
                <c:pt idx="3">
                  <c:v>2244.8483120000001</c:v>
                </c:pt>
                <c:pt idx="4">
                  <c:v>1720.0295820000001</c:v>
                </c:pt>
                <c:pt idx="5">
                  <c:v>1716.7630689999999</c:v>
                </c:pt>
                <c:pt idx="6">
                  <c:v>2130.6920839999998</c:v>
                </c:pt>
                <c:pt idx="7">
                  <c:v>2266.0003479999991</c:v>
                </c:pt>
                <c:pt idx="8">
                  <c:v>2258.7787950000002</c:v>
                </c:pt>
                <c:pt idx="9">
                  <c:v>3152.4514229999995</c:v>
                </c:pt>
                <c:pt idx="10">
                  <c:v>3373.9317229999997</c:v>
                </c:pt>
                <c:pt idx="11">
                  <c:v>3577.4767069999998</c:v>
                </c:pt>
              </c:numCache>
            </c:numRef>
          </c:val>
          <c:extLst>
            <c:ext xmlns:c16="http://schemas.microsoft.com/office/drawing/2014/chart" uri="{C3380CC4-5D6E-409C-BE32-E72D297353CC}">
              <c16:uniqueId val="{00000000-57D7-49B8-A61D-74649372C456}"/>
            </c:ext>
          </c:extLst>
        </c:ser>
        <c:ser>
          <c:idx val="1"/>
          <c:order val="1"/>
          <c:tx>
            <c:strRef>
              <c:f>'3.5'!$A$6</c:f>
              <c:strCache>
                <c:ptCount val="1"/>
                <c:pt idx="0">
                  <c:v>Nuclear fuel</c:v>
                </c:pt>
              </c:strCache>
            </c:strRef>
          </c:tx>
          <c:spPr>
            <a:solidFill>
              <a:schemeClr val="accent2"/>
            </a:solidFill>
            <a:ln>
              <a:noFill/>
            </a:ln>
            <a:effectLst/>
          </c:spPr>
          <c:invertIfNegative val="0"/>
          <c:val>
            <c:numRef>
              <c:f>'3.5'!$B$6:$M$6</c:f>
              <c:numCache>
                <c:formatCode>#,##0.0</c:formatCode>
                <c:ptCount val="12"/>
                <c:pt idx="0">
                  <c:v>2740.0032099999999</c:v>
                </c:pt>
                <c:pt idx="1">
                  <c:v>2466.9492500000001</c:v>
                </c:pt>
                <c:pt idx="2">
                  <c:v>2595.8272900000002</c:v>
                </c:pt>
                <c:pt idx="3">
                  <c:v>2122.4468700000002</c:v>
                </c:pt>
                <c:pt idx="4">
                  <c:v>2428.0895699999996</c:v>
                </c:pt>
                <c:pt idx="5">
                  <c:v>2405.6819100000002</c:v>
                </c:pt>
                <c:pt idx="6">
                  <c:v>2075.0688700000001</c:v>
                </c:pt>
                <c:pt idx="7">
                  <c:v>2340.7240999999995</c:v>
                </c:pt>
                <c:pt idx="8">
                  <c:v>2820.1780899999999</c:v>
                </c:pt>
                <c:pt idx="9">
                  <c:v>3107.2876699999997</c:v>
                </c:pt>
                <c:pt idx="10">
                  <c:v>2882.12453</c:v>
                </c:pt>
                <c:pt idx="11">
                  <c:v>2746.7990199999999</c:v>
                </c:pt>
              </c:numCache>
            </c:numRef>
          </c:val>
          <c:extLst>
            <c:ext xmlns:c16="http://schemas.microsoft.com/office/drawing/2014/chart" uri="{C3380CC4-5D6E-409C-BE32-E72D297353CC}">
              <c16:uniqueId val="{00000001-0541-41F8-BD6D-731669124C51}"/>
            </c:ext>
          </c:extLst>
        </c:ser>
        <c:ser>
          <c:idx val="2"/>
          <c:order val="2"/>
          <c:tx>
            <c:strRef>
              <c:f>'3.5'!$A$8</c:f>
              <c:strCache>
                <c:ptCount val="1"/>
                <c:pt idx="0">
                  <c:v>Natural gas</c:v>
                </c:pt>
              </c:strCache>
            </c:strRef>
          </c:tx>
          <c:spPr>
            <a:solidFill>
              <a:schemeClr val="accent3"/>
            </a:solidFill>
            <a:ln>
              <a:noFill/>
            </a:ln>
            <a:effectLst/>
          </c:spPr>
          <c:invertIfNegative val="0"/>
          <c:val>
            <c:numRef>
              <c:f>'3.5'!$B$8:$M$8</c:f>
              <c:numCache>
                <c:formatCode>#,##0.0</c:formatCode>
                <c:ptCount val="12"/>
                <c:pt idx="0">
                  <c:v>793.64458600000012</c:v>
                </c:pt>
                <c:pt idx="1">
                  <c:v>699.47037900000032</c:v>
                </c:pt>
                <c:pt idx="2">
                  <c:v>835.7190830000003</c:v>
                </c:pt>
                <c:pt idx="3">
                  <c:v>774.21981500000118</c:v>
                </c:pt>
                <c:pt idx="4">
                  <c:v>355.68837099999934</c:v>
                </c:pt>
                <c:pt idx="5">
                  <c:v>583.47234199999968</c:v>
                </c:pt>
                <c:pt idx="6">
                  <c:v>512.80846799999972</c:v>
                </c:pt>
                <c:pt idx="7">
                  <c:v>291.92594800000046</c:v>
                </c:pt>
                <c:pt idx="8">
                  <c:v>373.10273799999993</c:v>
                </c:pt>
                <c:pt idx="9">
                  <c:v>412.70895900000079</c:v>
                </c:pt>
                <c:pt idx="10">
                  <c:v>694.04770199999973</c:v>
                </c:pt>
                <c:pt idx="11">
                  <c:v>692.86320000000035</c:v>
                </c:pt>
              </c:numCache>
            </c:numRef>
          </c:val>
          <c:extLst>
            <c:ext xmlns:c16="http://schemas.microsoft.com/office/drawing/2014/chart" uri="{C3380CC4-5D6E-409C-BE32-E72D297353CC}">
              <c16:uniqueId val="{00000002-0541-41F8-BD6D-731669124C51}"/>
            </c:ext>
          </c:extLst>
        </c:ser>
        <c:ser>
          <c:idx val="3"/>
          <c:order val="3"/>
          <c:tx>
            <c:strRef>
              <c:f>'3.5'!$A$9</c:f>
              <c:strCache>
                <c:ptCount val="1"/>
                <c:pt idx="0">
                  <c:v>Hard coal</c:v>
                </c:pt>
              </c:strCache>
            </c:strRef>
          </c:tx>
          <c:spPr>
            <a:solidFill>
              <a:schemeClr val="accent4"/>
            </a:solidFill>
            <a:ln>
              <a:noFill/>
            </a:ln>
            <a:effectLst/>
          </c:spPr>
          <c:invertIfNegative val="0"/>
          <c:val>
            <c:numRef>
              <c:f>'3.5'!$B$9:$M$9</c:f>
              <c:numCache>
                <c:formatCode>#,##0.0</c:formatCode>
                <c:ptCount val="12"/>
                <c:pt idx="0">
                  <c:v>280.45134900000005</c:v>
                </c:pt>
                <c:pt idx="1">
                  <c:v>262.10509099999996</c:v>
                </c:pt>
                <c:pt idx="2">
                  <c:v>195.84315900000001</c:v>
                </c:pt>
                <c:pt idx="3">
                  <c:v>169.32949299999999</c:v>
                </c:pt>
                <c:pt idx="4">
                  <c:v>111.88047200000003</c:v>
                </c:pt>
                <c:pt idx="5">
                  <c:v>134.81637599999999</c:v>
                </c:pt>
                <c:pt idx="6">
                  <c:v>268.46269999999998</c:v>
                </c:pt>
                <c:pt idx="7">
                  <c:v>140.22070400000001</c:v>
                </c:pt>
                <c:pt idx="8">
                  <c:v>275.22594899999996</c:v>
                </c:pt>
                <c:pt idx="9">
                  <c:v>251.52631699999998</c:v>
                </c:pt>
                <c:pt idx="10">
                  <c:v>366.09416300000004</c:v>
                </c:pt>
                <c:pt idx="11">
                  <c:v>305.72827999999998</c:v>
                </c:pt>
              </c:numCache>
            </c:numRef>
          </c:val>
          <c:extLst>
            <c:ext xmlns:c16="http://schemas.microsoft.com/office/drawing/2014/chart" uri="{C3380CC4-5D6E-409C-BE32-E72D297353CC}">
              <c16:uniqueId val="{00000003-0541-41F8-BD6D-731669124C51}"/>
            </c:ext>
          </c:extLst>
        </c:ser>
        <c:ser>
          <c:idx val="4"/>
          <c:order val="4"/>
          <c:tx>
            <c:strRef>
              <c:f>'3.5'!$A$10</c:f>
              <c:strCache>
                <c:ptCount val="1"/>
                <c:pt idx="0">
                  <c:v>Pumped storage</c:v>
                </c:pt>
              </c:strCache>
            </c:strRef>
          </c:tx>
          <c:spPr>
            <a:solidFill>
              <a:schemeClr val="accent5"/>
            </a:solidFill>
            <a:ln>
              <a:noFill/>
            </a:ln>
            <a:effectLst/>
          </c:spPr>
          <c:invertIfNegative val="0"/>
          <c:val>
            <c:numRef>
              <c:f>'3.5'!$B$10:$M$10</c:f>
              <c:numCache>
                <c:formatCode>#,##0.0</c:formatCode>
                <c:ptCount val="12"/>
                <c:pt idx="0">
                  <c:v>118.53997</c:v>
                </c:pt>
                <c:pt idx="1">
                  <c:v>107.600566</c:v>
                </c:pt>
                <c:pt idx="2">
                  <c:v>93.230910000000009</c:v>
                </c:pt>
                <c:pt idx="3">
                  <c:v>102.18486999999999</c:v>
                </c:pt>
                <c:pt idx="4">
                  <c:v>77.252239999999986</c:v>
                </c:pt>
                <c:pt idx="5">
                  <c:v>49.710487000000001</c:v>
                </c:pt>
                <c:pt idx="6">
                  <c:v>72.194794000000016</c:v>
                </c:pt>
                <c:pt idx="7">
                  <c:v>104.80131</c:v>
                </c:pt>
                <c:pt idx="8">
                  <c:v>114.25153</c:v>
                </c:pt>
                <c:pt idx="9">
                  <c:v>119.86945000000001</c:v>
                </c:pt>
                <c:pt idx="10">
                  <c:v>118.50739</c:v>
                </c:pt>
                <c:pt idx="11">
                  <c:v>133.26089999999999</c:v>
                </c:pt>
              </c:numCache>
            </c:numRef>
          </c:val>
          <c:extLst>
            <c:ext xmlns:c16="http://schemas.microsoft.com/office/drawing/2014/chart" uri="{C3380CC4-5D6E-409C-BE32-E72D297353CC}">
              <c16:uniqueId val="{00000004-0541-41F8-BD6D-731669124C51}"/>
            </c:ext>
          </c:extLst>
        </c:ser>
        <c:ser>
          <c:idx val="5"/>
          <c:order val="5"/>
          <c:tx>
            <c:strRef>
              <c:f>'3.5'!$A$11</c:f>
              <c:strCache>
                <c:ptCount val="1"/>
                <c:pt idx="0">
                  <c:v>Other gases</c:v>
                </c:pt>
              </c:strCache>
            </c:strRef>
          </c:tx>
          <c:spPr>
            <a:solidFill>
              <a:schemeClr val="accent6"/>
            </a:solidFill>
            <a:ln>
              <a:noFill/>
            </a:ln>
            <a:effectLst/>
          </c:spPr>
          <c:invertIfNegative val="0"/>
          <c:val>
            <c:numRef>
              <c:f>'3.5'!$B$11:$M$11</c:f>
              <c:numCache>
                <c:formatCode>#,##0.0</c:formatCode>
                <c:ptCount val="12"/>
                <c:pt idx="0">
                  <c:v>91.849974000000003</c:v>
                </c:pt>
                <c:pt idx="1">
                  <c:v>80.411812000000026</c:v>
                </c:pt>
                <c:pt idx="2">
                  <c:v>90.925694000000007</c:v>
                </c:pt>
                <c:pt idx="3">
                  <c:v>84.630710000000022</c:v>
                </c:pt>
                <c:pt idx="4">
                  <c:v>89.789742000000004</c:v>
                </c:pt>
                <c:pt idx="5">
                  <c:v>87.144364000000024</c:v>
                </c:pt>
                <c:pt idx="6">
                  <c:v>89.511515999999972</c:v>
                </c:pt>
                <c:pt idx="7">
                  <c:v>81.603495000000009</c:v>
                </c:pt>
                <c:pt idx="8">
                  <c:v>75.668034999999975</c:v>
                </c:pt>
                <c:pt idx="9">
                  <c:v>82.067454000000026</c:v>
                </c:pt>
                <c:pt idx="10">
                  <c:v>88.413179000000014</c:v>
                </c:pt>
                <c:pt idx="11">
                  <c:v>84.992413999999954</c:v>
                </c:pt>
              </c:numCache>
            </c:numRef>
          </c:val>
          <c:extLst>
            <c:ext xmlns:c16="http://schemas.microsoft.com/office/drawing/2014/chart" uri="{C3380CC4-5D6E-409C-BE32-E72D297353CC}">
              <c16:uniqueId val="{00000005-0541-41F8-BD6D-731669124C51}"/>
            </c:ext>
          </c:extLst>
        </c:ser>
        <c:ser>
          <c:idx val="6"/>
          <c:order val="6"/>
          <c:tx>
            <c:strRef>
              <c:f>'3.5'!$A$12</c:f>
              <c:strCache>
                <c:ptCount val="1"/>
                <c:pt idx="0">
                  <c:v>Other solid fuels (excluding BDMW)</c:v>
                </c:pt>
              </c:strCache>
            </c:strRef>
          </c:tx>
          <c:spPr>
            <a:solidFill>
              <a:srgbClr val="F0948F"/>
            </a:solidFill>
            <a:ln>
              <a:noFill/>
            </a:ln>
            <a:effectLst/>
          </c:spPr>
          <c:invertIfNegative val="0"/>
          <c:val>
            <c:numRef>
              <c:f>'3.5'!$B$12:$M$12</c:f>
              <c:numCache>
                <c:formatCode>#,##0.0</c:formatCode>
                <c:ptCount val="12"/>
                <c:pt idx="0">
                  <c:v>8.8252218000000013</c:v>
                </c:pt>
                <c:pt idx="1">
                  <c:v>8.3652870000000021</c:v>
                </c:pt>
                <c:pt idx="2">
                  <c:v>8.359744000000001</c:v>
                </c:pt>
                <c:pt idx="3">
                  <c:v>7.8319660000000013</c:v>
                </c:pt>
                <c:pt idx="4">
                  <c:v>7.1341561999999996</c:v>
                </c:pt>
                <c:pt idx="5">
                  <c:v>9.0676776000000014</c:v>
                </c:pt>
                <c:pt idx="6">
                  <c:v>8.5282771999999998</c:v>
                </c:pt>
                <c:pt idx="7">
                  <c:v>9.3597354000000017</c:v>
                </c:pt>
                <c:pt idx="8">
                  <c:v>6.9755561999999998</c:v>
                </c:pt>
                <c:pt idx="9">
                  <c:v>5.3756877999999997</c:v>
                </c:pt>
                <c:pt idx="10">
                  <c:v>7.0635128000000007</c:v>
                </c:pt>
                <c:pt idx="11">
                  <c:v>10.328078400000001</c:v>
                </c:pt>
              </c:numCache>
            </c:numRef>
          </c:val>
          <c:extLst>
            <c:ext xmlns:c16="http://schemas.microsoft.com/office/drawing/2014/chart" uri="{C3380CC4-5D6E-409C-BE32-E72D297353CC}">
              <c16:uniqueId val="{00000006-0541-41F8-BD6D-731669124C51}"/>
            </c:ext>
          </c:extLst>
        </c:ser>
        <c:ser>
          <c:idx val="7"/>
          <c:order val="7"/>
          <c:tx>
            <c:strRef>
              <c:f>'3.5'!$A$13</c:f>
              <c:strCache>
                <c:ptCount val="1"/>
                <c:pt idx="0">
                  <c:v>Waste heat</c:v>
                </c:pt>
              </c:strCache>
            </c:strRef>
          </c:tx>
          <c:spPr>
            <a:solidFill>
              <a:srgbClr val="F7C9C7"/>
            </a:solidFill>
            <a:ln>
              <a:noFill/>
            </a:ln>
            <a:effectLst/>
          </c:spPr>
          <c:invertIfNegative val="0"/>
          <c:val>
            <c:numRef>
              <c:f>'3.5'!$B$13:$M$13</c:f>
              <c:numCache>
                <c:formatCode>#,##0.0</c:formatCode>
                <c:ptCount val="12"/>
                <c:pt idx="0">
                  <c:v>6.7104900000000001</c:v>
                </c:pt>
                <c:pt idx="1">
                  <c:v>6.0610830000000009</c:v>
                </c:pt>
                <c:pt idx="2">
                  <c:v>6.1506760000000007</c:v>
                </c:pt>
                <c:pt idx="3">
                  <c:v>6.7126009999999985</c:v>
                </c:pt>
                <c:pt idx="4">
                  <c:v>6.8916409999999999</c:v>
                </c:pt>
                <c:pt idx="5">
                  <c:v>6.6662389999999991</c:v>
                </c:pt>
                <c:pt idx="6">
                  <c:v>6.9249749999999999</c:v>
                </c:pt>
                <c:pt idx="7">
                  <c:v>4.279871</c:v>
                </c:pt>
                <c:pt idx="8">
                  <c:v>4.2788180000000002</c:v>
                </c:pt>
                <c:pt idx="9">
                  <c:v>5.0322110000000002</c:v>
                </c:pt>
                <c:pt idx="10">
                  <c:v>5.7967180000000003</c:v>
                </c:pt>
                <c:pt idx="11">
                  <c:v>4.9655300000000002</c:v>
                </c:pt>
              </c:numCache>
            </c:numRef>
          </c:val>
          <c:extLst>
            <c:ext xmlns:c16="http://schemas.microsoft.com/office/drawing/2014/chart" uri="{C3380CC4-5D6E-409C-BE32-E72D297353CC}">
              <c16:uniqueId val="{00000007-0541-41F8-BD6D-731669124C51}"/>
            </c:ext>
          </c:extLst>
        </c:ser>
        <c:ser>
          <c:idx val="8"/>
          <c:order val="8"/>
          <c:tx>
            <c:strRef>
              <c:f>'3.5'!$A$14</c:f>
              <c:strCache>
                <c:ptCount val="1"/>
                <c:pt idx="0">
                  <c:v>Fuel oils</c:v>
                </c:pt>
              </c:strCache>
            </c:strRef>
          </c:tx>
          <c:spPr>
            <a:solidFill>
              <a:schemeClr val="tx1"/>
            </a:solidFill>
            <a:ln>
              <a:noFill/>
            </a:ln>
            <a:effectLst/>
          </c:spPr>
          <c:invertIfNegative val="0"/>
          <c:val>
            <c:numRef>
              <c:f>'3.5'!$B$14:$M$14</c:f>
              <c:numCache>
                <c:formatCode>#,##0.0</c:formatCode>
                <c:ptCount val="12"/>
                <c:pt idx="0">
                  <c:v>1.9478770000000001</c:v>
                </c:pt>
                <c:pt idx="1">
                  <c:v>2.1543689999999995</c:v>
                </c:pt>
                <c:pt idx="2">
                  <c:v>1.1906580000000002</c:v>
                </c:pt>
                <c:pt idx="3">
                  <c:v>1.1421410000000001</c:v>
                </c:pt>
                <c:pt idx="4">
                  <c:v>1.4487369999999999</c:v>
                </c:pt>
                <c:pt idx="5">
                  <c:v>1.529037</c:v>
                </c:pt>
                <c:pt idx="6">
                  <c:v>1.6627290000000001</c:v>
                </c:pt>
                <c:pt idx="7">
                  <c:v>1.5400510000000012</c:v>
                </c:pt>
                <c:pt idx="8">
                  <c:v>3.1116810000000008</c:v>
                </c:pt>
                <c:pt idx="9">
                  <c:v>1.7045260000000002</c:v>
                </c:pt>
                <c:pt idx="10">
                  <c:v>1.494356</c:v>
                </c:pt>
                <c:pt idx="11">
                  <c:v>1.69634</c:v>
                </c:pt>
              </c:numCache>
            </c:numRef>
          </c:val>
          <c:extLst>
            <c:ext xmlns:c16="http://schemas.microsoft.com/office/drawing/2014/chart" uri="{C3380CC4-5D6E-409C-BE32-E72D297353CC}">
              <c16:uniqueId val="{00000008-0541-41F8-BD6D-731669124C51}"/>
            </c:ext>
          </c:extLst>
        </c:ser>
        <c:ser>
          <c:idx val="9"/>
          <c:order val="9"/>
          <c:tx>
            <c:strRef>
              <c:f>'3.5'!$A$15</c:f>
              <c:strCache>
                <c:ptCount val="1"/>
                <c:pt idx="0">
                  <c:v>Other liquid fuels</c:v>
                </c:pt>
              </c:strCache>
            </c:strRef>
          </c:tx>
          <c:spPr>
            <a:solidFill>
              <a:srgbClr val="646363"/>
            </a:solidFill>
            <a:ln>
              <a:noFill/>
            </a:ln>
            <a:effectLst/>
          </c:spPr>
          <c:invertIfNegative val="0"/>
          <c:val>
            <c:numRef>
              <c:f>'3.5'!$B$15:$M$15</c:f>
              <c:numCache>
                <c:formatCode>#,##0.0</c:formatCode>
                <c:ptCount val="12"/>
                <c:pt idx="0">
                  <c:v>2.6034290000000002</c:v>
                </c:pt>
                <c:pt idx="1">
                  <c:v>2.5816229999999996</c:v>
                </c:pt>
                <c:pt idx="2">
                  <c:v>1.456637</c:v>
                </c:pt>
                <c:pt idx="3">
                  <c:v>0.70136300000000007</c:v>
                </c:pt>
                <c:pt idx="4">
                  <c:v>0.31248899999999996</c:v>
                </c:pt>
                <c:pt idx="5">
                  <c:v>0.98077799999999993</c:v>
                </c:pt>
                <c:pt idx="6">
                  <c:v>1.9389999999999998E-3</c:v>
                </c:pt>
                <c:pt idx="7">
                  <c:v>9.8118999999999998E-2</c:v>
                </c:pt>
                <c:pt idx="8">
                  <c:v>0.70621800000000001</c:v>
                </c:pt>
                <c:pt idx="9">
                  <c:v>0.65268599999999988</c:v>
                </c:pt>
                <c:pt idx="10">
                  <c:v>1.207179</c:v>
                </c:pt>
                <c:pt idx="11">
                  <c:v>0.877444</c:v>
                </c:pt>
              </c:numCache>
            </c:numRef>
          </c:val>
          <c:extLst>
            <c:ext xmlns:c16="http://schemas.microsoft.com/office/drawing/2014/chart" uri="{C3380CC4-5D6E-409C-BE32-E72D297353CC}">
              <c16:uniqueId val="{00000009-0541-41F8-BD6D-731669124C51}"/>
            </c:ext>
          </c:extLst>
        </c:ser>
        <c:ser>
          <c:idx val="10"/>
          <c:order val="10"/>
          <c:tx>
            <c:strRef>
              <c:f>'3.5'!$A$16</c:f>
              <c:strCache>
                <c:ptCount val="1"/>
                <c:pt idx="0">
                  <c:v>Other</c:v>
                </c:pt>
              </c:strCache>
            </c:strRef>
          </c:tx>
          <c:spPr>
            <a:solidFill>
              <a:srgbClr val="9D9D9C"/>
            </a:solidFill>
            <a:ln>
              <a:noFill/>
            </a:ln>
            <a:effectLst/>
          </c:spPr>
          <c:invertIfNegative val="0"/>
          <c:val>
            <c:numRef>
              <c:f>'3.5'!$B$16:$M$16</c:f>
              <c:numCache>
                <c:formatCode>#,##0.0</c:formatCode>
                <c:ptCount val="12"/>
                <c:pt idx="0">
                  <c:v>8.2000000000000003E-2</c:v>
                </c:pt>
                <c:pt idx="1">
                  <c:v>0.441187</c:v>
                </c:pt>
                <c:pt idx="2">
                  <c:v>0.39700000000000002</c:v>
                </c:pt>
                <c:pt idx="3">
                  <c:v>0</c:v>
                </c:pt>
                <c:pt idx="4">
                  <c:v>0</c:v>
                </c:pt>
                <c:pt idx="5">
                  <c:v>0</c:v>
                </c:pt>
                <c:pt idx="6">
                  <c:v>0</c:v>
                </c:pt>
                <c:pt idx="7">
                  <c:v>0</c:v>
                </c:pt>
                <c:pt idx="8">
                  <c:v>0</c:v>
                </c:pt>
                <c:pt idx="9">
                  <c:v>0</c:v>
                </c:pt>
                <c:pt idx="10">
                  <c:v>0.1177</c:v>
                </c:pt>
                <c:pt idx="11">
                  <c:v>0.43380000000000002</c:v>
                </c:pt>
              </c:numCache>
            </c:numRef>
          </c:val>
          <c:extLst>
            <c:ext xmlns:c16="http://schemas.microsoft.com/office/drawing/2014/chart" uri="{C3380CC4-5D6E-409C-BE32-E72D297353CC}">
              <c16:uniqueId val="{0000000A-0541-41F8-BD6D-731669124C51}"/>
            </c:ext>
          </c:extLst>
        </c:ser>
        <c:ser>
          <c:idx val="11"/>
          <c:order val="11"/>
          <c:tx>
            <c:strRef>
              <c:f>'3.5'!$A$17</c:f>
              <c:strCache>
                <c:ptCount val="1"/>
                <c:pt idx="0">
                  <c:v>Coke</c:v>
                </c:pt>
              </c:strCache>
            </c:strRef>
          </c:tx>
          <c:spPr>
            <a:solidFill>
              <a:srgbClr val="D0D0D0"/>
            </a:solidFill>
            <a:ln>
              <a:noFill/>
            </a:ln>
            <a:effectLst/>
          </c:spPr>
          <c:invertIfNegative val="0"/>
          <c:val>
            <c:numRef>
              <c:f>'3.5'!$B$17:$M$17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541-41F8-BD6D-731669124C51}"/>
            </c:ext>
          </c:extLst>
        </c:ser>
        <c:ser>
          <c:idx val="12"/>
          <c:order val="12"/>
          <c:tx>
            <c:strRef>
              <c:f>'3.5'!$A$19</c:f>
              <c:strCache>
                <c:ptCount val="1"/>
                <c:pt idx="0">
                  <c:v>Biomass</c:v>
                </c:pt>
              </c:strCache>
            </c:strRef>
          </c:tx>
          <c:spPr>
            <a:pattFill prst="ltUpDiag">
              <a:fgClr>
                <a:schemeClr val="tx2"/>
              </a:fgClr>
              <a:bgClr>
                <a:schemeClr val="bg1"/>
              </a:bgClr>
            </a:pattFill>
            <a:ln>
              <a:noFill/>
            </a:ln>
            <a:effectLst/>
          </c:spPr>
          <c:invertIfNegative val="0"/>
          <c:val>
            <c:numRef>
              <c:f>'3.5'!$B$19:$M$19</c:f>
              <c:numCache>
                <c:formatCode>#,##0.0</c:formatCode>
                <c:ptCount val="12"/>
                <c:pt idx="0">
                  <c:v>221.23850900000008</c:v>
                </c:pt>
                <c:pt idx="1">
                  <c:v>191.89552100000006</c:v>
                </c:pt>
                <c:pt idx="2">
                  <c:v>216.0054310000001</c:v>
                </c:pt>
                <c:pt idx="3">
                  <c:v>220.34491000000006</c:v>
                </c:pt>
                <c:pt idx="4">
                  <c:v>243.24467399999995</c:v>
                </c:pt>
                <c:pt idx="5">
                  <c:v>231.91823700000003</c:v>
                </c:pt>
                <c:pt idx="6">
                  <c:v>210.01818700000001</c:v>
                </c:pt>
                <c:pt idx="7">
                  <c:v>211.93632099999996</c:v>
                </c:pt>
                <c:pt idx="8">
                  <c:v>231.61339800000002</c:v>
                </c:pt>
                <c:pt idx="9">
                  <c:v>200.292959</c:v>
                </c:pt>
                <c:pt idx="10">
                  <c:v>255.91772299999997</c:v>
                </c:pt>
                <c:pt idx="11">
                  <c:v>230.12848300000005</c:v>
                </c:pt>
              </c:numCache>
            </c:numRef>
          </c:val>
          <c:extLst>
            <c:ext xmlns:c16="http://schemas.microsoft.com/office/drawing/2014/chart" uri="{C3380CC4-5D6E-409C-BE32-E72D297353CC}">
              <c16:uniqueId val="{0000000D-0541-41F8-BD6D-731669124C51}"/>
            </c:ext>
          </c:extLst>
        </c:ser>
        <c:ser>
          <c:idx val="13"/>
          <c:order val="13"/>
          <c:tx>
            <c:strRef>
              <c:f>'3.5'!$A$20</c:f>
              <c:strCache>
                <c:ptCount val="1"/>
                <c:pt idx="0">
                  <c:v>Biogas</c:v>
                </c:pt>
              </c:strCache>
            </c:strRef>
          </c:tx>
          <c:spPr>
            <a:pattFill prst="ltUpDiag">
              <a:fgClr>
                <a:schemeClr val="accent5"/>
              </a:fgClr>
              <a:bgClr>
                <a:schemeClr val="bg1"/>
              </a:bgClr>
            </a:pattFill>
            <a:ln>
              <a:noFill/>
            </a:ln>
            <a:effectLst/>
          </c:spPr>
          <c:invertIfNegative val="0"/>
          <c:val>
            <c:numRef>
              <c:f>'3.5'!$B$20:$M$20</c:f>
              <c:numCache>
                <c:formatCode>#,##0.0</c:formatCode>
                <c:ptCount val="12"/>
                <c:pt idx="0">
                  <c:v>223.72966399999984</c:v>
                </c:pt>
                <c:pt idx="1">
                  <c:v>201.50475800000007</c:v>
                </c:pt>
                <c:pt idx="2">
                  <c:v>224.57946999999996</c:v>
                </c:pt>
                <c:pt idx="3">
                  <c:v>217.99338000000014</c:v>
                </c:pt>
                <c:pt idx="4">
                  <c:v>221.68309600000012</c:v>
                </c:pt>
                <c:pt idx="5">
                  <c:v>207.59555899999992</c:v>
                </c:pt>
                <c:pt idx="6">
                  <c:v>212.48356899999987</c:v>
                </c:pt>
                <c:pt idx="7">
                  <c:v>213.46089600000019</c:v>
                </c:pt>
                <c:pt idx="8">
                  <c:v>208.89466400000003</c:v>
                </c:pt>
                <c:pt idx="9">
                  <c:v>220.06621699999999</c:v>
                </c:pt>
                <c:pt idx="10">
                  <c:v>215.28439299999997</c:v>
                </c:pt>
                <c:pt idx="11">
                  <c:v>224.84599400000013</c:v>
                </c:pt>
              </c:numCache>
            </c:numRef>
          </c:val>
          <c:extLst>
            <c:ext xmlns:c16="http://schemas.microsoft.com/office/drawing/2014/chart" uri="{C3380CC4-5D6E-409C-BE32-E72D297353CC}">
              <c16:uniqueId val="{0000000E-0541-41F8-BD6D-731669124C51}"/>
            </c:ext>
          </c:extLst>
        </c:ser>
        <c:ser>
          <c:idx val="14"/>
          <c:order val="14"/>
          <c:tx>
            <c:strRef>
              <c:f>'3.5'!$A$21</c:f>
              <c:strCache>
                <c:ptCount val="1"/>
                <c:pt idx="0">
                  <c:v>Hydro</c:v>
                </c:pt>
              </c:strCache>
            </c:strRef>
          </c:tx>
          <c:spPr>
            <a:pattFill prst="ltUpDiag">
              <a:fgClr>
                <a:schemeClr val="accent2"/>
              </a:fgClr>
              <a:bgClr>
                <a:schemeClr val="bg1"/>
              </a:bgClr>
            </a:pattFill>
            <a:ln>
              <a:noFill/>
            </a:ln>
            <a:effectLst/>
          </c:spPr>
          <c:invertIfNegative val="0"/>
          <c:val>
            <c:numRef>
              <c:f>'3.5'!$B$21:$M$21</c:f>
              <c:numCache>
                <c:formatCode>#,##0.0</c:formatCode>
                <c:ptCount val="12"/>
                <c:pt idx="0">
                  <c:v>189.79885100000001</c:v>
                </c:pt>
                <c:pt idx="1">
                  <c:v>292.43653899999987</c:v>
                </c:pt>
                <c:pt idx="2">
                  <c:v>245.81828299999984</c:v>
                </c:pt>
                <c:pt idx="3">
                  <c:v>185.39499999999995</c:v>
                </c:pt>
                <c:pt idx="4">
                  <c:v>261.90209000000004</c:v>
                </c:pt>
                <c:pt idx="5">
                  <c:v>172.08994499999994</c:v>
                </c:pt>
                <c:pt idx="6">
                  <c:v>250.4165880000001</c:v>
                </c:pt>
                <c:pt idx="7">
                  <c:v>192.84235699999985</c:v>
                </c:pt>
                <c:pt idx="8">
                  <c:v>151.92078600000013</c:v>
                </c:pt>
                <c:pt idx="9">
                  <c:v>177.46378899999996</c:v>
                </c:pt>
                <c:pt idx="10">
                  <c:v>143.82630900000004</c:v>
                </c:pt>
                <c:pt idx="11">
                  <c:v>144.60988599999985</c:v>
                </c:pt>
              </c:numCache>
            </c:numRef>
          </c:val>
          <c:extLst>
            <c:ext xmlns:c16="http://schemas.microsoft.com/office/drawing/2014/chart" uri="{C3380CC4-5D6E-409C-BE32-E72D297353CC}">
              <c16:uniqueId val="{0000000F-0541-41F8-BD6D-731669124C51}"/>
            </c:ext>
          </c:extLst>
        </c:ser>
        <c:ser>
          <c:idx val="15"/>
          <c:order val="15"/>
          <c:tx>
            <c:strRef>
              <c:f>'3.5'!$A$22</c:f>
              <c:strCache>
                <c:ptCount val="1"/>
                <c:pt idx="0">
                  <c:v>Photovoltaic</c:v>
                </c:pt>
              </c:strCache>
            </c:strRef>
          </c:tx>
          <c:spPr>
            <a:pattFill prst="ltUpDiag">
              <a:fgClr>
                <a:schemeClr val="accent6"/>
              </a:fgClr>
              <a:bgClr>
                <a:schemeClr val="bg1"/>
              </a:bgClr>
            </a:pattFill>
            <a:ln>
              <a:noFill/>
            </a:ln>
            <a:effectLst/>
          </c:spPr>
          <c:invertIfNegative val="0"/>
          <c:val>
            <c:numRef>
              <c:f>'3.5'!$B$22:$M$22</c:f>
              <c:numCache>
                <c:formatCode>#,##0.0</c:formatCode>
                <c:ptCount val="12"/>
                <c:pt idx="0">
                  <c:v>44.111868000000271</c:v>
                </c:pt>
                <c:pt idx="1">
                  <c:v>85.715612000000775</c:v>
                </c:pt>
                <c:pt idx="2">
                  <c:v>186.09310399999902</c:v>
                </c:pt>
                <c:pt idx="3">
                  <c:v>236.11885099999887</c:v>
                </c:pt>
                <c:pt idx="4">
                  <c:v>252.39284499999891</c:v>
                </c:pt>
                <c:pt idx="5">
                  <c:v>321.71634000000046</c:v>
                </c:pt>
                <c:pt idx="6">
                  <c:v>291.54509200000064</c:v>
                </c:pt>
                <c:pt idx="7">
                  <c:v>235.50532400000034</c:v>
                </c:pt>
                <c:pt idx="8">
                  <c:v>219.16904899999821</c:v>
                </c:pt>
                <c:pt idx="9">
                  <c:v>189.08664500000171</c:v>
                </c:pt>
                <c:pt idx="10">
                  <c:v>57.014121999999965</c:v>
                </c:pt>
                <c:pt idx="11">
                  <c:v>34.811470999999919</c:v>
                </c:pt>
              </c:numCache>
            </c:numRef>
          </c:val>
          <c:extLst>
            <c:ext xmlns:c16="http://schemas.microsoft.com/office/drawing/2014/chart" uri="{C3380CC4-5D6E-409C-BE32-E72D297353CC}">
              <c16:uniqueId val="{00000010-0541-41F8-BD6D-731669124C51}"/>
            </c:ext>
          </c:extLst>
        </c:ser>
        <c:ser>
          <c:idx val="16"/>
          <c:order val="16"/>
          <c:tx>
            <c:strRef>
              <c:f>'3.5'!$A$23</c:f>
              <c:strCache>
                <c:ptCount val="1"/>
                <c:pt idx="0">
                  <c:v>Wind</c:v>
                </c:pt>
              </c:strCache>
            </c:strRef>
          </c:tx>
          <c:spPr>
            <a:pattFill prst="ltUpDiag">
              <a:fgClr>
                <a:schemeClr val="accent3"/>
              </a:fgClr>
              <a:bgClr>
                <a:schemeClr val="bg1"/>
              </a:bgClr>
            </a:pattFill>
            <a:ln>
              <a:noFill/>
            </a:ln>
            <a:effectLst/>
          </c:spPr>
          <c:invertIfNegative val="0"/>
          <c:val>
            <c:numRef>
              <c:f>'3.5'!$B$23:$M$23</c:f>
              <c:numCache>
                <c:formatCode>#,##0.0</c:formatCode>
                <c:ptCount val="12"/>
                <c:pt idx="0">
                  <c:v>54.126033000000049</c:v>
                </c:pt>
                <c:pt idx="1">
                  <c:v>44.859880999999966</c:v>
                </c:pt>
                <c:pt idx="2">
                  <c:v>55.436106999999936</c:v>
                </c:pt>
                <c:pt idx="3">
                  <c:v>58.313711000000005</c:v>
                </c:pt>
                <c:pt idx="4">
                  <c:v>72.582606999999911</c:v>
                </c:pt>
                <c:pt idx="5">
                  <c:v>23.755353999999979</c:v>
                </c:pt>
                <c:pt idx="6">
                  <c:v>29.623390999999977</c:v>
                </c:pt>
                <c:pt idx="7">
                  <c:v>34.408688999999981</c:v>
                </c:pt>
                <c:pt idx="8">
                  <c:v>31.685019</c:v>
                </c:pt>
                <c:pt idx="9">
                  <c:v>71.457106999999979</c:v>
                </c:pt>
                <c:pt idx="10">
                  <c:v>58.470064000000036</c:v>
                </c:pt>
                <c:pt idx="11">
                  <c:v>66.816086000000041</c:v>
                </c:pt>
              </c:numCache>
            </c:numRef>
          </c:val>
          <c:extLst>
            <c:ext xmlns:c16="http://schemas.microsoft.com/office/drawing/2014/chart" uri="{C3380CC4-5D6E-409C-BE32-E72D297353CC}">
              <c16:uniqueId val="{00000011-0541-41F8-BD6D-731669124C51}"/>
            </c:ext>
          </c:extLst>
        </c:ser>
        <c:ser>
          <c:idx val="17"/>
          <c:order val="17"/>
          <c:tx>
            <c:strRef>
              <c:f>'3.5'!$A$24</c:f>
              <c:strCache>
                <c:ptCount val="1"/>
                <c:pt idx="0">
                  <c:v>BDMW</c:v>
                </c:pt>
              </c:strCache>
            </c:strRef>
          </c:tx>
          <c:spPr>
            <a:pattFill prst="ltUpDiag">
              <a:fgClr>
                <a:srgbClr val="F0948F"/>
              </a:fgClr>
              <a:bgClr>
                <a:schemeClr val="bg1"/>
              </a:bgClr>
            </a:pattFill>
            <a:ln>
              <a:noFill/>
            </a:ln>
            <a:effectLst/>
          </c:spPr>
          <c:invertIfNegative val="0"/>
          <c:val>
            <c:numRef>
              <c:f>'3.5'!$B$24:$M$24</c:f>
              <c:numCache>
                <c:formatCode>#,##0.0</c:formatCode>
                <c:ptCount val="12"/>
                <c:pt idx="0">
                  <c:v>11.573503199999999</c:v>
                </c:pt>
                <c:pt idx="1">
                  <c:v>10.654557</c:v>
                </c:pt>
                <c:pt idx="2">
                  <c:v>10.195043999999998</c:v>
                </c:pt>
                <c:pt idx="3">
                  <c:v>10.398498000000002</c:v>
                </c:pt>
                <c:pt idx="4">
                  <c:v>9.7600277999999996</c:v>
                </c:pt>
                <c:pt idx="5">
                  <c:v>12.245483399999999</c:v>
                </c:pt>
                <c:pt idx="6">
                  <c:v>11.017861799999999</c:v>
                </c:pt>
                <c:pt idx="7">
                  <c:v>12.610824599999999</c:v>
                </c:pt>
                <c:pt idx="8">
                  <c:v>9.5083637999999997</c:v>
                </c:pt>
                <c:pt idx="9">
                  <c:v>7.1239991999999992</c:v>
                </c:pt>
                <c:pt idx="10">
                  <c:v>9.0385901999999998</c:v>
                </c:pt>
                <c:pt idx="11">
                  <c:v>13.1627256</c:v>
                </c:pt>
              </c:numCache>
            </c:numRef>
          </c:val>
          <c:extLst>
            <c:ext xmlns:c16="http://schemas.microsoft.com/office/drawing/2014/chart" uri="{C3380CC4-5D6E-409C-BE32-E72D297353CC}">
              <c16:uniqueId val="{00000012-0541-41F8-BD6D-731669124C51}"/>
            </c:ext>
          </c:extLst>
        </c:ser>
        <c:dLbls>
          <c:showLegendKey val="0"/>
          <c:showVal val="0"/>
          <c:showCatName val="0"/>
          <c:showSerName val="0"/>
          <c:showPercent val="0"/>
          <c:showBubbleSize val="0"/>
        </c:dLbls>
        <c:gapWidth val="50"/>
        <c:overlap val="100"/>
        <c:axId val="147407232"/>
        <c:axId val="147408768"/>
      </c:barChart>
      <c:catAx>
        <c:axId val="1474072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408768"/>
        <c:crosses val="autoZero"/>
        <c:auto val="1"/>
        <c:lblAlgn val="ctr"/>
        <c:lblOffset val="100"/>
        <c:noMultiLvlLbl val="0"/>
      </c:catAx>
      <c:valAx>
        <c:axId val="147408768"/>
        <c:scaling>
          <c:orientation val="minMax"/>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407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7ED-47E6-9407-F69E00AE6B39}"/>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7ED-47E6-9407-F69E00AE6B39}"/>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7ED-47E6-9407-F69E00AE6B39}"/>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7ED-47E6-9407-F69E00AE6B39}"/>
            </c:ext>
          </c:extLst>
        </c:ser>
        <c:dLbls>
          <c:showLegendKey val="0"/>
          <c:showVal val="0"/>
          <c:showCatName val="0"/>
          <c:showSerName val="0"/>
          <c:showPercent val="0"/>
          <c:showBubbleSize val="0"/>
        </c:dLbls>
        <c:gapWidth val="150"/>
        <c:axId val="154536960"/>
        <c:axId val="154563328"/>
      </c:barChart>
      <c:catAx>
        <c:axId val="154536960"/>
        <c:scaling>
          <c:orientation val="minMax"/>
        </c:scaling>
        <c:delete val="1"/>
        <c:axPos val="b"/>
        <c:numFmt formatCode="General" sourceLinked="1"/>
        <c:majorTickMark val="out"/>
        <c:minorTickMark val="none"/>
        <c:tickLblPos val="none"/>
        <c:crossAx val="154563328"/>
        <c:crosses val="autoZero"/>
        <c:auto val="1"/>
        <c:lblAlgn val="ctr"/>
        <c:lblOffset val="100"/>
        <c:noMultiLvlLbl val="0"/>
      </c:catAx>
      <c:valAx>
        <c:axId val="154563328"/>
        <c:scaling>
          <c:orientation val="minMax"/>
        </c:scaling>
        <c:delete val="1"/>
        <c:axPos val="l"/>
        <c:numFmt formatCode="General" sourceLinked="1"/>
        <c:majorTickMark val="out"/>
        <c:minorTickMark val="none"/>
        <c:tickLblPos val="none"/>
        <c:crossAx val="1545369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BE-4C91-887E-CBDBE6B4F661}"/>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BE-4C91-887E-CBDBE6B4F661}"/>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BE-4C91-887E-CBDBE6B4F661}"/>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BE-4C91-887E-CBDBE6B4F661}"/>
            </c:ext>
          </c:extLst>
        </c:ser>
        <c:dLbls>
          <c:showLegendKey val="0"/>
          <c:showVal val="0"/>
          <c:showCatName val="0"/>
          <c:showSerName val="0"/>
          <c:showPercent val="0"/>
          <c:showBubbleSize val="0"/>
        </c:dLbls>
        <c:gapWidth val="150"/>
        <c:axId val="154587136"/>
        <c:axId val="154588672"/>
      </c:barChart>
      <c:catAx>
        <c:axId val="154587136"/>
        <c:scaling>
          <c:orientation val="minMax"/>
        </c:scaling>
        <c:delete val="1"/>
        <c:axPos val="b"/>
        <c:numFmt formatCode="General" sourceLinked="1"/>
        <c:majorTickMark val="out"/>
        <c:minorTickMark val="none"/>
        <c:tickLblPos val="none"/>
        <c:crossAx val="154588672"/>
        <c:crosses val="autoZero"/>
        <c:auto val="1"/>
        <c:lblAlgn val="ctr"/>
        <c:lblOffset val="100"/>
        <c:noMultiLvlLbl val="0"/>
      </c:catAx>
      <c:valAx>
        <c:axId val="154588672"/>
        <c:scaling>
          <c:orientation val="minMax"/>
        </c:scaling>
        <c:delete val="1"/>
        <c:axPos val="l"/>
        <c:numFmt formatCode="General" sourceLinked="1"/>
        <c:majorTickMark val="out"/>
        <c:minorTickMark val="none"/>
        <c:tickLblPos val="none"/>
        <c:crossAx val="1545871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62D-49B1-B1AF-B8AF8F95A61C}"/>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62D-49B1-B1AF-B8AF8F95A61C}"/>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62D-49B1-B1AF-B8AF8F95A61C}"/>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62D-49B1-B1AF-B8AF8F95A61C}"/>
            </c:ext>
          </c:extLst>
        </c:ser>
        <c:dLbls>
          <c:showLegendKey val="0"/>
          <c:showVal val="0"/>
          <c:showCatName val="0"/>
          <c:showSerName val="0"/>
          <c:showPercent val="0"/>
          <c:showBubbleSize val="0"/>
        </c:dLbls>
        <c:gapWidth val="150"/>
        <c:axId val="154624768"/>
        <c:axId val="154626304"/>
      </c:barChart>
      <c:catAx>
        <c:axId val="154624768"/>
        <c:scaling>
          <c:orientation val="minMax"/>
        </c:scaling>
        <c:delete val="1"/>
        <c:axPos val="b"/>
        <c:numFmt formatCode="General" sourceLinked="1"/>
        <c:majorTickMark val="out"/>
        <c:minorTickMark val="none"/>
        <c:tickLblPos val="none"/>
        <c:crossAx val="154626304"/>
        <c:crosses val="autoZero"/>
        <c:auto val="1"/>
        <c:lblAlgn val="ctr"/>
        <c:lblOffset val="100"/>
        <c:noMultiLvlLbl val="0"/>
      </c:catAx>
      <c:valAx>
        <c:axId val="154626304"/>
        <c:scaling>
          <c:orientation val="minMax"/>
        </c:scaling>
        <c:delete val="1"/>
        <c:axPos val="l"/>
        <c:numFmt formatCode="General" sourceLinked="1"/>
        <c:majorTickMark val="out"/>
        <c:minorTickMark val="none"/>
        <c:tickLblPos val="none"/>
        <c:crossAx val="1546247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03A-4817-B442-FAFCF768FB0D}"/>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03A-4817-B442-FAFCF768FB0D}"/>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03A-4817-B442-FAFCF768FB0D}"/>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03A-4817-B442-FAFCF768FB0D}"/>
            </c:ext>
          </c:extLst>
        </c:ser>
        <c:dLbls>
          <c:showLegendKey val="0"/>
          <c:showVal val="0"/>
          <c:showCatName val="0"/>
          <c:showSerName val="0"/>
          <c:showPercent val="0"/>
          <c:showBubbleSize val="0"/>
        </c:dLbls>
        <c:gapWidth val="150"/>
        <c:axId val="154670976"/>
        <c:axId val="154672512"/>
      </c:barChart>
      <c:catAx>
        <c:axId val="154670976"/>
        <c:scaling>
          <c:orientation val="minMax"/>
        </c:scaling>
        <c:delete val="1"/>
        <c:axPos val="b"/>
        <c:numFmt formatCode="General" sourceLinked="1"/>
        <c:majorTickMark val="out"/>
        <c:minorTickMark val="none"/>
        <c:tickLblPos val="none"/>
        <c:crossAx val="154672512"/>
        <c:crosses val="autoZero"/>
        <c:auto val="1"/>
        <c:lblAlgn val="ctr"/>
        <c:lblOffset val="100"/>
        <c:noMultiLvlLbl val="0"/>
      </c:catAx>
      <c:valAx>
        <c:axId val="154672512"/>
        <c:scaling>
          <c:orientation val="minMax"/>
        </c:scaling>
        <c:delete val="1"/>
        <c:axPos val="l"/>
        <c:numFmt formatCode="General" sourceLinked="1"/>
        <c:majorTickMark val="out"/>
        <c:minorTickMark val="none"/>
        <c:tickLblPos val="none"/>
        <c:crossAx val="1546709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Year-on-year change in net electricity consumption in RDS [%]</a:t>
            </a:r>
            <a:endParaRPr lang="cs-CZ" sz="1000">
              <a:effectLst/>
            </a:endParaRPr>
          </a:p>
        </c:rich>
      </c:tx>
      <c:layout>
        <c:manualLayout>
          <c:xMode val="edge"/>
          <c:yMode val="edge"/>
          <c:x val="9.9908226044206168E-4"/>
          <c:y val="2.343632757900067E-2"/>
        </c:manualLayout>
      </c:layout>
      <c:overlay val="0"/>
    </c:title>
    <c:autoTitleDeleted val="0"/>
    <c:plotArea>
      <c:layout>
        <c:manualLayout>
          <c:layoutTarget val="inner"/>
          <c:xMode val="edge"/>
          <c:yMode val="edge"/>
          <c:x val="8.333552934350974E-2"/>
          <c:y val="0.12619608487216208"/>
          <c:w val="0.85011867453937329"/>
          <c:h val="0.6861100525722188"/>
        </c:manualLayout>
      </c:layout>
      <c:barChart>
        <c:barDir val="col"/>
        <c:grouping val="clustered"/>
        <c:varyColors val="0"/>
        <c:ser>
          <c:idx val="4"/>
          <c:order val="4"/>
          <c:spPr>
            <a:solidFill>
              <a:schemeClr val="accent1"/>
            </a:solidFill>
            <a:effectLst/>
          </c:spPr>
          <c:invertIfNegative val="0"/>
          <c:dLbls>
            <c:dLbl>
              <c:idx val="0"/>
              <c:layout>
                <c:manualLayout>
                  <c:x val="-2.7378507871321056E-3"/>
                  <c:y val="1.146132149939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D9-4B50-BB0C-28DAC0B3BC29}"/>
                </c:ext>
              </c:extLst>
            </c:dLbl>
            <c:dLbl>
              <c:idx val="1"/>
              <c:layout>
                <c:manualLayout>
                  <c:x val="2.7378507871321056E-3"/>
                  <c:y val="1.146132149939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D9-4B50-BB0C-28DAC0B3BC29}"/>
                </c:ext>
              </c:extLst>
            </c:dLbl>
            <c:dLbl>
              <c:idx val="2"/>
              <c:layout>
                <c:manualLayout>
                  <c:x val="0"/>
                  <c:y val="1.146132149939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D9-4B50-BB0C-28DAC0B3BC29}"/>
                </c:ext>
              </c:extLst>
            </c:dLbl>
            <c:dLbl>
              <c:idx val="3"/>
              <c:layout>
                <c:manualLayout>
                  <c:x val="0"/>
                  <c:y val="1.146132149939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D9-4B50-BB0C-28DAC0B3BC29}"/>
                </c:ext>
              </c:extLst>
            </c:dLbl>
            <c:dLbl>
              <c:idx val="4"/>
              <c:layout>
                <c:manualLayout>
                  <c:x val="0"/>
                  <c:y val="2.292264299878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D9-4B50-BB0C-28DAC0B3BC29}"/>
                </c:ext>
              </c:extLst>
            </c:dLbl>
            <c:dLbl>
              <c:idx val="5"/>
              <c:layout>
                <c:manualLayout>
                  <c:x val="0"/>
                  <c:y val="1.9102202498989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D9-4B50-BB0C-28DAC0B3BC29}"/>
                </c:ext>
              </c:extLst>
            </c:dLbl>
            <c:dLbl>
              <c:idx val="6"/>
              <c:layout>
                <c:manualLayout>
                  <c:x val="-2.7378507871321056E-3"/>
                  <c:y val="1.9102202498989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D9-4B50-BB0C-28DAC0B3BC29}"/>
                </c:ext>
              </c:extLst>
            </c:dLbl>
            <c:dLbl>
              <c:idx val="7"/>
              <c:layout>
                <c:manualLayout>
                  <c:x val="8.2135523613963042E-3"/>
                  <c:y val="2.2922943820873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8D-4AD9-BEAC-FE440A3EEA7E}"/>
                </c:ext>
              </c:extLst>
            </c:dLbl>
            <c:dLbl>
              <c:idx val="8"/>
              <c:layout>
                <c:manualLayout>
                  <c:x val="0"/>
                  <c:y val="1.52820628212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D-4AD9-BEAC-FE440A3EEA7E}"/>
                </c:ext>
              </c:extLst>
            </c:dLbl>
            <c:dLbl>
              <c:idx val="9"/>
              <c:layout>
                <c:manualLayout>
                  <c:x val="-2.737850787132005E-3"/>
                  <c:y val="1.146162232148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8D-4AD9-BEAC-FE440A3EEA7E}"/>
                </c:ext>
              </c:extLst>
            </c:dLbl>
            <c:dLbl>
              <c:idx val="10"/>
              <c:layout>
                <c:manualLayout>
                  <c:x val="2.7378507871322045E-3"/>
                  <c:y val="2.292264299878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D9-4B50-BB0C-28DAC0B3BC29}"/>
                </c:ext>
              </c:extLst>
            </c:dLbl>
            <c:spPr>
              <a:noFill/>
              <a:ln>
                <a:noFill/>
              </a:ln>
              <a:effectLst/>
            </c:spPr>
            <c:txPr>
              <a:bodyPr/>
              <a:lstStyle/>
              <a:p>
                <a:pPr>
                  <a:defRPr sz="900"/>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'4.8'!$B$19:$M$19</c:f>
              <c:numCache>
                <c:formatCode>0.0%</c:formatCode>
                <c:ptCount val="12"/>
                <c:pt idx="0">
                  <c:v>1.1091328393268902E-3</c:v>
                </c:pt>
                <c:pt idx="1">
                  <c:v>3.0252743228981482E-2</c:v>
                </c:pt>
                <c:pt idx="2">
                  <c:v>6.6640502423404302E-2</c:v>
                </c:pt>
                <c:pt idx="3">
                  <c:v>0.20023520828531841</c:v>
                </c:pt>
                <c:pt idx="4">
                  <c:v>0.13766096832966937</c:v>
                </c:pt>
                <c:pt idx="5">
                  <c:v>6.9388340399576851E-2</c:v>
                </c:pt>
                <c:pt idx="6">
                  <c:v>2.9855094481841888E-2</c:v>
                </c:pt>
                <c:pt idx="7">
                  <c:v>2.4015130107482269E-2</c:v>
                </c:pt>
                <c:pt idx="8">
                  <c:v>-4.494970243851204E-3</c:v>
                </c:pt>
                <c:pt idx="9">
                  <c:v>-3.8925708618868194E-3</c:v>
                </c:pt>
                <c:pt idx="10">
                  <c:v>2.63519459034161E-2</c:v>
                </c:pt>
                <c:pt idx="11">
                  <c:v>3.8792313111337212E-2</c:v>
                </c:pt>
              </c:numCache>
            </c:numRef>
          </c:val>
          <c:extLst>
            <c:ext xmlns:c16="http://schemas.microsoft.com/office/drawing/2014/chart" uri="{C3380CC4-5D6E-409C-BE32-E72D297353CC}">
              <c16:uniqueId val="{00000000-4DB9-42C7-B0AB-9555E114BFAA}"/>
            </c:ext>
          </c:extLst>
        </c:ser>
        <c:dLbls>
          <c:showLegendKey val="0"/>
          <c:showVal val="0"/>
          <c:showCatName val="0"/>
          <c:showSerName val="0"/>
          <c:showPercent val="0"/>
          <c:showBubbleSize val="0"/>
        </c:dLbls>
        <c:gapWidth val="50"/>
        <c:axId val="154813952"/>
        <c:axId val="154815488"/>
        <c:extLst>
          <c:ext xmlns:c15="http://schemas.microsoft.com/office/drawing/2012/chart" uri="{02D57815-91ED-43cb-92C2-25804820EDAC}">
            <c15:filteredBarSeries>
              <c15:ser>
                <c:idx val="0"/>
                <c:order val="0"/>
                <c:tx>
                  <c:strRef>
                    <c:extLst>
                      <c:ext uri="{02D57815-91ED-43cb-92C2-25804820EDAC}">
                        <c15:formulaRef>
                          <c15:sqref>'4.8'!$A$33</c15:sqref>
                        </c15:formulaRef>
                      </c:ext>
                    </c:extLst>
                    <c:strCache>
                      <c:ptCount val="1"/>
                      <c:pt idx="0">
                        <c:v>VO z vvn</c:v>
                      </c:pt>
                    </c:strCache>
                  </c:strRef>
                </c:tx>
                <c:invertIfNegative val="0"/>
                <c:val>
                  <c:numRef>
                    <c:extLst>
                      <c:ext uri="{02D57815-91ED-43cb-92C2-25804820EDAC}">
                        <c15:formulaRef>
                          <c15:sqref>'4.8'!$B$33:$M$33</c15:sqref>
                        </c15:formulaRef>
                      </c:ext>
                    </c:extLst>
                    <c:numCache>
                      <c:formatCode>0.0%</c:formatCode>
                      <c:ptCount val="12"/>
                      <c:pt idx="0">
                        <c:v>-5.4164835291510859E-2</c:v>
                      </c:pt>
                      <c:pt idx="1">
                        <c:v>-5.8989235673563629E-2</c:v>
                      </c:pt>
                      <c:pt idx="2">
                        <c:v>2.8291984887233144E-2</c:v>
                      </c:pt>
                      <c:pt idx="3">
                        <c:v>0.19251146049501985</c:v>
                      </c:pt>
                      <c:pt idx="4">
                        <c:v>0.21807595914142811</c:v>
                      </c:pt>
                      <c:pt idx="5">
                        <c:v>0.11438234510398708</c:v>
                      </c:pt>
                      <c:pt idx="6">
                        <c:v>5.5832405289633437E-2</c:v>
                      </c:pt>
                      <c:pt idx="7">
                        <c:v>8.6467324210901392E-2</c:v>
                      </c:pt>
                      <c:pt idx="8">
                        <c:v>-4.3330931485900219E-2</c:v>
                      </c:pt>
                      <c:pt idx="9">
                        <c:v>7.7264792571884837E-4</c:v>
                      </c:pt>
                      <c:pt idx="10">
                        <c:v>3.1222554653812525E-2</c:v>
                      </c:pt>
                      <c:pt idx="11">
                        <c:v>3.6541537118318687E-2</c:v>
                      </c:pt>
                    </c:numCache>
                  </c:numRef>
                </c:val>
                <c:extLst>
                  <c:ext xmlns:c16="http://schemas.microsoft.com/office/drawing/2014/chart" uri="{C3380CC4-5D6E-409C-BE32-E72D297353CC}">
                    <c16:uniqueId val="{00000000-2D2C-4A47-94FE-35DDA950544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'4.8'!$A$34</c15:sqref>
                        </c15:formulaRef>
                      </c:ext>
                    </c:extLst>
                    <c:strCache>
                      <c:ptCount val="1"/>
                      <c:pt idx="0">
                        <c:v>VO z vn</c:v>
                      </c:pt>
                    </c:strCache>
                  </c:strRef>
                </c:tx>
                <c:invertIfNegative val="0"/>
                <c:val>
                  <c:numRef>
                    <c:extLst xmlns:c15="http://schemas.microsoft.com/office/drawing/2012/chart">
                      <c:ext xmlns:c15="http://schemas.microsoft.com/office/drawing/2012/chart" uri="{02D57815-91ED-43cb-92C2-25804820EDAC}">
                        <c15:formulaRef>
                          <c15:sqref>'4.8'!$B$34:$M$34</c15:sqref>
                        </c15:formulaRef>
                      </c:ext>
                    </c:extLst>
                    <c:numCache>
                      <c:formatCode>0.0%</c:formatCode>
                      <c:ptCount val="12"/>
                      <c:pt idx="0">
                        <c:v>-5.5426058997885039E-2</c:v>
                      </c:pt>
                      <c:pt idx="1">
                        <c:v>-4.7139982791809219E-2</c:v>
                      </c:pt>
                      <c:pt idx="2">
                        <c:v>5.1552412409313179E-2</c:v>
                      </c:pt>
                      <c:pt idx="3">
                        <c:v>0.24605924740220012</c:v>
                      </c:pt>
                      <c:pt idx="4">
                        <c:v>0.19425500296174592</c:v>
                      </c:pt>
                      <c:pt idx="5">
                        <c:v>0.11530224339832865</c:v>
                      </c:pt>
                      <c:pt idx="6">
                        <c:v>3.7759557556325853E-2</c:v>
                      </c:pt>
                      <c:pt idx="7">
                        <c:v>7.6244505936052713E-3</c:v>
                      </c:pt>
                      <c:pt idx="8">
                        <c:v>-3.9638603918679743E-3</c:v>
                      </c:pt>
                      <c:pt idx="9">
                        <c:v>-1.3140270291784689E-2</c:v>
                      </c:pt>
                      <c:pt idx="10">
                        <c:v>4.5571220495153907E-2</c:v>
                      </c:pt>
                      <c:pt idx="11">
                        <c:v>3.4144061421391758E-2</c:v>
                      </c:pt>
                    </c:numCache>
                  </c:numRef>
                </c:val>
                <c:extLst xmlns:c15="http://schemas.microsoft.com/office/drawing/2012/chart">
                  <c:ext xmlns:c16="http://schemas.microsoft.com/office/drawing/2014/chart" uri="{C3380CC4-5D6E-409C-BE32-E72D297353CC}">
                    <c16:uniqueId val="{00000001-2D2C-4A47-94FE-35DDA950544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'4.8'!$A$35</c15:sqref>
                        </c15:formulaRef>
                      </c:ext>
                    </c:extLst>
                    <c:strCache>
                      <c:ptCount val="1"/>
                      <c:pt idx="0">
                        <c:v>MOP</c:v>
                      </c:pt>
                    </c:strCache>
                  </c:strRef>
                </c:tx>
                <c:invertIfNegative val="0"/>
                <c:val>
                  <c:numRef>
                    <c:extLst xmlns:c15="http://schemas.microsoft.com/office/drawing/2012/chart">
                      <c:ext xmlns:c15="http://schemas.microsoft.com/office/drawing/2012/chart" uri="{02D57815-91ED-43cb-92C2-25804820EDAC}">
                        <c15:formulaRef>
                          <c15:sqref>'4.8'!$B$35:$M$35</c15:sqref>
                        </c15:formulaRef>
                      </c:ext>
                    </c:extLst>
                    <c:numCache>
                      <c:formatCode>0.0%</c:formatCode>
                      <c:ptCount val="12"/>
                      <c:pt idx="0">
                        <c:v>-0.1172465487178526</c:v>
                      </c:pt>
                      <c:pt idx="1">
                        <c:v>8.3617576746127922E-2</c:v>
                      </c:pt>
                      <c:pt idx="2">
                        <c:v>-1.6348807823284982E-2</c:v>
                      </c:pt>
                      <c:pt idx="3">
                        <c:v>7.0247079449184832E-2</c:v>
                      </c:pt>
                      <c:pt idx="4">
                        <c:v>4.5393423978536386E-2</c:v>
                      </c:pt>
                      <c:pt idx="5">
                        <c:v>-3.5397875897739552E-2</c:v>
                      </c:pt>
                      <c:pt idx="6">
                        <c:v>-1.4472004198942524E-2</c:v>
                      </c:pt>
                      <c:pt idx="7">
                        <c:v>-2.3936055396641374E-2</c:v>
                      </c:pt>
                      <c:pt idx="8">
                        <c:v>-2.3203563842241901E-2</c:v>
                      </c:pt>
                      <c:pt idx="9">
                        <c:v>-2.7887182618203173E-2</c:v>
                      </c:pt>
                      <c:pt idx="10">
                        <c:v>-5.3874907513952906E-3</c:v>
                      </c:pt>
                      <c:pt idx="11">
                        <c:v>4.0036019728468937E-2</c:v>
                      </c:pt>
                    </c:numCache>
                  </c:numRef>
                </c:val>
                <c:extLst xmlns:c15="http://schemas.microsoft.com/office/drawing/2012/chart">
                  <c:ext xmlns:c16="http://schemas.microsoft.com/office/drawing/2014/chart" uri="{C3380CC4-5D6E-409C-BE32-E72D297353CC}">
                    <c16:uniqueId val="{00000002-2D2C-4A47-94FE-35DDA950544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'4.8'!$A$36</c15:sqref>
                        </c15:formulaRef>
                      </c:ext>
                    </c:extLst>
                    <c:strCache>
                      <c:ptCount val="1"/>
                      <c:pt idx="0">
                        <c:v>MOO</c:v>
                      </c:pt>
                    </c:strCache>
                  </c:strRef>
                </c:tx>
                <c:invertIfNegative val="0"/>
                <c:val>
                  <c:numRef>
                    <c:extLst xmlns:c15="http://schemas.microsoft.com/office/drawing/2012/chart">
                      <c:ext xmlns:c15="http://schemas.microsoft.com/office/drawing/2012/chart" uri="{02D57815-91ED-43cb-92C2-25804820EDAC}">
                        <c15:formulaRef>
                          <c15:sqref>'4.8'!$B$36:$M$36</c15:sqref>
                        </c15:formulaRef>
                      </c:ext>
                    </c:extLst>
                    <c:numCache>
                      <c:formatCode>0.0%</c:formatCode>
                      <c:ptCount val="12"/>
                      <c:pt idx="0">
                        <c:v>0.15825168750044466</c:v>
                      </c:pt>
                      <c:pt idx="1">
                        <c:v>0.14212141082213492</c:v>
                      </c:pt>
                      <c:pt idx="2">
                        <c:v>0.14369841189173127</c:v>
                      </c:pt>
                      <c:pt idx="3">
                        <c:v>0.20888021462015874</c:v>
                      </c:pt>
                      <c:pt idx="4">
                        <c:v>6.6245294428142171E-2</c:v>
                      </c:pt>
                      <c:pt idx="5">
                        <c:v>1.7088862307490772E-2</c:v>
                      </c:pt>
                      <c:pt idx="6">
                        <c:v>2.3334382231640336E-2</c:v>
                      </c:pt>
                      <c:pt idx="7">
                        <c:v>4.4476544810970624E-2</c:v>
                      </c:pt>
                      <c:pt idx="8">
                        <c:v>2.9286449740641873E-2</c:v>
                      </c:pt>
                      <c:pt idx="9">
                        <c:v>1.9226044959992819E-2</c:v>
                      </c:pt>
                      <c:pt idx="10">
                        <c:v>1.4402743485121251E-2</c:v>
                      </c:pt>
                      <c:pt idx="11">
                        <c:v>4.3602224415758437E-2</c:v>
                      </c:pt>
                    </c:numCache>
                  </c:numRef>
                </c:val>
                <c:extLst xmlns:c15="http://schemas.microsoft.com/office/drawing/2012/chart">
                  <c:ext xmlns:c16="http://schemas.microsoft.com/office/drawing/2014/chart" uri="{C3380CC4-5D6E-409C-BE32-E72D297353CC}">
                    <c16:uniqueId val="{00000003-2D2C-4A47-94FE-35DDA950544E}"/>
                  </c:ext>
                </c:extLst>
              </c15:ser>
            </c15:filteredBarSeries>
          </c:ext>
        </c:extLst>
      </c:barChart>
      <c:catAx>
        <c:axId val="154813952"/>
        <c:scaling>
          <c:orientation val="minMax"/>
        </c:scaling>
        <c:delete val="0"/>
        <c:axPos val="b"/>
        <c:majorTickMark val="none"/>
        <c:minorTickMark val="none"/>
        <c:tickLblPos val="low"/>
        <c:txPr>
          <a:bodyPr/>
          <a:lstStyle/>
          <a:p>
            <a:pPr>
              <a:defRPr sz="900"/>
            </a:pPr>
            <a:endParaRPr lang="cs-CZ"/>
          </a:p>
        </c:txPr>
        <c:crossAx val="154815488"/>
        <c:crosses val="autoZero"/>
        <c:auto val="1"/>
        <c:lblAlgn val="ctr"/>
        <c:lblOffset val="100"/>
        <c:noMultiLvlLbl val="0"/>
      </c:catAx>
      <c:valAx>
        <c:axId val="154815488"/>
        <c:scaling>
          <c:orientation val="minMax"/>
          <c:max val="0.25"/>
        </c:scaling>
        <c:delete val="0"/>
        <c:axPos val="l"/>
        <c:majorGridlines/>
        <c:numFmt formatCode="0%" sourceLinked="0"/>
        <c:majorTickMark val="out"/>
        <c:minorTickMark val="none"/>
        <c:tickLblPos val="nextTo"/>
        <c:spPr>
          <a:ln>
            <a:noFill/>
          </a:ln>
        </c:spPr>
        <c:txPr>
          <a:bodyPr/>
          <a:lstStyle/>
          <a:p>
            <a:pPr>
              <a:defRPr sz="900"/>
            </a:pPr>
            <a:endParaRPr lang="cs-CZ"/>
          </a:p>
        </c:txPr>
        <c:crossAx val="154813952"/>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AD77-48BF-8364-31B5984086B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AD77-48BF-8364-31B5984086B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AD77-48BF-8364-31B5984086B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AD77-48BF-8364-31B5984086B6}"/>
            </c:ext>
          </c:extLst>
        </c:ser>
        <c:dLbls>
          <c:showLegendKey val="0"/>
          <c:showVal val="0"/>
          <c:showCatName val="0"/>
          <c:showSerName val="0"/>
          <c:showPercent val="0"/>
          <c:showBubbleSize val="0"/>
        </c:dLbls>
        <c:gapWidth val="150"/>
        <c:axId val="155022464"/>
        <c:axId val="155024000"/>
      </c:barChart>
      <c:catAx>
        <c:axId val="155022464"/>
        <c:scaling>
          <c:orientation val="minMax"/>
        </c:scaling>
        <c:delete val="1"/>
        <c:axPos val="b"/>
        <c:numFmt formatCode="General" sourceLinked="1"/>
        <c:majorTickMark val="out"/>
        <c:minorTickMark val="none"/>
        <c:tickLblPos val="none"/>
        <c:crossAx val="155024000"/>
        <c:crosses val="autoZero"/>
        <c:auto val="1"/>
        <c:lblAlgn val="ctr"/>
        <c:lblOffset val="100"/>
        <c:noMultiLvlLbl val="0"/>
      </c:catAx>
      <c:valAx>
        <c:axId val="155024000"/>
        <c:scaling>
          <c:orientation val="minMax"/>
        </c:scaling>
        <c:delete val="1"/>
        <c:axPos val="l"/>
        <c:numFmt formatCode="General" sourceLinked="1"/>
        <c:majorTickMark val="out"/>
        <c:minorTickMark val="none"/>
        <c:tickLblPos val="none"/>
        <c:crossAx val="1550224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3BC4-4395-9D26-C81176EF774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3BC4-4395-9D26-C81176EF774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3BC4-4395-9D26-C81176EF774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3BC4-4395-9D26-C81176EF7746}"/>
            </c:ext>
          </c:extLst>
        </c:ser>
        <c:dLbls>
          <c:showLegendKey val="0"/>
          <c:showVal val="0"/>
          <c:showCatName val="0"/>
          <c:showSerName val="0"/>
          <c:showPercent val="0"/>
          <c:showBubbleSize val="0"/>
        </c:dLbls>
        <c:gapWidth val="150"/>
        <c:axId val="155047808"/>
        <c:axId val="155049344"/>
      </c:barChart>
      <c:catAx>
        <c:axId val="155047808"/>
        <c:scaling>
          <c:orientation val="minMax"/>
        </c:scaling>
        <c:delete val="1"/>
        <c:axPos val="b"/>
        <c:numFmt formatCode="General" sourceLinked="1"/>
        <c:majorTickMark val="out"/>
        <c:minorTickMark val="none"/>
        <c:tickLblPos val="none"/>
        <c:crossAx val="155049344"/>
        <c:crosses val="autoZero"/>
        <c:auto val="1"/>
        <c:lblAlgn val="ctr"/>
        <c:lblOffset val="100"/>
        <c:noMultiLvlLbl val="0"/>
      </c:catAx>
      <c:valAx>
        <c:axId val="155049344"/>
        <c:scaling>
          <c:orientation val="minMax"/>
        </c:scaling>
        <c:delete val="1"/>
        <c:axPos val="l"/>
        <c:numFmt formatCode="General" sourceLinked="1"/>
        <c:majorTickMark val="out"/>
        <c:minorTickMark val="none"/>
        <c:tickLblPos val="none"/>
        <c:crossAx val="15504780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65-49C8-9F49-B21164853077}"/>
            </c:ext>
          </c:extLst>
        </c:ser>
        <c:ser>
          <c:idx val="1"/>
          <c:order val="1"/>
          <c:tx>
            <c:strRef>
              <c:f>'4.7'!$A$32</c:f>
              <c:strCache>
                <c:ptCount val="1"/>
              </c:strCache>
            </c:strRef>
          </c:tx>
          <c:spPr>
            <a:effectLst>
              <a:outerShdw blurRad="50800" dist="50800" dir="5400000" algn="ctr" rotWithShape="0">
                <a:schemeClr val="accent5"/>
              </a:outerShdw>
            </a:effectLst>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65-49C8-9F49-B21164853077}"/>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65-49C8-9F49-B21164853077}"/>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65-49C8-9F49-B21164853077}"/>
            </c:ext>
          </c:extLst>
        </c:ser>
        <c:dLbls>
          <c:showLegendKey val="0"/>
          <c:showVal val="0"/>
          <c:showCatName val="0"/>
          <c:showSerName val="0"/>
          <c:showPercent val="0"/>
          <c:showBubbleSize val="0"/>
        </c:dLbls>
        <c:gapWidth val="150"/>
        <c:axId val="154953984"/>
        <c:axId val="154972160"/>
      </c:barChart>
      <c:catAx>
        <c:axId val="154953984"/>
        <c:scaling>
          <c:orientation val="minMax"/>
        </c:scaling>
        <c:delete val="1"/>
        <c:axPos val="b"/>
        <c:numFmt formatCode="General" sourceLinked="1"/>
        <c:majorTickMark val="out"/>
        <c:minorTickMark val="none"/>
        <c:tickLblPos val="none"/>
        <c:crossAx val="154972160"/>
        <c:crosses val="autoZero"/>
        <c:auto val="1"/>
        <c:lblAlgn val="ctr"/>
        <c:lblOffset val="100"/>
        <c:noMultiLvlLbl val="0"/>
      </c:catAx>
      <c:valAx>
        <c:axId val="154972160"/>
        <c:scaling>
          <c:orientation val="minMax"/>
        </c:scaling>
        <c:delete val="1"/>
        <c:axPos val="l"/>
        <c:numFmt formatCode="General" sourceLinked="1"/>
        <c:majorTickMark val="out"/>
        <c:minorTickMark val="none"/>
        <c:tickLblPos val="none"/>
        <c:crossAx val="1549539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B576-4FC1-A9A8-1D7494FB708E}"/>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B576-4FC1-A9A8-1D7494FB708E}"/>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B576-4FC1-A9A8-1D7494FB708E}"/>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B576-4FC1-A9A8-1D7494FB708E}"/>
            </c:ext>
          </c:extLst>
        </c:ser>
        <c:dLbls>
          <c:showLegendKey val="0"/>
          <c:showVal val="0"/>
          <c:showCatName val="0"/>
          <c:showSerName val="0"/>
          <c:showPercent val="0"/>
          <c:showBubbleSize val="0"/>
        </c:dLbls>
        <c:gapWidth val="150"/>
        <c:axId val="155134976"/>
        <c:axId val="155140864"/>
      </c:barChart>
      <c:catAx>
        <c:axId val="155134976"/>
        <c:scaling>
          <c:orientation val="minMax"/>
        </c:scaling>
        <c:delete val="1"/>
        <c:axPos val="b"/>
        <c:numFmt formatCode="General" sourceLinked="1"/>
        <c:majorTickMark val="out"/>
        <c:minorTickMark val="none"/>
        <c:tickLblPos val="none"/>
        <c:crossAx val="155140864"/>
        <c:crosses val="autoZero"/>
        <c:auto val="1"/>
        <c:lblAlgn val="ctr"/>
        <c:lblOffset val="100"/>
        <c:noMultiLvlLbl val="0"/>
      </c:catAx>
      <c:valAx>
        <c:axId val="155140864"/>
        <c:scaling>
          <c:orientation val="minMax"/>
        </c:scaling>
        <c:delete val="1"/>
        <c:axPos val="l"/>
        <c:numFmt formatCode="General" sourceLinked="1"/>
        <c:majorTickMark val="out"/>
        <c:minorTickMark val="none"/>
        <c:tickLblPos val="none"/>
        <c:crossAx val="1551349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Net electricity consumption in RDS [GWh]</a:t>
            </a:r>
            <a:endParaRPr lang="cs-CZ" sz="1000">
              <a:effectLst/>
            </a:endParaRPr>
          </a:p>
        </c:rich>
      </c:tx>
      <c:layout>
        <c:manualLayout>
          <c:xMode val="edge"/>
          <c:yMode val="edge"/>
          <c:x val="8.9200710810554418E-3"/>
          <c:y val="2.6742970937645411E-2"/>
        </c:manualLayout>
      </c:layout>
      <c:overlay val="0"/>
    </c:title>
    <c:autoTitleDeleted val="0"/>
    <c:plotArea>
      <c:layout/>
      <c:lineChart>
        <c:grouping val="standard"/>
        <c:varyColors val="0"/>
        <c:ser>
          <c:idx val="0"/>
          <c:order val="0"/>
          <c:tx>
            <c:strRef>
              <c:f>'4.8'!$A$38</c:f>
              <c:strCache>
                <c:ptCount val="1"/>
                <c:pt idx="0">
                  <c:v>VO z vvn 2019</c:v>
                </c:pt>
              </c:strCache>
            </c:strRef>
          </c:tx>
          <c:spPr>
            <a:ln>
              <a:solidFill>
                <a:schemeClr val="accent1"/>
              </a:solidFill>
              <a:prstDash val="sysDot"/>
            </a:ln>
          </c:spPr>
          <c:marker>
            <c:symbol val="none"/>
          </c:marker>
          <c:val>
            <c:numRef>
              <c:f>'4.8'!$B$38:$M$38</c:f>
              <c:numCache>
                <c:formatCode>0.00</c:formatCode>
                <c:ptCount val="12"/>
                <c:pt idx="0">
                  <c:v>670.30913699999985</c:v>
                </c:pt>
                <c:pt idx="1">
                  <c:v>631.69823399999996</c:v>
                </c:pt>
                <c:pt idx="2">
                  <c:v>661.84518600000013</c:v>
                </c:pt>
                <c:pt idx="3">
                  <c:v>538.30419099999995</c:v>
                </c:pt>
                <c:pt idx="4">
                  <c:v>565.86295200000006</c:v>
                </c:pt>
                <c:pt idx="5">
                  <c:v>597.01775600000008</c:v>
                </c:pt>
                <c:pt idx="6">
                  <c:v>610.60881800000004</c:v>
                </c:pt>
                <c:pt idx="7">
                  <c:v>586.90936099999999</c:v>
                </c:pt>
                <c:pt idx="8">
                  <c:v>661.30761599999994</c:v>
                </c:pt>
                <c:pt idx="9">
                  <c:v>653.81395999999995</c:v>
                </c:pt>
                <c:pt idx="10">
                  <c:v>630.255987</c:v>
                </c:pt>
                <c:pt idx="11">
                  <c:v>589.930657</c:v>
                </c:pt>
              </c:numCache>
            </c:numRef>
          </c:val>
          <c:smooth val="0"/>
          <c:extLst>
            <c:ext xmlns:c16="http://schemas.microsoft.com/office/drawing/2014/chart" uri="{C3380CC4-5D6E-409C-BE32-E72D297353CC}">
              <c16:uniqueId val="{00000000-52CE-4E57-91B1-8EED015BB4F2}"/>
            </c:ext>
          </c:extLst>
        </c:ser>
        <c:ser>
          <c:idx val="1"/>
          <c:order val="1"/>
          <c:tx>
            <c:strRef>
              <c:f>'4.8'!$A$39</c:f>
              <c:strCache>
                <c:ptCount val="1"/>
                <c:pt idx="0">
                  <c:v>VO z vn 2019</c:v>
                </c:pt>
              </c:strCache>
            </c:strRef>
          </c:tx>
          <c:spPr>
            <a:ln>
              <a:solidFill>
                <a:schemeClr val="accent2"/>
              </a:solidFill>
              <a:prstDash val="sysDot"/>
            </a:ln>
          </c:spPr>
          <c:marker>
            <c:symbol val="none"/>
          </c:marker>
          <c:val>
            <c:numRef>
              <c:f>'4.8'!$B$39:$M$39</c:f>
              <c:numCache>
                <c:formatCode>0.00</c:formatCode>
                <c:ptCount val="12"/>
                <c:pt idx="0">
                  <c:v>2118.50848</c:v>
                </c:pt>
                <c:pt idx="1">
                  <c:v>2004.455929</c:v>
                </c:pt>
                <c:pt idx="2">
                  <c:v>1968.3419699999999</c:v>
                </c:pt>
                <c:pt idx="3">
                  <c:v>1516.8822709999999</c:v>
                </c:pt>
                <c:pt idx="4">
                  <c:v>1620.0899910000001</c:v>
                </c:pt>
                <c:pt idx="5">
                  <c:v>1791.4758370000011</c:v>
                </c:pt>
                <c:pt idx="6">
                  <c:v>1813.4448449999991</c:v>
                </c:pt>
                <c:pt idx="7">
                  <c:v>1862.388224</c:v>
                </c:pt>
                <c:pt idx="8">
                  <c:v>1931.5021830000001</c:v>
                </c:pt>
                <c:pt idx="9">
                  <c:v>1997.1416429999999</c:v>
                </c:pt>
                <c:pt idx="10">
                  <c:v>1960.744589000001</c:v>
                </c:pt>
                <c:pt idx="11">
                  <c:v>1817.7521189999991</c:v>
                </c:pt>
              </c:numCache>
            </c:numRef>
          </c:val>
          <c:smooth val="0"/>
          <c:extLst>
            <c:ext xmlns:c16="http://schemas.microsoft.com/office/drawing/2014/chart" uri="{C3380CC4-5D6E-409C-BE32-E72D297353CC}">
              <c16:uniqueId val="{00000001-52CE-4E57-91B1-8EED015BB4F2}"/>
            </c:ext>
          </c:extLst>
        </c:ser>
        <c:ser>
          <c:idx val="2"/>
          <c:order val="2"/>
          <c:tx>
            <c:strRef>
              <c:f>'4.8'!$A$40</c:f>
              <c:strCache>
                <c:ptCount val="1"/>
                <c:pt idx="0">
                  <c:v>MOP 2019</c:v>
                </c:pt>
              </c:strCache>
            </c:strRef>
          </c:tx>
          <c:spPr>
            <a:ln>
              <a:solidFill>
                <a:schemeClr val="accent5"/>
              </a:solidFill>
              <a:prstDash val="sysDot"/>
            </a:ln>
          </c:spPr>
          <c:marker>
            <c:symbol val="none"/>
          </c:marker>
          <c:val>
            <c:numRef>
              <c:f>'4.8'!$B$40:$M$40</c:f>
              <c:numCache>
                <c:formatCode>0.00</c:formatCode>
                <c:ptCount val="12"/>
                <c:pt idx="0">
                  <c:v>922.54894848782203</c:v>
                </c:pt>
                <c:pt idx="1">
                  <c:v>696.708411812397</c:v>
                </c:pt>
                <c:pt idx="2">
                  <c:v>739.64266903813598</c:v>
                </c:pt>
                <c:pt idx="3">
                  <c:v>584.80339265398095</c:v>
                </c:pt>
                <c:pt idx="4">
                  <c:v>561.43534809391201</c:v>
                </c:pt>
                <c:pt idx="5">
                  <c:v>537.14664711458602</c:v>
                </c:pt>
                <c:pt idx="6">
                  <c:v>533.25333809983192</c:v>
                </c:pt>
                <c:pt idx="7">
                  <c:v>555.93857557027593</c:v>
                </c:pt>
                <c:pt idx="8">
                  <c:v>557.05707099999984</c:v>
                </c:pt>
                <c:pt idx="9">
                  <c:v>653.58341600000006</c:v>
                </c:pt>
                <c:pt idx="10">
                  <c:v>705.46038352060202</c:v>
                </c:pt>
                <c:pt idx="11">
                  <c:v>741.84883620741994</c:v>
                </c:pt>
              </c:numCache>
            </c:numRef>
          </c:val>
          <c:smooth val="0"/>
          <c:extLst>
            <c:ext xmlns:c16="http://schemas.microsoft.com/office/drawing/2014/chart" uri="{C3380CC4-5D6E-409C-BE32-E72D297353CC}">
              <c16:uniqueId val="{00000002-52CE-4E57-91B1-8EED015BB4F2}"/>
            </c:ext>
          </c:extLst>
        </c:ser>
        <c:ser>
          <c:idx val="3"/>
          <c:order val="3"/>
          <c:tx>
            <c:strRef>
              <c:f>'4.8'!$A$41</c:f>
              <c:strCache>
                <c:ptCount val="1"/>
                <c:pt idx="0">
                  <c:v>MOO 2019</c:v>
                </c:pt>
              </c:strCache>
            </c:strRef>
          </c:tx>
          <c:spPr>
            <a:ln>
              <a:solidFill>
                <a:schemeClr val="accent6"/>
              </a:solidFill>
              <a:prstDash val="sysDot"/>
            </a:ln>
          </c:spPr>
          <c:marker>
            <c:symbol val="none"/>
          </c:marker>
          <c:val>
            <c:numRef>
              <c:f>'4.8'!$B$41:$M$41</c:f>
              <c:numCache>
                <c:formatCode>0.00</c:formatCode>
                <c:ptCount val="12"/>
                <c:pt idx="0">
                  <c:v>1692.793141512178</c:v>
                </c:pt>
                <c:pt idx="1">
                  <c:v>1558.2967451876029</c:v>
                </c:pt>
                <c:pt idx="2">
                  <c:v>1511.353451961864</c:v>
                </c:pt>
                <c:pt idx="3">
                  <c:v>1233.72402734602</c:v>
                </c:pt>
                <c:pt idx="4">
                  <c:v>1195.6623469060869</c:v>
                </c:pt>
                <c:pt idx="5">
                  <c:v>1010.149712885414</c:v>
                </c:pt>
                <c:pt idx="6">
                  <c:v>1005.827165900167</c:v>
                </c:pt>
                <c:pt idx="7">
                  <c:v>1003.3492424297231</c:v>
                </c:pt>
                <c:pt idx="8">
                  <c:v>1038.3942260000001</c:v>
                </c:pt>
                <c:pt idx="9">
                  <c:v>1345.2907830000001</c:v>
                </c:pt>
                <c:pt idx="10">
                  <c:v>1536.7472394793972</c:v>
                </c:pt>
                <c:pt idx="11">
                  <c:v>1840.8923267925823</c:v>
                </c:pt>
              </c:numCache>
            </c:numRef>
          </c:val>
          <c:smooth val="0"/>
          <c:extLst>
            <c:ext xmlns:c16="http://schemas.microsoft.com/office/drawing/2014/chart" uri="{C3380CC4-5D6E-409C-BE32-E72D297353CC}">
              <c16:uniqueId val="{00000003-52CE-4E57-91B1-8EED015BB4F2}"/>
            </c:ext>
          </c:extLst>
        </c:ser>
        <c:ser>
          <c:idx val="4"/>
          <c:order val="4"/>
          <c:tx>
            <c:strRef>
              <c:f>'4.8'!$A$42</c:f>
              <c:strCache>
                <c:ptCount val="1"/>
                <c:pt idx="0">
                  <c:v>VO z vvn 2020</c:v>
                </c:pt>
              </c:strCache>
            </c:strRef>
          </c:tx>
          <c:spPr>
            <a:ln>
              <a:solidFill>
                <a:schemeClr val="accent1"/>
              </a:solidFill>
            </a:ln>
          </c:spPr>
          <c:marker>
            <c:symbol val="none"/>
          </c:marker>
          <c:val>
            <c:numRef>
              <c:f>'4.8'!$B$42:$M$42</c:f>
              <c:numCache>
                <c:formatCode>#,##0.00</c:formatCode>
                <c:ptCount val="12"/>
                <c:pt idx="0">
                  <c:v>634.00195300000007</c:v>
                </c:pt>
                <c:pt idx="1">
                  <c:v>594.43483800000001</c:v>
                </c:pt>
                <c:pt idx="2">
                  <c:v>680.57010000000014</c:v>
                </c:pt>
                <c:pt idx="3">
                  <c:v>641.93391700000006</c:v>
                </c:pt>
                <c:pt idx="4">
                  <c:v>689.26405799999998</c:v>
                </c:pt>
                <c:pt idx="5">
                  <c:v>665.30604700000004</c:v>
                </c:pt>
                <c:pt idx="6">
                  <c:v>644.70057700000007</c:v>
                </c:pt>
                <c:pt idx="7">
                  <c:v>637.65784299999996</c:v>
                </c:pt>
                <c:pt idx="8">
                  <c:v>632.65254099999993</c:v>
                </c:pt>
                <c:pt idx="9">
                  <c:v>654.31912799999998</c:v>
                </c:pt>
                <c:pt idx="10">
                  <c:v>649.93418900000006</c:v>
                </c:pt>
                <c:pt idx="11">
                  <c:v>611.48762999999963</c:v>
                </c:pt>
              </c:numCache>
            </c:numRef>
          </c:val>
          <c:smooth val="0"/>
          <c:extLst>
            <c:ext xmlns:c16="http://schemas.microsoft.com/office/drawing/2014/chart" uri="{C3380CC4-5D6E-409C-BE32-E72D297353CC}">
              <c16:uniqueId val="{00000004-52CE-4E57-91B1-8EED015BB4F2}"/>
            </c:ext>
          </c:extLst>
        </c:ser>
        <c:ser>
          <c:idx val="5"/>
          <c:order val="5"/>
          <c:tx>
            <c:strRef>
              <c:f>'4.8'!$A$43</c:f>
              <c:strCache>
                <c:ptCount val="1"/>
                <c:pt idx="0">
                  <c:v>VO z vn 2020</c:v>
                </c:pt>
              </c:strCache>
            </c:strRef>
          </c:tx>
          <c:spPr>
            <a:ln>
              <a:solidFill>
                <a:schemeClr val="accent2"/>
              </a:solidFill>
            </a:ln>
          </c:spPr>
          <c:marker>
            <c:symbol val="none"/>
          </c:marker>
          <c:val>
            <c:numRef>
              <c:f>'4.8'!$B$43:$M$43</c:f>
              <c:numCache>
                <c:formatCode>#,##0.00</c:formatCode>
                <c:ptCount val="12"/>
                <c:pt idx="0">
                  <c:v>2001.0879040000002</c:v>
                </c:pt>
                <c:pt idx="1">
                  <c:v>1909.965911</c:v>
                </c:pt>
                <c:pt idx="2">
                  <c:v>2069.8147469999999</c:v>
                </c:pt>
                <c:pt idx="3">
                  <c:v>1890.1251810000001</c:v>
                </c:pt>
                <c:pt idx="4">
                  <c:v>1934.800577</c:v>
                </c:pt>
                <c:pt idx="5">
                  <c:v>1998.0370199999998</c:v>
                </c:pt>
                <c:pt idx="6">
                  <c:v>1881.919719999999</c:v>
                </c:pt>
                <c:pt idx="7">
                  <c:v>1876.5879110000003</c:v>
                </c:pt>
                <c:pt idx="8">
                  <c:v>1923.8459779999998</c:v>
                </c:pt>
                <c:pt idx="9">
                  <c:v>1970.898662000001</c:v>
                </c:pt>
                <c:pt idx="10">
                  <c:v>2050.098113</c:v>
                </c:pt>
                <c:pt idx="11">
                  <c:v>1879.8175590000001</c:v>
                </c:pt>
              </c:numCache>
            </c:numRef>
          </c:val>
          <c:smooth val="0"/>
          <c:extLst>
            <c:ext xmlns:c16="http://schemas.microsoft.com/office/drawing/2014/chart" uri="{C3380CC4-5D6E-409C-BE32-E72D297353CC}">
              <c16:uniqueId val="{00000005-52CE-4E57-91B1-8EED015BB4F2}"/>
            </c:ext>
          </c:extLst>
        </c:ser>
        <c:ser>
          <c:idx val="6"/>
          <c:order val="6"/>
          <c:tx>
            <c:strRef>
              <c:f>'4.8'!$A$44</c:f>
              <c:strCache>
                <c:ptCount val="1"/>
                <c:pt idx="0">
                  <c:v>MOP 2020</c:v>
                </c:pt>
              </c:strCache>
            </c:strRef>
          </c:tx>
          <c:spPr>
            <a:ln>
              <a:solidFill>
                <a:schemeClr val="accent5"/>
              </a:solidFill>
            </a:ln>
          </c:spPr>
          <c:marker>
            <c:symbol val="none"/>
          </c:marker>
          <c:val>
            <c:numRef>
              <c:f>'4.8'!$B$44:$M$44</c:f>
              <c:numCache>
                <c:formatCode>#,##0.00</c:formatCode>
                <c:ptCount val="12"/>
                <c:pt idx="0">
                  <c:v>814.38326825434092</c:v>
                </c:pt>
                <c:pt idx="1">
                  <c:v>754.965480906793</c:v>
                </c:pt>
                <c:pt idx="2">
                  <c:v>727.55039318412992</c:v>
                </c:pt>
                <c:pt idx="3">
                  <c:v>625.88412303989799</c:v>
                </c:pt>
                <c:pt idx="4">
                  <c:v>586.92082088647612</c:v>
                </c:pt>
                <c:pt idx="5">
                  <c:v>518.132796761137</c:v>
                </c:pt>
                <c:pt idx="6">
                  <c:v>525.53609355175104</c:v>
                </c:pt>
                <c:pt idx="7">
                  <c:v>542.63159902829591</c:v>
                </c:pt>
                <c:pt idx="8">
                  <c:v>544.13136168927906</c:v>
                </c:pt>
                <c:pt idx="9">
                  <c:v>635.356815921779</c:v>
                </c:pt>
                <c:pt idx="10">
                  <c:v>701.659722228909</c:v>
                </c:pt>
                <c:pt idx="11">
                  <c:v>771.54951084936192</c:v>
                </c:pt>
              </c:numCache>
            </c:numRef>
          </c:val>
          <c:smooth val="0"/>
          <c:extLst>
            <c:ext xmlns:c16="http://schemas.microsoft.com/office/drawing/2014/chart" uri="{C3380CC4-5D6E-409C-BE32-E72D297353CC}">
              <c16:uniqueId val="{00000006-52CE-4E57-91B1-8EED015BB4F2}"/>
            </c:ext>
          </c:extLst>
        </c:ser>
        <c:ser>
          <c:idx val="7"/>
          <c:order val="7"/>
          <c:tx>
            <c:strRef>
              <c:f>'4.8'!$A$45</c:f>
              <c:strCache>
                <c:ptCount val="1"/>
                <c:pt idx="0">
                  <c:v>MOO 2020</c:v>
                </c:pt>
              </c:strCache>
            </c:strRef>
          </c:tx>
          <c:spPr>
            <a:ln>
              <a:solidFill>
                <a:schemeClr val="accent6"/>
              </a:solidFill>
            </a:ln>
          </c:spPr>
          <c:marker>
            <c:symbol val="none"/>
          </c:marker>
          <c:val>
            <c:numRef>
              <c:f>'4.8'!$B$45:$M$45</c:f>
              <c:numCache>
                <c:formatCode>#,##0.00</c:formatCode>
                <c:ptCount val="12"/>
                <c:pt idx="0">
                  <c:v>1960.6805127456591</c:v>
                </c:pt>
                <c:pt idx="1">
                  <c:v>1779.764077093206</c:v>
                </c:pt>
                <c:pt idx="2">
                  <c:v>1728.5325428158699</c:v>
                </c:pt>
                <c:pt idx="3">
                  <c:v>1491.4245669601032</c:v>
                </c:pt>
                <c:pt idx="4">
                  <c:v>1274.8693511135241</c:v>
                </c:pt>
                <c:pt idx="5">
                  <c:v>1027.4120222388642</c:v>
                </c:pt>
                <c:pt idx="6">
                  <c:v>1029.297521448249</c:v>
                </c:pt>
                <c:pt idx="7">
                  <c:v>1047.9747499717021</c:v>
                </c:pt>
                <c:pt idx="8">
                  <c:v>1068.8051063107218</c:v>
                </c:pt>
                <c:pt idx="9">
                  <c:v>1371.1554040782221</c:v>
                </c:pt>
                <c:pt idx="10">
                  <c:v>1558.8806157710872</c:v>
                </c:pt>
                <c:pt idx="11">
                  <c:v>1921.1593271506401</c:v>
                </c:pt>
              </c:numCache>
            </c:numRef>
          </c:val>
          <c:smooth val="0"/>
          <c:extLst>
            <c:ext xmlns:c16="http://schemas.microsoft.com/office/drawing/2014/chart" uri="{C3380CC4-5D6E-409C-BE32-E72D297353CC}">
              <c16:uniqueId val="{00000007-52CE-4E57-91B1-8EED015BB4F2}"/>
            </c:ext>
          </c:extLst>
        </c:ser>
        <c:ser>
          <c:idx val="8"/>
          <c:order val="8"/>
          <c:tx>
            <c:strRef>
              <c:f>'4.8'!$A$37</c:f>
              <c:strCache>
                <c:ptCount val="1"/>
                <c:pt idx="0">
                  <c:v>2020</c:v>
                </c:pt>
              </c:strCache>
            </c:strRef>
          </c:tx>
          <c:spPr>
            <a:ln>
              <a:solidFill>
                <a:schemeClr val="tx1"/>
              </a:solidFill>
              <a:prstDash val="sysDot"/>
            </a:ln>
          </c:spPr>
          <c:marker>
            <c:symbol val="none"/>
          </c:marker>
          <c:val>
            <c:numLit>
              <c:formatCode>General</c:formatCode>
              <c:ptCount val="1"/>
              <c:pt idx="0">
                <c:v>1</c:v>
              </c:pt>
            </c:numLit>
          </c:val>
          <c:smooth val="0"/>
          <c:extLst>
            <c:ext xmlns:c16="http://schemas.microsoft.com/office/drawing/2014/chart" uri="{C3380CC4-5D6E-409C-BE32-E72D297353CC}">
              <c16:uniqueId val="{00000008-52CE-4E57-91B1-8EED015BB4F2}"/>
            </c:ext>
          </c:extLst>
        </c:ser>
        <c:ser>
          <c:idx val="9"/>
          <c:order val="9"/>
          <c:tx>
            <c:strRef>
              <c:f>'4.8'!$N$1</c:f>
              <c:strCache>
                <c:ptCount val="1"/>
                <c:pt idx="0">
                  <c:v>2021</c:v>
                </c:pt>
              </c:strCache>
            </c:strRef>
          </c:tx>
          <c:spPr>
            <a:ln>
              <a:solidFill>
                <a:sysClr val="windowText" lastClr="000000"/>
              </a:solidFill>
            </a:ln>
          </c:spPr>
          <c:marker>
            <c:symbol val="none"/>
          </c:marker>
          <c:val>
            <c:numLit>
              <c:formatCode>General</c:formatCode>
              <c:ptCount val="1"/>
              <c:pt idx="0">
                <c:v>1</c:v>
              </c:pt>
            </c:numLit>
          </c:val>
          <c:smooth val="0"/>
          <c:extLst>
            <c:ext xmlns:c16="http://schemas.microsoft.com/office/drawing/2014/chart" uri="{C3380CC4-5D6E-409C-BE32-E72D297353CC}">
              <c16:uniqueId val="{00000009-52CE-4E57-91B1-8EED015BB4F2}"/>
            </c:ext>
          </c:extLst>
        </c:ser>
        <c:dLbls>
          <c:showLegendKey val="0"/>
          <c:showVal val="0"/>
          <c:showCatName val="0"/>
          <c:showSerName val="0"/>
          <c:showPercent val="0"/>
          <c:showBubbleSize val="0"/>
        </c:dLbls>
        <c:smooth val="0"/>
        <c:axId val="155238784"/>
        <c:axId val="155240320"/>
      </c:lineChart>
      <c:catAx>
        <c:axId val="155238784"/>
        <c:scaling>
          <c:orientation val="minMax"/>
        </c:scaling>
        <c:delete val="0"/>
        <c:axPos val="b"/>
        <c:majorTickMark val="none"/>
        <c:minorTickMark val="none"/>
        <c:tickLblPos val="nextTo"/>
        <c:txPr>
          <a:bodyPr/>
          <a:lstStyle/>
          <a:p>
            <a:pPr>
              <a:defRPr sz="900"/>
            </a:pPr>
            <a:endParaRPr lang="cs-CZ"/>
          </a:p>
        </c:txPr>
        <c:crossAx val="155240320"/>
        <c:crosses val="autoZero"/>
        <c:auto val="1"/>
        <c:lblAlgn val="ctr"/>
        <c:lblOffset val="100"/>
        <c:noMultiLvlLbl val="0"/>
      </c:catAx>
      <c:valAx>
        <c:axId val="155240320"/>
        <c:scaling>
          <c:orientation val="minMax"/>
          <c:max val="2200"/>
          <c:min val="400"/>
        </c:scaling>
        <c:delete val="0"/>
        <c:axPos val="l"/>
        <c:majorGridlines/>
        <c:numFmt formatCode="#,##0" sourceLinked="0"/>
        <c:majorTickMark val="out"/>
        <c:minorTickMark val="none"/>
        <c:tickLblPos val="nextTo"/>
        <c:spPr>
          <a:ln>
            <a:noFill/>
          </a:ln>
        </c:spPr>
        <c:txPr>
          <a:bodyPr/>
          <a:lstStyle/>
          <a:p>
            <a:pPr>
              <a:defRPr sz="900"/>
            </a:pPr>
            <a:endParaRPr lang="cs-CZ"/>
          </a:p>
        </c:txPr>
        <c:crossAx val="155238784"/>
        <c:crosses val="autoZero"/>
        <c:crossBetween val="between"/>
        <c:majorUnit val="20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lt"/>
                <a:ea typeface="+mn-ea"/>
                <a:cs typeface="+mn-cs"/>
              </a:defRPr>
            </a:pPr>
            <a:r>
              <a:rPr lang="en-US" sz="1000" b="1">
                <a:solidFill>
                  <a:schemeClr val="tx2"/>
                </a:solidFill>
              </a:rPr>
              <a:t>Y/y change in fuels' and technologies' share of gross electricity generation</a:t>
            </a:r>
            <a:endParaRPr lang="cs-CZ" sz="1000" b="1">
              <a:solidFill>
                <a:schemeClr val="tx2"/>
              </a:solidFill>
            </a:endParaRPr>
          </a:p>
        </c:rich>
      </c:tx>
      <c:layout>
        <c:manualLayout>
          <c:xMode val="edge"/>
          <c:yMode val="edge"/>
          <c:x val="2.024178445669021E-3"/>
          <c:y val="1.1178464047624961E-3"/>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10290902020061204"/>
          <c:y val="0.13910666938882965"/>
          <c:w val="0.72225456228025975"/>
          <c:h val="0.43601764122787517"/>
        </c:manualLayout>
      </c:layout>
      <c:barChart>
        <c:barDir val="col"/>
        <c:grouping val="clustered"/>
        <c:varyColors val="0"/>
        <c:ser>
          <c:idx val="0"/>
          <c:order val="0"/>
          <c:spPr>
            <a:solidFill>
              <a:schemeClr val="accent1"/>
            </a:solidFill>
            <a:ln>
              <a:noFill/>
            </a:ln>
            <a:effectLst/>
          </c:spPr>
          <c:invertIfNegative val="0"/>
          <c:dLbls>
            <c:dLbl>
              <c:idx val="1"/>
              <c:layout>
                <c:manualLayout>
                  <c:x val="-2.4875068766439208E-17"/>
                  <c:y val="2.4741709604967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1-49E8-B241-7985E80481A6}"/>
                </c:ext>
              </c:extLst>
            </c:dLbl>
            <c:dLbl>
              <c:idx val="2"/>
              <c:layout>
                <c:manualLayout>
                  <c:x val="-2.4641292402619503E-17"/>
                  <c:y val="1.3864815501518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D0-4F45-A6BA-B6F3657C43BC}"/>
                </c:ext>
              </c:extLst>
            </c:dLbl>
            <c:dLbl>
              <c:idx val="3"/>
              <c:layout>
                <c:manualLayout>
                  <c:x val="0"/>
                  <c:y val="5.47529396221427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0-4F45-A6BA-B6F3657C43BC}"/>
                </c:ext>
              </c:extLst>
            </c:dLbl>
            <c:dLbl>
              <c:idx val="4"/>
              <c:layout>
                <c:manualLayout>
                  <c:x val="-2.3757585825214152E-3"/>
                  <c:y val="1.116881529497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1-49E8-B241-7985E80481A6}"/>
                </c:ext>
              </c:extLst>
            </c:dLbl>
            <c:dLbl>
              <c:idx val="5"/>
              <c:layout>
                <c:manualLayout>
                  <c:x val="-2.7136752136752641E-3"/>
                  <c:y val="1.2584225128814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2-4F9E-8A19-AE2C064FC0D1}"/>
                </c:ext>
              </c:extLst>
            </c:dLbl>
            <c:dLbl>
              <c:idx val="6"/>
              <c:layout>
                <c:manualLayout>
                  <c:x val="0"/>
                  <c:y val="8.0402307033119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67-4E10-B49F-0AF1EA676A11}"/>
                </c:ext>
              </c:extLst>
            </c:dLbl>
            <c:dLbl>
              <c:idx val="7"/>
              <c:layout>
                <c:manualLayout>
                  <c:x val="0"/>
                  <c:y val="1.38648155015187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1-49E8-B241-7985E80481A6}"/>
                </c:ext>
              </c:extLst>
            </c:dLbl>
            <c:dLbl>
              <c:idx val="8"/>
              <c:layout>
                <c:manualLayout>
                  <c:x val="-9.8565169610477975E-17"/>
                  <c:y val="1.3864815501518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D0-4F45-A6BA-B6F3657C43BC}"/>
                </c:ext>
              </c:extLst>
            </c:dLbl>
            <c:dLbl>
              <c:idx val="9"/>
              <c:layout>
                <c:manualLayout>
                  <c:x val="-5.3763440860215119E-3"/>
                  <c:y val="1.3865179407437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B1-49E8-B241-7985E80481A6}"/>
                </c:ext>
              </c:extLst>
            </c:dLbl>
            <c:dLbl>
              <c:idx val="10"/>
              <c:layout>
                <c:manualLayout>
                  <c:x val="0"/>
                  <c:y val="2.31083897417832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B1-49E8-B241-7985E80481A6}"/>
                </c:ext>
              </c:extLst>
            </c:dLbl>
            <c:dLbl>
              <c:idx val="11"/>
              <c:layout>
                <c:manualLayout>
                  <c:x val="2.6881720430107559E-3"/>
                  <c:y val="1.386481550151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D0-4F45-A6BA-B6F3657C43BC}"/>
                </c:ext>
              </c:extLst>
            </c:dLbl>
            <c:dLbl>
              <c:idx val="12"/>
              <c:layout>
                <c:manualLayout>
                  <c:x val="0"/>
                  <c:y val="2.2254260800634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23-4B62-BA79-ADD2C82F5765}"/>
                </c:ext>
              </c:extLst>
            </c:dLbl>
            <c:dLbl>
              <c:idx val="13"/>
              <c:layout>
                <c:manualLayout>
                  <c:x val="0"/>
                  <c:y val="1.386481550151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D0-4F45-A6BA-B6F3657C43BC}"/>
                </c:ext>
              </c:extLst>
            </c:dLbl>
            <c:dLbl>
              <c:idx val="14"/>
              <c:layout>
                <c:manualLayout>
                  <c:x val="-2.7136752136752151E-3"/>
                  <c:y val="2.9363191967234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2-4F9E-8A19-AE2C064FC0D1}"/>
                </c:ext>
              </c:extLst>
            </c:dLbl>
            <c:dLbl>
              <c:idx val="15"/>
              <c:layout>
                <c:manualLayout>
                  <c:x val="-9.8565169610477975E-17"/>
                  <c:y val="1.8486420668691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D0-4F45-A6BA-B6F3657C43BC}"/>
                </c:ext>
              </c:extLst>
            </c:dLbl>
            <c:dLbl>
              <c:idx val="16"/>
              <c:layout>
                <c:manualLayout>
                  <c:x val="-2.688161482742913E-3"/>
                  <c:y val="2.203743153178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B5-43B9-8CCD-BB72D0652291}"/>
                </c:ext>
              </c:extLst>
            </c:dLbl>
            <c:dLbl>
              <c:idx val="17"/>
              <c:layout>
                <c:manualLayout>
                  <c:x val="0"/>
                  <c:y val="9.95727368214625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1-49E8-B241-7985E80481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'3.5'!$B$28:$B$45</c:f>
              <c:strCache>
                <c:ptCount val="18"/>
                <c:pt idx="0">
                  <c:v>Brown coal</c:v>
                </c:pt>
                <c:pt idx="1">
                  <c:v>Nuclear fuel</c:v>
                </c:pt>
                <c:pt idx="2">
                  <c:v>Natural gas</c:v>
                </c:pt>
                <c:pt idx="3">
                  <c:v>Hard coal</c:v>
                </c:pt>
                <c:pt idx="4">
                  <c:v>Pumped storage</c:v>
                </c:pt>
                <c:pt idx="5">
                  <c:v>Other gases</c:v>
                </c:pt>
                <c:pt idx="6">
                  <c:v>Other solid fuels</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'3.5'!$C$28:$C$45</c:f>
              <c:numCache>
                <c:formatCode>General</c:formatCode>
                <c:ptCount val="18"/>
                <c:pt idx="0">
                  <c:v>2333.5056229999936</c:v>
                </c:pt>
                <c:pt idx="1">
                  <c:v>687.90060999999696</c:v>
                </c:pt>
                <c:pt idx="2">
                  <c:v>432.80450399999791</c:v>
                </c:pt>
                <c:pt idx="3">
                  <c:v>847.4984640000016</c:v>
                </c:pt>
                <c:pt idx="4">
                  <c:v>-81.674241999999822</c:v>
                </c:pt>
                <c:pt idx="5">
                  <c:v>-1008.0710520000002</c:v>
                </c:pt>
                <c:pt idx="6">
                  <c:v>7.5177347999999853</c:v>
                </c:pt>
                <c:pt idx="7">
                  <c:v>0.20973700000000406</c:v>
                </c:pt>
                <c:pt idx="8">
                  <c:v>-2.8724489999999925</c:v>
                </c:pt>
                <c:pt idx="9">
                  <c:v>-9.59375</c:v>
                </c:pt>
                <c:pt idx="10">
                  <c:v>0.45607600000000015</c:v>
                </c:pt>
                <c:pt idx="11">
                  <c:v>0</c:v>
                </c:pt>
                <c:pt idx="12">
                  <c:v>165.63286699999981</c:v>
                </c:pt>
                <c:pt idx="13">
                  <c:v>-2.5645920000010847</c:v>
                </c:pt>
                <c:pt idx="14">
                  <c:v>264.42028299999947</c:v>
                </c:pt>
                <c:pt idx="15">
                  <c:v>-83.709742999997161</c:v>
                </c:pt>
                <c:pt idx="16">
                  <c:v>-97.549444999999992</c:v>
                </c:pt>
                <c:pt idx="17">
                  <c:v>7.911370199999979</c:v>
                </c:pt>
              </c:numCache>
            </c:numRef>
          </c:val>
          <c:extLst>
            <c:ext xmlns:c16="http://schemas.microsoft.com/office/drawing/2014/chart" uri="{C3380CC4-5D6E-409C-BE32-E72D297353CC}">
              <c16:uniqueId val="{00000000-0DD0-4F45-A6BA-B6F3657C43BC}"/>
            </c:ext>
          </c:extLst>
        </c:ser>
        <c:dLbls>
          <c:showLegendKey val="0"/>
          <c:showVal val="0"/>
          <c:showCatName val="0"/>
          <c:showSerName val="0"/>
          <c:showPercent val="0"/>
          <c:showBubbleSize val="0"/>
        </c:dLbls>
        <c:gapWidth val="50"/>
        <c:axId val="147588992"/>
        <c:axId val="147590528"/>
      </c:barChart>
      <c:catAx>
        <c:axId val="14758899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590528"/>
        <c:crosses val="autoZero"/>
        <c:auto val="1"/>
        <c:lblAlgn val="ctr"/>
        <c:lblOffset val="200"/>
        <c:noMultiLvlLbl val="0"/>
      </c:catAx>
      <c:valAx>
        <c:axId val="147590528"/>
        <c:scaling>
          <c:orientation val="minMax"/>
          <c:max val="2500"/>
          <c:min val="-150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147588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Installed capacity [MW]</a:t>
            </a:r>
            <a:endParaRPr lang="cs-CZ" sz="1000">
              <a:effectLst/>
            </a:endParaRPr>
          </a:p>
        </c:rich>
      </c:tx>
      <c:layout>
        <c:manualLayout>
          <c:xMode val="edge"/>
          <c:yMode val="edge"/>
          <c:x val="1.1894958968963359E-4"/>
          <c:y val="1.2966977091333475E-2"/>
        </c:manualLayout>
      </c:layout>
      <c:overlay val="0"/>
    </c:title>
    <c:autoTitleDeleted val="0"/>
    <c:plotArea>
      <c:layout/>
      <c:barChart>
        <c:barDir val="col"/>
        <c:grouping val="clustered"/>
        <c:varyColors val="0"/>
        <c:ser>
          <c:idx val="0"/>
          <c:order val="0"/>
          <c:tx>
            <c:strRef>
              <c:f>'6'!$A$5</c:f>
              <c:strCache>
                <c:ptCount val="1"/>
                <c:pt idx="0">
                  <c:v>Nuclear (NPP)</c:v>
                </c:pt>
              </c:strCache>
            </c:strRef>
          </c:tx>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'6'!$B$5:$K$5</c:f>
              <c:numCache>
                <c:formatCode>#,##0.0</c:formatCode>
                <c:ptCount val="10"/>
                <c:pt idx="0">
                  <c:v>4040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CFC-4087-83DD-1580A199EAD8}"/>
            </c:ext>
          </c:extLst>
        </c:ser>
        <c:ser>
          <c:idx val="1"/>
          <c:order val="1"/>
          <c:tx>
            <c:strRef>
              <c:f>'6'!$A$6</c:f>
              <c:strCache>
                <c:ptCount val="1"/>
                <c:pt idx="0">
                  <c:v>Thermal (TPS)</c:v>
                </c:pt>
              </c:strCache>
            </c:strRef>
          </c:tx>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'6'!$B$6:$K$6</c:f>
              <c:numCache>
                <c:formatCode>#,##0.0</c:formatCode>
                <c:ptCount val="10"/>
                <c:pt idx="0">
                  <c:v>10644.087000004709</c:v>
                </c:pt>
                <c:pt idx="1">
                  <c:v>10819.5</c:v>
                </c:pt>
                <c:pt idx="2">
                  <c:v>10836.704400000001</c:v>
                </c:pt>
                <c:pt idx="3">
                  <c:v>10741.852000000003</c:v>
                </c:pt>
                <c:pt idx="4">
                  <c:v>10849.975000000002</c:v>
                </c:pt>
                <c:pt idx="5">
                  <c:v>11075.524000000001</c:v>
                </c:pt>
                <c:pt idx="6">
                  <c:v>11075.442000000001</c:v>
                </c:pt>
                <c:pt idx="7">
                  <c:v>10729.868999999997</c:v>
                </c:pt>
                <c:pt idx="8">
                  <c:v>10058.347999999998</c:v>
                </c:pt>
                <c:pt idx="9">
                  <c:v>9527.1949999999997</c:v>
                </c:pt>
              </c:numCache>
            </c:numRef>
          </c:val>
          <c:extLst>
            <c:ext xmlns:c16="http://schemas.microsoft.com/office/drawing/2014/chart" uri="{C3380CC4-5D6E-409C-BE32-E72D297353CC}">
              <c16:uniqueId val="{00000001-DCFC-4087-83DD-1580A199EAD8}"/>
            </c:ext>
          </c:extLst>
        </c:ser>
        <c:dLbls>
          <c:showLegendKey val="0"/>
          <c:showVal val="0"/>
          <c:showCatName val="0"/>
          <c:showSerName val="0"/>
          <c:showPercent val="0"/>
          <c:showBubbleSize val="0"/>
        </c:dLbls>
        <c:gapWidth val="50"/>
        <c:axId val="155261568"/>
        <c:axId val="155263360"/>
      </c:barChart>
      <c:catAx>
        <c:axId val="155261568"/>
        <c:scaling>
          <c:orientation val="minMax"/>
        </c:scaling>
        <c:delete val="0"/>
        <c:axPos val="b"/>
        <c:numFmt formatCode="General" sourceLinked="1"/>
        <c:majorTickMark val="none"/>
        <c:minorTickMark val="none"/>
        <c:tickLblPos val="nextTo"/>
        <c:txPr>
          <a:bodyPr/>
          <a:lstStyle/>
          <a:p>
            <a:pPr>
              <a:defRPr sz="900"/>
            </a:pPr>
            <a:endParaRPr lang="cs-CZ"/>
          </a:p>
        </c:txPr>
        <c:crossAx val="155263360"/>
        <c:crosses val="autoZero"/>
        <c:auto val="1"/>
        <c:lblAlgn val="ctr"/>
        <c:lblOffset val="100"/>
        <c:noMultiLvlLbl val="0"/>
      </c:catAx>
      <c:valAx>
        <c:axId val="1552633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5261568"/>
        <c:crosses val="autoZero"/>
        <c:crossBetween val="between"/>
      </c:valAx>
    </c:plotArea>
    <c:legend>
      <c:legendPos val="b"/>
      <c:layout>
        <c:manualLayout>
          <c:xMode val="edge"/>
          <c:yMode val="edge"/>
          <c:x val="2.0957471907195597E-3"/>
          <c:y val="0.85769048948807103"/>
          <c:w val="0.38767399892567855"/>
          <c:h val="0.1034085792379297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 NPP</a:t>
            </a:r>
            <a:endParaRPr lang="cs-CZ" sz="1000">
              <a:effectLst/>
            </a:endParaRPr>
          </a:p>
        </c:rich>
      </c:tx>
      <c:layout>
        <c:manualLayout>
          <c:xMode val="edge"/>
          <c:yMode val="edge"/>
          <c:x val="8.4338106870182562E-5"/>
          <c:y val="0"/>
        </c:manualLayout>
      </c:layout>
      <c:overlay val="0"/>
    </c:title>
    <c:autoTitleDeleted val="0"/>
    <c:plotArea>
      <c:layout>
        <c:manualLayout>
          <c:layoutTarget val="inner"/>
          <c:xMode val="edge"/>
          <c:yMode val="edge"/>
          <c:x val="0.1052892278830346"/>
          <c:y val="0.26004973921947488"/>
          <c:w val="0.86552579955752484"/>
          <c:h val="0.47482792203613305"/>
        </c:manualLayout>
      </c:layout>
      <c:barChart>
        <c:barDir val="col"/>
        <c:grouping val="clustered"/>
        <c:varyColors val="0"/>
        <c:ser>
          <c:idx val="0"/>
          <c:order val="0"/>
          <c:tx>
            <c:strRef>
              <c:f>'3.3'!$A$17</c:f>
              <c:strCache>
                <c:ptCount val="1"/>
                <c:pt idx="0">
                  <c:v>Nuclear (NPP)</c:v>
                </c:pt>
              </c:strCache>
            </c:strRef>
          </c:tx>
          <c:invertIfNegative val="0"/>
          <c:cat>
            <c:numRef>
              <c:f>'3.3'!$B$15:$K$15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'3.3'!$B$17:$K$17</c:f>
              <c:numCache>
                <c:formatCode>#,##0.0</c:formatCode>
                <c:ptCount val="10"/>
                <c:pt idx="0">
                  <c:v>30324.178</c:v>
                </c:pt>
                <c:pt idx="1">
                  <c:v>30745.3</c:v>
                </c:pt>
                <c:pt idx="2">
                  <c:v>30324.873359999998</c:v>
                </c:pt>
                <c:pt idx="3">
                  <c:v>26840.84765</c:v>
                </c:pt>
                <c:pt idx="4">
                  <c:v>24104.222150000001</c:v>
                </c:pt>
                <c:pt idx="5">
                  <c:v>28339.57704</c:v>
                </c:pt>
                <c:pt idx="6">
                  <c:v>29921.311170000001</c:v>
                </c:pt>
                <c:pt idx="7">
                  <c:v>30246.208839999999</c:v>
                </c:pt>
                <c:pt idx="8">
                  <c:v>30043.279770000001</c:v>
                </c:pt>
                <c:pt idx="9">
                  <c:v>30731.180379999998</c:v>
                </c:pt>
              </c:numCache>
            </c:numRef>
          </c:val>
          <c:extLst>
            <c:ext xmlns:c16="http://schemas.microsoft.com/office/drawing/2014/chart" uri="{C3380CC4-5D6E-409C-BE32-E72D297353CC}">
              <c16:uniqueId val="{00000000-B6C2-4E75-98FE-06029D151FB9}"/>
            </c:ext>
          </c:extLst>
        </c:ser>
        <c:dLbls>
          <c:showLegendKey val="0"/>
          <c:showVal val="0"/>
          <c:showCatName val="0"/>
          <c:showSerName val="0"/>
          <c:showPercent val="0"/>
          <c:showBubbleSize val="0"/>
        </c:dLbls>
        <c:gapWidth val="50"/>
        <c:axId val="155296128"/>
        <c:axId val="155297664"/>
      </c:barChart>
      <c:catAx>
        <c:axId val="155296128"/>
        <c:scaling>
          <c:orientation val="minMax"/>
        </c:scaling>
        <c:delete val="0"/>
        <c:axPos val="b"/>
        <c:numFmt formatCode="General" sourceLinked="1"/>
        <c:majorTickMark val="none"/>
        <c:minorTickMark val="none"/>
        <c:tickLblPos val="nextTo"/>
        <c:txPr>
          <a:bodyPr/>
          <a:lstStyle/>
          <a:p>
            <a:pPr>
              <a:defRPr sz="900"/>
            </a:pPr>
            <a:endParaRPr lang="cs-CZ"/>
          </a:p>
        </c:txPr>
        <c:crossAx val="155297664"/>
        <c:crosses val="autoZero"/>
        <c:auto val="1"/>
        <c:lblAlgn val="ctr"/>
        <c:lblOffset val="100"/>
        <c:noMultiLvlLbl val="0"/>
      </c:catAx>
      <c:valAx>
        <c:axId val="155297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5296128"/>
        <c:crosses val="autoZero"/>
        <c:crossBetween val="between"/>
        <c:majorUnit val="10000"/>
      </c:valAx>
    </c:plotArea>
    <c:legend>
      <c:legendPos val="b"/>
      <c:layout>
        <c:manualLayout>
          <c:xMode val="edge"/>
          <c:yMode val="edge"/>
          <c:x val="4.8609417959725836E-4"/>
          <c:y val="0.87597578908034468"/>
          <c:w val="0.20393073104193829"/>
          <c:h val="0.124024305555555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en-GB" sz="1000" b="1" i="0" baseline="0">
                <a:solidFill>
                  <a:schemeClr val="tx2"/>
                </a:solidFill>
                <a:effectLst/>
              </a:rPr>
              <a:t>Gross electricity generation [GWh], TPS</a:t>
            </a:r>
            <a:endParaRPr lang="cs-CZ" sz="1000" b="1">
              <a:solidFill>
                <a:schemeClr val="tx2"/>
              </a:solidFill>
              <a:effectLst/>
            </a:endParaRPr>
          </a:p>
        </c:rich>
      </c:tx>
      <c:layout>
        <c:manualLayout>
          <c:xMode val="edge"/>
          <c:yMode val="edge"/>
          <c:x val="2.5023942109773344E-3"/>
          <c:y val="2.0363822946981903E-2"/>
        </c:manualLayout>
      </c:layout>
      <c:overlay val="0"/>
    </c:title>
    <c:autoTitleDeleted val="0"/>
    <c:plotArea>
      <c:layout>
        <c:manualLayout>
          <c:layoutTarget val="inner"/>
          <c:xMode val="edge"/>
          <c:yMode val="edge"/>
          <c:x val="0.10519218042464558"/>
          <c:y val="0.11954244283555977"/>
          <c:w val="0.86710259915424659"/>
          <c:h val="0.72475070355242954"/>
        </c:manualLayout>
      </c:layout>
      <c:barChart>
        <c:barDir val="col"/>
        <c:grouping val="stacked"/>
        <c:varyColors val="0"/>
        <c:ser>
          <c:idx val="0"/>
          <c:order val="0"/>
          <c:tx>
            <c:strRef>
              <c:f>'5.1'!$A$22</c:f>
              <c:strCache>
                <c:ptCount val="1"/>
                <c:pt idx="0">
                  <c:v>Biomass</c:v>
                </c:pt>
              </c:strCache>
            </c:strRef>
          </c:tx>
          <c:spPr>
            <a:pattFill prst="ltUpDiag">
              <a:fgClr>
                <a:schemeClr val="accent1"/>
              </a:fgClr>
              <a:bgClr>
                <a:schemeClr val="bg1"/>
              </a:bgClr>
            </a:patt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('5.1'!$B$22:$E$22,'5.1'!$F$22:$K$22)</c:f>
              <c:numCache>
                <c:formatCode>General</c:formatCode>
                <c:ptCount val="10"/>
                <c:pt idx="0">
                  <c:v>0</c:v>
                </c:pt>
                <c:pt idx="1">
                  <c:v>0</c:v>
                </c:pt>
                <c:pt idx="2">
                  <c:v>1993.7504889999991</c:v>
                </c:pt>
                <c:pt idx="3">
                  <c:v>2078.8107699999991</c:v>
                </c:pt>
                <c:pt idx="4">
                  <c:v>2051.2915150000017</c:v>
                </c:pt>
                <c:pt idx="5">
                  <c:v>2206.488315999999</c:v>
                </c:pt>
                <c:pt idx="6">
                  <c:v>2115.958047000001</c:v>
                </c:pt>
                <c:pt idx="7">
                  <c:v>2396.6915459999996</c:v>
                </c:pt>
                <c:pt idx="8">
                  <c:v>2497.1789740000031</c:v>
                </c:pt>
                <c:pt idx="9">
                  <c:v>2663.0491109999994</c:v>
                </c:pt>
              </c:numCache>
            </c:numRef>
          </c:val>
          <c:extLst>
            <c:ext xmlns:c16="http://schemas.microsoft.com/office/drawing/2014/chart" uri="{C3380CC4-5D6E-409C-BE32-E72D297353CC}">
              <c16:uniqueId val="{00000000-4B7E-4EAB-B2BA-439603C3D026}"/>
            </c:ext>
          </c:extLst>
        </c:ser>
        <c:ser>
          <c:idx val="1"/>
          <c:order val="1"/>
          <c:tx>
            <c:strRef>
              <c:f>'5.1'!$A$23</c:f>
              <c:strCache>
                <c:ptCount val="1"/>
                <c:pt idx="0">
                  <c:v>Biogas</c:v>
                </c:pt>
              </c:strCache>
            </c:strRef>
          </c:tx>
          <c:spPr>
            <a:pattFill prst="ltUpDiag">
              <a:fgClr>
                <a:schemeClr val="accent5"/>
              </a:fgClr>
              <a:bgClr>
                <a:schemeClr val="bg1"/>
              </a:bgClr>
            </a:patt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('5.1'!$B$23:$E$23,'5.1'!$F$23:$J$23,'5.1'!$K$23)</c:f>
              <c:numCache>
                <c:formatCode>General</c:formatCode>
                <c:ptCount val="10"/>
                <c:pt idx="0">
                  <c:v>0</c:v>
                </c:pt>
                <c:pt idx="1">
                  <c:v>0</c:v>
                </c:pt>
                <c:pt idx="2">
                  <c:v>6.5015700000000001</c:v>
                </c:pt>
                <c:pt idx="3">
                  <c:v>9.6688799999999997</c:v>
                </c:pt>
                <c:pt idx="4">
                  <c:v>10.779804999999998</c:v>
                </c:pt>
                <c:pt idx="5">
                  <c:v>12.567809</c:v>
                </c:pt>
                <c:pt idx="6">
                  <c:v>11.908016999999997</c:v>
                </c:pt>
                <c:pt idx="7">
                  <c:v>12.567109</c:v>
                </c:pt>
                <c:pt idx="8">
                  <c:v>11.192765999999999</c:v>
                </c:pt>
                <c:pt idx="9">
                  <c:v>11.059661999999999</c:v>
                </c:pt>
              </c:numCache>
            </c:numRef>
          </c:val>
          <c:extLst>
            <c:ext xmlns:c16="http://schemas.microsoft.com/office/drawing/2014/chart" uri="{C3380CC4-5D6E-409C-BE32-E72D297353CC}">
              <c16:uniqueId val="{00000001-4B7E-4EAB-B2BA-439603C3D026}"/>
            </c:ext>
          </c:extLst>
        </c:ser>
        <c:ser>
          <c:idx val="2"/>
          <c:order val="2"/>
          <c:tx>
            <c:strRef>
              <c:f>'5.1'!$A$24</c:f>
              <c:strCache>
                <c:ptCount val="1"/>
                <c:pt idx="0">
                  <c:v>Hard coal</c:v>
                </c:pt>
              </c:strCache>
            </c:strRef>
          </c:tx>
          <c:spPr>
            <a:solidFill>
              <a:schemeClr val="accent4"/>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('5.1'!$B$24:$E$24,'5.1'!$F$24:$J$24,'5.1'!$K$24)</c:f>
              <c:numCache>
                <c:formatCode>General</c:formatCode>
                <c:ptCount val="10"/>
                <c:pt idx="0">
                  <c:v>0</c:v>
                </c:pt>
                <c:pt idx="1">
                  <c:v>0</c:v>
                </c:pt>
                <c:pt idx="2">
                  <c:v>4889.8065399999978</c:v>
                </c:pt>
                <c:pt idx="3">
                  <c:v>5165.638719999999</c:v>
                </c:pt>
                <c:pt idx="4">
                  <c:v>5719.850639999996</c:v>
                </c:pt>
                <c:pt idx="5">
                  <c:v>4453.0348240000021</c:v>
                </c:pt>
                <c:pt idx="6">
                  <c:v>3454.5004139999992</c:v>
                </c:pt>
                <c:pt idx="7">
                  <c:v>2149.0284099999994</c:v>
                </c:pt>
                <c:pt idx="8">
                  <c:v>1914.1855889999997</c:v>
                </c:pt>
                <c:pt idx="9">
                  <c:v>2761.6840530000009</c:v>
                </c:pt>
              </c:numCache>
            </c:numRef>
          </c:val>
          <c:extLst>
            <c:ext xmlns:c16="http://schemas.microsoft.com/office/drawing/2014/chart" uri="{C3380CC4-5D6E-409C-BE32-E72D297353CC}">
              <c16:uniqueId val="{00000002-4B7E-4EAB-B2BA-439603C3D026}"/>
            </c:ext>
          </c:extLst>
        </c:ser>
        <c:ser>
          <c:idx val="3"/>
          <c:order val="3"/>
          <c:tx>
            <c:strRef>
              <c:f>'5.1'!$A$25</c:f>
              <c:strCache>
                <c:ptCount val="1"/>
                <c:pt idx="0">
                  <c:v>Brown coal</c:v>
                </c:pt>
              </c:strCache>
            </c:strRef>
          </c:tx>
          <c:spPr>
            <a:solidFill>
              <a:schemeClr val="accent1"/>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('5.1'!$B$25:$E$25,'5.1'!$F$25:$J$25,'5.1'!$K$25)</c:f>
              <c:numCache>
                <c:formatCode>General</c:formatCode>
                <c:ptCount val="10"/>
                <c:pt idx="0">
                  <c:v>0</c:v>
                </c:pt>
                <c:pt idx="1">
                  <c:v>0</c:v>
                </c:pt>
                <c:pt idx="2">
                  <c:v>35832.172599999969</c:v>
                </c:pt>
                <c:pt idx="3">
                  <c:v>35945.153060000055</c:v>
                </c:pt>
                <c:pt idx="4">
                  <c:v>36228.083022999956</c:v>
                </c:pt>
                <c:pt idx="5">
                  <c:v>36978.071257000018</c:v>
                </c:pt>
                <c:pt idx="6">
                  <c:v>37733.792682000058</c:v>
                </c:pt>
                <c:pt idx="7">
                  <c:v>35172.045832000025</c:v>
                </c:pt>
                <c:pt idx="8">
                  <c:v>29073.047648000007</c:v>
                </c:pt>
                <c:pt idx="9">
                  <c:v>31405.458371000001</c:v>
                </c:pt>
              </c:numCache>
            </c:numRef>
          </c:val>
          <c:extLst>
            <c:ext xmlns:c16="http://schemas.microsoft.com/office/drawing/2014/chart" uri="{C3380CC4-5D6E-409C-BE32-E72D297353CC}">
              <c16:uniqueId val="{00000003-4B7E-4EAB-B2BA-439603C3D026}"/>
            </c:ext>
          </c:extLst>
        </c:ser>
        <c:ser>
          <c:idx val="4"/>
          <c:order val="4"/>
          <c:tx>
            <c:strRef>
              <c:f>'5.1'!$A$26</c:f>
              <c:strCache>
                <c:ptCount val="1"/>
                <c:pt idx="0">
                  <c:v>Coke</c:v>
                </c:pt>
              </c:strCache>
            </c:strRef>
          </c:tx>
          <c:spPr>
            <a:solidFill>
              <a:srgbClr val="D0D0D0"/>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('5.1'!$B$26:$E$26,'5.1'!$F$26:$J$26,'5.1'!$K$26)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B7E-4EAB-B2BA-439603C3D026}"/>
            </c:ext>
          </c:extLst>
        </c:ser>
        <c:ser>
          <c:idx val="5"/>
          <c:order val="5"/>
          <c:tx>
            <c:strRef>
              <c:f>'5.1'!$A$27</c:f>
              <c:strCache>
                <c:ptCount val="1"/>
                <c:pt idx="0">
                  <c:v>Waste heat</c:v>
                </c:pt>
              </c:strCache>
            </c:strRef>
          </c:tx>
          <c:spPr>
            <a:solidFill>
              <a:srgbClr val="D0D0D0"/>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('5.1'!$B$27:$E$27,'5.1'!$F$27:$J$27,'5.1'!$K$27)</c:f>
              <c:numCache>
                <c:formatCode>General</c:formatCode>
                <c:ptCount val="10"/>
                <c:pt idx="0">
                  <c:v>0</c:v>
                </c:pt>
                <c:pt idx="1">
                  <c:v>0</c:v>
                </c:pt>
                <c:pt idx="2">
                  <c:v>33.414000000000001</c:v>
                </c:pt>
                <c:pt idx="3">
                  <c:v>31.775639999999996</c:v>
                </c:pt>
                <c:pt idx="4">
                  <c:v>45.296569999999996</c:v>
                </c:pt>
                <c:pt idx="5">
                  <c:v>45.116604999999986</c:v>
                </c:pt>
                <c:pt idx="6">
                  <c:v>63.59628</c:v>
                </c:pt>
                <c:pt idx="7">
                  <c:v>62.106785000000009</c:v>
                </c:pt>
                <c:pt idx="8">
                  <c:v>70.261116000000015</c:v>
                </c:pt>
                <c:pt idx="9">
                  <c:v>70.470853000000005</c:v>
                </c:pt>
              </c:numCache>
            </c:numRef>
          </c:val>
          <c:extLst>
            <c:ext xmlns:c16="http://schemas.microsoft.com/office/drawing/2014/chart" uri="{C3380CC4-5D6E-409C-BE32-E72D297353CC}">
              <c16:uniqueId val="{00000005-4B7E-4EAB-B2BA-439603C3D026}"/>
            </c:ext>
          </c:extLst>
        </c:ser>
        <c:ser>
          <c:idx val="6"/>
          <c:order val="6"/>
          <c:tx>
            <c:strRef>
              <c:f>'5.1'!$A$28</c:f>
              <c:strCache>
                <c:ptCount val="1"/>
                <c:pt idx="0">
                  <c:v>Other liquid fuels</c:v>
                </c:pt>
              </c:strCache>
            </c:strRef>
          </c:tx>
          <c:spPr>
            <a:solidFill>
              <a:srgbClr val="F7C9C7"/>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('5.1'!$B$28:$E$28,'5.1'!$F$28:$J$28,'5.1'!$K$28)</c:f>
              <c:numCache>
                <c:formatCode>General</c:formatCode>
                <c:ptCount val="10"/>
                <c:pt idx="0">
                  <c:v>0</c:v>
                </c:pt>
                <c:pt idx="1">
                  <c:v>0</c:v>
                </c:pt>
                <c:pt idx="2">
                  <c:v>10.678619999999999</c:v>
                </c:pt>
                <c:pt idx="3">
                  <c:v>15.967789999999997</c:v>
                </c:pt>
                <c:pt idx="4">
                  <c:v>24.827180999999996</c:v>
                </c:pt>
                <c:pt idx="5">
                  <c:v>22.791072</c:v>
                </c:pt>
                <c:pt idx="6">
                  <c:v>21.564160999999999</c:v>
                </c:pt>
                <c:pt idx="7">
                  <c:v>17.431836999999998</c:v>
                </c:pt>
                <c:pt idx="8">
                  <c:v>21.763154</c:v>
                </c:pt>
                <c:pt idx="9">
                  <c:v>12.165940000000001</c:v>
                </c:pt>
              </c:numCache>
            </c:numRef>
          </c:val>
          <c:extLst>
            <c:ext xmlns:c16="http://schemas.microsoft.com/office/drawing/2014/chart" uri="{C3380CC4-5D6E-409C-BE32-E72D297353CC}">
              <c16:uniqueId val="{00000006-4B7E-4EAB-B2BA-439603C3D026}"/>
            </c:ext>
          </c:extLst>
        </c:ser>
        <c:ser>
          <c:idx val="7"/>
          <c:order val="7"/>
          <c:tx>
            <c:strRef>
              <c:f>'5.1'!$A$29</c:f>
              <c:strCache>
                <c:ptCount val="1"/>
                <c:pt idx="0">
                  <c:v>Other solid fuels</c:v>
                </c:pt>
              </c:strCache>
            </c:strRef>
          </c:tx>
          <c:spPr>
            <a:solidFill>
              <a:srgbClr val="646363"/>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('5.1'!$B$29:$E$29,'5.1'!$F$29:$J$29,'5.1'!$K$29)</c:f>
              <c:numCache>
                <c:formatCode>General</c:formatCode>
                <c:ptCount val="10"/>
                <c:pt idx="0">
                  <c:v>0</c:v>
                </c:pt>
                <c:pt idx="1">
                  <c:v>0</c:v>
                </c:pt>
                <c:pt idx="2">
                  <c:v>154.83791999999988</c:v>
                </c:pt>
                <c:pt idx="3">
                  <c:v>162.50556999999992</c:v>
                </c:pt>
                <c:pt idx="4">
                  <c:v>176.82091099999997</c:v>
                </c:pt>
                <c:pt idx="5">
                  <c:v>202.05449500000003</c:v>
                </c:pt>
                <c:pt idx="6">
                  <c:v>176.97561300000004</c:v>
                </c:pt>
                <c:pt idx="7">
                  <c:v>186.87068599999998</c:v>
                </c:pt>
                <c:pt idx="8">
                  <c:v>209.07527399999998</c:v>
                </c:pt>
                <c:pt idx="9">
                  <c:v>224.50437899999994</c:v>
                </c:pt>
              </c:numCache>
            </c:numRef>
          </c:val>
          <c:extLst>
            <c:ext xmlns:c16="http://schemas.microsoft.com/office/drawing/2014/chart" uri="{C3380CC4-5D6E-409C-BE32-E72D297353CC}">
              <c16:uniqueId val="{00000007-4B7E-4EAB-B2BA-439603C3D026}"/>
            </c:ext>
          </c:extLst>
        </c:ser>
        <c:ser>
          <c:idx val="8"/>
          <c:order val="8"/>
          <c:tx>
            <c:strRef>
              <c:f>'5.1'!$A$30</c:f>
              <c:strCache>
                <c:ptCount val="1"/>
                <c:pt idx="0">
                  <c:v>Other gases</c:v>
                </c:pt>
              </c:strCache>
            </c:strRef>
          </c:tx>
          <c:spPr>
            <a:solidFill>
              <a:srgbClr val="F0948F"/>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('5.1'!$B$30:$E$30,'5.1'!$F$30:$J$30,'5.1'!$K$30)</c:f>
              <c:numCache>
                <c:formatCode>General</c:formatCode>
                <c:ptCount val="10"/>
                <c:pt idx="0">
                  <c:v>0</c:v>
                </c:pt>
                <c:pt idx="1">
                  <c:v>0</c:v>
                </c:pt>
                <c:pt idx="2">
                  <c:v>948.37748000000067</c:v>
                </c:pt>
                <c:pt idx="3">
                  <c:v>831.1158700000002</c:v>
                </c:pt>
                <c:pt idx="4">
                  <c:v>784.0688199999995</c:v>
                </c:pt>
                <c:pt idx="5">
                  <c:v>841.87353299999984</c:v>
                </c:pt>
                <c:pt idx="6">
                  <c:v>879.69597099999942</c:v>
                </c:pt>
                <c:pt idx="7">
                  <c:v>785.09120300000109</c:v>
                </c:pt>
                <c:pt idx="8">
                  <c:v>698.88881400000002</c:v>
                </c:pt>
                <c:pt idx="9">
                  <c:v>771.93403799999976</c:v>
                </c:pt>
              </c:numCache>
            </c:numRef>
          </c:val>
          <c:extLst>
            <c:ext xmlns:c16="http://schemas.microsoft.com/office/drawing/2014/chart" uri="{C3380CC4-5D6E-409C-BE32-E72D297353CC}">
              <c16:uniqueId val="{00000008-4B7E-4EAB-B2BA-439603C3D026}"/>
            </c:ext>
          </c:extLst>
        </c:ser>
        <c:ser>
          <c:idx val="9"/>
          <c:order val="9"/>
          <c:tx>
            <c:strRef>
              <c:f>'5.1'!$A$31</c:f>
              <c:strCache>
                <c:ptCount val="1"/>
                <c:pt idx="0">
                  <c:v>Other</c:v>
                </c:pt>
              </c:strCache>
            </c:strRef>
          </c:tx>
          <c:spPr>
            <a:solidFill>
              <a:srgbClr val="9D9D9C"/>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('5.1'!$B$31:$E$31,'5.1'!$F$31:$J$31,'5.1'!$K$31)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B7E-4EAB-B2BA-439603C3D026}"/>
            </c:ext>
          </c:extLst>
        </c:ser>
        <c:ser>
          <c:idx val="10"/>
          <c:order val="10"/>
          <c:tx>
            <c:strRef>
              <c:f>'5.1'!$A$32</c:f>
              <c:strCache>
                <c:ptCount val="1"/>
                <c:pt idx="0">
                  <c:v>Fuel oils</c:v>
                </c:pt>
              </c:strCache>
            </c:strRef>
          </c:tx>
          <c:spPr>
            <a:solidFill>
              <a:schemeClr val="accent6"/>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('5.1'!$B$32:$E$32,'5.1'!$F$32:$J$32,'5.1'!$K$32)</c:f>
              <c:numCache>
                <c:formatCode>General</c:formatCode>
                <c:ptCount val="10"/>
                <c:pt idx="0">
                  <c:v>0</c:v>
                </c:pt>
                <c:pt idx="1">
                  <c:v>0</c:v>
                </c:pt>
                <c:pt idx="2">
                  <c:v>34.981389999999969</c:v>
                </c:pt>
                <c:pt idx="3">
                  <c:v>37.128279999999982</c:v>
                </c:pt>
                <c:pt idx="4">
                  <c:v>31.241092999999996</c:v>
                </c:pt>
                <c:pt idx="5">
                  <c:v>40.484080999999982</c:v>
                </c:pt>
                <c:pt idx="6">
                  <c:v>22.189334000000002</c:v>
                </c:pt>
                <c:pt idx="7">
                  <c:v>28.816810000000007</c:v>
                </c:pt>
                <c:pt idx="8">
                  <c:v>16.206177</c:v>
                </c:pt>
                <c:pt idx="9">
                  <c:v>11.875645999999996</c:v>
                </c:pt>
              </c:numCache>
            </c:numRef>
          </c:val>
          <c:extLst>
            <c:ext xmlns:c16="http://schemas.microsoft.com/office/drawing/2014/chart" uri="{C3380CC4-5D6E-409C-BE32-E72D297353CC}">
              <c16:uniqueId val="{0000000A-4B7E-4EAB-B2BA-439603C3D026}"/>
            </c:ext>
          </c:extLst>
        </c:ser>
        <c:ser>
          <c:idx val="11"/>
          <c:order val="11"/>
          <c:tx>
            <c:strRef>
              <c:f>'5.1'!$A$33</c:f>
              <c:strCache>
                <c:ptCount val="1"/>
                <c:pt idx="0">
                  <c:v>Natural gas</c:v>
                </c:pt>
              </c:strCache>
            </c:strRef>
          </c:tx>
          <c:spPr>
            <a:solidFill>
              <a:srgbClr val="9D9D9C"/>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('5.1'!$B$33:$E$33,'5.1'!$F$33:$J$33,'5.1'!$K$33)</c:f>
              <c:numCache>
                <c:formatCode>General</c:formatCode>
                <c:ptCount val="10"/>
                <c:pt idx="0">
                  <c:v>0</c:v>
                </c:pt>
                <c:pt idx="1">
                  <c:v>0</c:v>
                </c:pt>
                <c:pt idx="2">
                  <c:v>515.95992000000001</c:v>
                </c:pt>
                <c:pt idx="3">
                  <c:v>542.06642999999997</c:v>
                </c:pt>
                <c:pt idx="4">
                  <c:v>631.81109200000049</c:v>
                </c:pt>
                <c:pt idx="5">
                  <c:v>629.19819600000039</c:v>
                </c:pt>
                <c:pt idx="6">
                  <c:v>590.57395500000007</c:v>
                </c:pt>
                <c:pt idx="7">
                  <c:v>576.04062399999975</c:v>
                </c:pt>
                <c:pt idx="8">
                  <c:v>685.77526200000034</c:v>
                </c:pt>
                <c:pt idx="9">
                  <c:v>697.63853799999958</c:v>
                </c:pt>
              </c:numCache>
            </c:numRef>
          </c:val>
          <c:extLst>
            <c:ext xmlns:c16="http://schemas.microsoft.com/office/drawing/2014/chart" uri="{C3380CC4-5D6E-409C-BE32-E72D297353CC}">
              <c16:uniqueId val="{0000000B-4B7E-4EAB-B2BA-439603C3D026}"/>
            </c:ext>
          </c:extLst>
        </c:ser>
        <c:ser>
          <c:idx val="12"/>
          <c:order val="12"/>
          <c:tx>
            <c:strRef>
              <c:f>'5.1'!$A$34</c:f>
              <c:strCache>
                <c:ptCount val="1"/>
                <c:pt idx="0">
                  <c:v>All fuels (pre-2014 data only in aggregate)</c:v>
                </c:pt>
              </c:strCache>
            </c:strRef>
          </c:tx>
          <c:spPr>
            <a:solidFill>
              <a:srgbClr val="D0D0D0"/>
            </a:solidFill>
          </c:spPr>
          <c:invertIfNegative val="0"/>
          <c:cat>
            <c:numRef>
              <c:f>('5.1'!$B$21:$E$21,'5.1'!$F$21:$K$21)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'5.1'!$B$34:$C$34</c:f>
              <c:numCache>
                <c:formatCode>General</c:formatCode>
                <c:ptCount val="2"/>
                <c:pt idx="0">
                  <c:v>47261.007437886903</c:v>
                </c:pt>
                <c:pt idx="1">
                  <c:v>44737</c:v>
                </c:pt>
              </c:numCache>
            </c:numRef>
          </c:val>
          <c:extLst>
            <c:ext xmlns:c16="http://schemas.microsoft.com/office/drawing/2014/chart" uri="{C3380CC4-5D6E-409C-BE32-E72D297353CC}">
              <c16:uniqueId val="{0000000C-4B7E-4EAB-B2BA-439603C3D026}"/>
            </c:ext>
          </c:extLst>
        </c:ser>
        <c:dLbls>
          <c:showLegendKey val="0"/>
          <c:showVal val="0"/>
          <c:showCatName val="0"/>
          <c:showSerName val="0"/>
          <c:showPercent val="0"/>
          <c:showBubbleSize val="0"/>
        </c:dLbls>
        <c:gapWidth val="50"/>
        <c:overlap val="100"/>
        <c:axId val="155345280"/>
        <c:axId val="155346816"/>
      </c:barChart>
      <c:catAx>
        <c:axId val="155345280"/>
        <c:scaling>
          <c:orientation val="minMax"/>
        </c:scaling>
        <c:delete val="0"/>
        <c:axPos val="b"/>
        <c:numFmt formatCode="General" sourceLinked="1"/>
        <c:majorTickMark val="none"/>
        <c:minorTickMark val="none"/>
        <c:tickLblPos val="nextTo"/>
        <c:txPr>
          <a:bodyPr/>
          <a:lstStyle/>
          <a:p>
            <a:pPr>
              <a:defRPr sz="900"/>
            </a:pPr>
            <a:endParaRPr lang="cs-CZ"/>
          </a:p>
        </c:txPr>
        <c:crossAx val="155346816"/>
        <c:crosses val="autoZero"/>
        <c:auto val="1"/>
        <c:lblAlgn val="ctr"/>
        <c:lblOffset val="100"/>
        <c:noMultiLvlLbl val="0"/>
      </c:catAx>
      <c:valAx>
        <c:axId val="155346816"/>
        <c:scaling>
          <c:orientation val="minMax"/>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55345280"/>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6285741367613391E-3"/>
          <c:y val="0.91513533732416263"/>
          <c:w val="0.5038813363829997"/>
          <c:h val="6.27867484998173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08"/>
          <c:w val="0.87762429727307645"/>
          <c:h val="0.46219792243891017"/>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8141-41C4-9615-FCD93B245EDB}"/>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8141-41C4-9615-FCD93B245EDB}"/>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8141-41C4-9615-FCD93B245EDB}"/>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8141-41C4-9615-FCD93B245EDB}"/>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8141-41C4-9615-FCD93B245EDB}"/>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8141-41C4-9615-FCD93B245EDB}"/>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8141-41C4-9615-FCD93B245EDB}"/>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8141-41C4-9615-FCD93B245EDB}"/>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8141-41C4-9615-FCD93B245EDB}"/>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8141-41C4-9615-FCD93B245EDB}"/>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8141-41C4-9615-FCD93B245EDB}"/>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8141-41C4-9615-FCD93B245EDB}"/>
            </c:ext>
          </c:extLst>
        </c:ser>
        <c:dLbls>
          <c:showLegendKey val="0"/>
          <c:showVal val="0"/>
          <c:showCatName val="0"/>
          <c:showSerName val="0"/>
          <c:showPercent val="0"/>
          <c:showBubbleSize val="0"/>
        </c:dLbls>
        <c:gapWidth val="150"/>
        <c:overlap val="100"/>
        <c:axId val="155565440"/>
        <c:axId val="155452544"/>
      </c:barChart>
      <c:catAx>
        <c:axId val="155565440"/>
        <c:scaling>
          <c:orientation val="minMax"/>
        </c:scaling>
        <c:delete val="1"/>
        <c:axPos val="b"/>
        <c:numFmt formatCode="General" sourceLinked="1"/>
        <c:majorTickMark val="none"/>
        <c:minorTickMark val="none"/>
        <c:tickLblPos val="none"/>
        <c:crossAx val="155452544"/>
        <c:crosses val="autoZero"/>
        <c:auto val="1"/>
        <c:lblAlgn val="ctr"/>
        <c:lblOffset val="100"/>
        <c:noMultiLvlLbl val="0"/>
      </c:catAx>
      <c:valAx>
        <c:axId val="155452544"/>
        <c:scaling>
          <c:orientation val="minMax"/>
        </c:scaling>
        <c:delete val="1"/>
        <c:axPos val="l"/>
        <c:majorGridlines>
          <c:spPr>
            <a:ln>
              <a:noFill/>
            </a:ln>
          </c:spPr>
        </c:majorGridlines>
        <c:numFmt formatCode="#,##0" sourceLinked="0"/>
        <c:majorTickMark val="out"/>
        <c:minorTickMark val="none"/>
        <c:tickLblPos val="none"/>
        <c:crossAx val="155565440"/>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2.0350552924250065E-3"/>
          <c:y val="1.9841187179989273E-2"/>
        </c:manualLayout>
      </c:layout>
      <c:overlay val="0"/>
    </c:title>
    <c:autoTitleDeleted val="0"/>
    <c:plotArea>
      <c:layout>
        <c:manualLayout>
          <c:layoutTarget val="inner"/>
          <c:xMode val="edge"/>
          <c:yMode val="edge"/>
          <c:x val="9.3190730167484567E-2"/>
          <c:y val="0.11294945517398418"/>
          <c:w val="0.87762429727307645"/>
          <c:h val="0.78639279073320256"/>
        </c:manualLayout>
      </c:layout>
      <c:barChart>
        <c:barDir val="col"/>
        <c:grouping val="clustered"/>
        <c:varyColors val="0"/>
        <c:ser>
          <c:idx val="0"/>
          <c:order val="0"/>
          <c:tx>
            <c:strRef>
              <c:f>'6'!$A$7</c:f>
              <c:strCache>
                <c:ptCount val="1"/>
                <c:pt idx="0">
                  <c:v>Combined cycle (CC)</c:v>
                </c:pt>
              </c:strCache>
            </c:strRef>
          </c:tx>
          <c:invertIfNegative val="0"/>
          <c:dPt>
            <c:idx val="0"/>
            <c:invertIfNegative val="0"/>
            <c:bubble3D val="0"/>
            <c:spPr/>
            <c:extLst>
              <c:ext xmlns:c16="http://schemas.microsoft.com/office/drawing/2014/chart" uri="{C3380CC4-5D6E-409C-BE32-E72D297353CC}">
                <c16:uniqueId val="{00000001-5A6D-4A29-BF0F-359677C690FB}"/>
              </c:ext>
            </c:extLst>
          </c:dPt>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'6'!$B$7:$K$7</c:f>
              <c:numCache>
                <c:formatCode>#,##0.0</c:formatCode>
                <c:ptCount val="10"/>
                <c:pt idx="0">
                  <c:v>520.70000000000005</c:v>
                </c:pt>
                <c:pt idx="1">
                  <c:v>518</c:v>
                </c:pt>
                <c:pt idx="2">
                  <c:v>1363</c:v>
                </c:pt>
                <c:pt idx="3">
                  <c:v>1363.3150000000001</c:v>
                </c:pt>
                <c:pt idx="4">
                  <c:v>1363.5</c:v>
                </c:pt>
                <c:pt idx="5">
                  <c:v>1363.5</c:v>
                </c:pt>
                <c:pt idx="6">
                  <c:v>1363.5</c:v>
                </c:pt>
                <c:pt idx="7">
                  <c:v>1363.5</c:v>
                </c:pt>
                <c:pt idx="8">
                  <c:v>1363.5</c:v>
                </c:pt>
                <c:pt idx="9">
                  <c:v>1363.5</c:v>
                </c:pt>
              </c:numCache>
            </c:numRef>
          </c:val>
          <c:extLst>
            <c:ext xmlns:c16="http://schemas.microsoft.com/office/drawing/2014/chart" uri="{C3380CC4-5D6E-409C-BE32-E72D297353CC}">
              <c16:uniqueId val="{00000002-5A6D-4A29-BF0F-359677C690FB}"/>
            </c:ext>
          </c:extLst>
        </c:ser>
        <c:dLbls>
          <c:showLegendKey val="0"/>
          <c:showVal val="0"/>
          <c:showCatName val="0"/>
          <c:showSerName val="0"/>
          <c:showPercent val="0"/>
          <c:showBubbleSize val="0"/>
        </c:dLbls>
        <c:gapWidth val="50"/>
        <c:axId val="155585536"/>
        <c:axId val="155595520"/>
      </c:barChart>
      <c:catAx>
        <c:axId val="155585536"/>
        <c:scaling>
          <c:orientation val="minMax"/>
        </c:scaling>
        <c:delete val="0"/>
        <c:axPos val="b"/>
        <c:numFmt formatCode="General" sourceLinked="1"/>
        <c:majorTickMark val="none"/>
        <c:minorTickMark val="none"/>
        <c:tickLblPos val="nextTo"/>
        <c:txPr>
          <a:bodyPr/>
          <a:lstStyle/>
          <a:p>
            <a:pPr>
              <a:defRPr sz="900"/>
            </a:pPr>
            <a:endParaRPr lang="cs-CZ"/>
          </a:p>
        </c:txPr>
        <c:crossAx val="155595520"/>
        <c:crosses val="autoZero"/>
        <c:auto val="1"/>
        <c:lblAlgn val="ctr"/>
        <c:lblOffset val="100"/>
        <c:noMultiLvlLbl val="0"/>
      </c:catAx>
      <c:valAx>
        <c:axId val="155595520"/>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155585536"/>
        <c:crosses val="autoZero"/>
        <c:crossBetween val="between"/>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3738944859707401E-3"/>
          <c:y val="1.9655543056602047E-2"/>
        </c:manualLayout>
      </c:layout>
      <c:overlay val="0"/>
    </c:title>
    <c:autoTitleDeleted val="0"/>
    <c:plotArea>
      <c:layout/>
      <c:barChart>
        <c:barDir val="col"/>
        <c:grouping val="stacked"/>
        <c:varyColors val="0"/>
        <c:ser>
          <c:idx val="0"/>
          <c:order val="0"/>
          <c:tx>
            <c:strRef>
              <c:f>'5.2'!$A$20</c:f>
              <c:strCache>
                <c:ptCount val="1"/>
                <c:pt idx="0">
                  <c:v>Biomass</c:v>
                </c:pt>
              </c:strCache>
            </c:strRef>
          </c:tx>
          <c:spPr>
            <a:solidFill>
              <a:schemeClr val="accent3"/>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'5.2'!$B$20:$K$20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6C-4F28-877D-BC9411482EDA}"/>
            </c:ext>
          </c:extLst>
        </c:ser>
        <c:ser>
          <c:idx val="1"/>
          <c:order val="1"/>
          <c:tx>
            <c:strRef>
              <c:f>'5.2'!$A$21</c:f>
              <c:strCache>
                <c:ptCount val="1"/>
                <c:pt idx="0">
                  <c:v>Biogas</c:v>
                </c:pt>
              </c:strCache>
            </c:strRef>
          </c:tx>
          <c:spPr>
            <a:solidFill>
              <a:schemeClr val="bg2">
                <a:lumMod val="50000"/>
              </a:schemeClr>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('5.2'!$B$21:$E$21,'5.2'!$F$21:$J$21)</c:f>
              <c:numCache>
                <c:formatCode>General</c:formatCode>
                <c:ptCount val="9"/>
                <c:pt idx="0">
                  <c:v>0</c:v>
                </c:pt>
                <c:pt idx="1">
                  <c:v>0</c:v>
                </c:pt>
                <c:pt idx="2">
                  <c:v>0</c:v>
                </c:pt>
                <c:pt idx="3">
                  <c:v>1.1000000000000001</c:v>
                </c:pt>
                <c:pt idx="4">
                  <c:v>0</c:v>
                </c:pt>
                <c:pt idx="5">
                  <c:v>0</c:v>
                </c:pt>
                <c:pt idx="6">
                  <c:v>0</c:v>
                </c:pt>
                <c:pt idx="7">
                  <c:v>0</c:v>
                </c:pt>
                <c:pt idx="8">
                  <c:v>0</c:v>
                </c:pt>
              </c:numCache>
            </c:numRef>
          </c:val>
          <c:extLst>
            <c:ext xmlns:c16="http://schemas.microsoft.com/office/drawing/2014/chart" uri="{C3380CC4-5D6E-409C-BE32-E72D297353CC}">
              <c16:uniqueId val="{00000001-B66C-4F28-877D-BC9411482EDA}"/>
            </c:ext>
          </c:extLst>
        </c:ser>
        <c:ser>
          <c:idx val="2"/>
          <c:order val="2"/>
          <c:tx>
            <c:strRef>
              <c:f>'5.2'!$A$22</c:f>
              <c:strCache>
                <c:ptCount val="1"/>
                <c:pt idx="0">
                  <c:v>Hard coal</c:v>
                </c:pt>
              </c:strCache>
            </c:strRef>
          </c:tx>
          <c:spPr>
            <a:solidFill>
              <a:schemeClr val="tx1"/>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('5.2'!$B$22:$E$22,'5.2'!$F$22:$J$22)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66C-4F28-877D-BC9411482EDA}"/>
            </c:ext>
          </c:extLst>
        </c:ser>
        <c:ser>
          <c:idx val="3"/>
          <c:order val="3"/>
          <c:tx>
            <c:strRef>
              <c:f>'5.2'!$A$23</c:f>
              <c:strCache>
                <c:ptCount val="1"/>
                <c:pt idx="0">
                  <c:v>Brown coal</c:v>
                </c:pt>
              </c:strCache>
            </c:strRef>
          </c:tx>
          <c:spPr>
            <a:solidFill>
              <a:srgbClr val="6E4932"/>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('5.2'!$B$23:$E$23,'5.2'!$F$23:$J$23)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B66C-4F28-877D-BC9411482EDA}"/>
            </c:ext>
          </c:extLst>
        </c:ser>
        <c:ser>
          <c:idx val="4"/>
          <c:order val="4"/>
          <c:tx>
            <c:strRef>
              <c:f>'5.2'!$A$24</c:f>
              <c:strCache>
                <c:ptCount val="1"/>
                <c:pt idx="0">
                  <c:v>Coke</c:v>
                </c:pt>
              </c:strCache>
            </c:strRef>
          </c:tx>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('5.2'!$B$24:$E$24,'5.2'!$F$24:$J$24)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B66C-4F28-877D-BC9411482EDA}"/>
            </c:ext>
          </c:extLst>
        </c:ser>
        <c:ser>
          <c:idx val="5"/>
          <c:order val="5"/>
          <c:tx>
            <c:strRef>
              <c:f>'5.2'!$A$25</c:f>
              <c:strCache>
                <c:ptCount val="1"/>
                <c:pt idx="0">
                  <c:v>Waste heat</c:v>
                </c:pt>
              </c:strCache>
            </c:strRef>
          </c:tx>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('5.2'!$B$25:$E$25,'5.2'!$F$25:$J$25)</c:f>
              <c:numCache>
                <c:formatCode>General</c:formatCode>
                <c:ptCount val="9"/>
                <c:pt idx="0">
                  <c:v>0</c:v>
                </c:pt>
                <c:pt idx="1">
                  <c:v>0</c:v>
                </c:pt>
                <c:pt idx="2">
                  <c:v>1.13141</c:v>
                </c:pt>
                <c:pt idx="3">
                  <c:v>0</c:v>
                </c:pt>
                <c:pt idx="4">
                  <c:v>0</c:v>
                </c:pt>
                <c:pt idx="5">
                  <c:v>0</c:v>
                </c:pt>
                <c:pt idx="6">
                  <c:v>0</c:v>
                </c:pt>
                <c:pt idx="7">
                  <c:v>0</c:v>
                </c:pt>
                <c:pt idx="8">
                  <c:v>0</c:v>
                </c:pt>
              </c:numCache>
            </c:numRef>
          </c:val>
          <c:extLst>
            <c:ext xmlns:c16="http://schemas.microsoft.com/office/drawing/2014/chart" uri="{C3380CC4-5D6E-409C-BE32-E72D297353CC}">
              <c16:uniqueId val="{00000005-B66C-4F28-877D-BC9411482EDA}"/>
            </c:ext>
          </c:extLst>
        </c:ser>
        <c:ser>
          <c:idx val="6"/>
          <c:order val="6"/>
          <c:tx>
            <c:strRef>
              <c:f>'5.2'!$A$26</c:f>
              <c:strCache>
                <c:ptCount val="1"/>
                <c:pt idx="0">
                  <c:v>Other liquid fuels</c:v>
                </c:pt>
              </c:strCache>
            </c:strRef>
          </c:tx>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('5.2'!$B$26:$E$26,'5.2'!$F$26:$J$26)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B66C-4F28-877D-BC9411482EDA}"/>
            </c:ext>
          </c:extLst>
        </c:ser>
        <c:ser>
          <c:idx val="7"/>
          <c:order val="7"/>
          <c:tx>
            <c:strRef>
              <c:f>'5.2'!$A$27</c:f>
              <c:strCache>
                <c:ptCount val="1"/>
                <c:pt idx="0">
                  <c:v>Other solid fuels</c:v>
                </c:pt>
              </c:strCache>
            </c:strRef>
          </c:tx>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('5.2'!$B$27:$E$27,'5.2'!$F$27:$J$27)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B66C-4F28-877D-BC9411482EDA}"/>
            </c:ext>
          </c:extLst>
        </c:ser>
        <c:ser>
          <c:idx val="8"/>
          <c:order val="8"/>
          <c:tx>
            <c:strRef>
              <c:f>'5.2'!$A$28</c:f>
              <c:strCache>
                <c:ptCount val="1"/>
                <c:pt idx="0">
                  <c:v>Other gases</c:v>
                </c:pt>
              </c:strCache>
            </c:strRef>
          </c:tx>
          <c:spPr>
            <a:solidFill>
              <a:schemeClr val="accent6"/>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'5.2'!$B$28:$K$28</c:f>
              <c:numCache>
                <c:formatCode>General</c:formatCode>
                <c:ptCount val="10"/>
                <c:pt idx="0">
                  <c:v>0</c:v>
                </c:pt>
                <c:pt idx="1">
                  <c:v>0</c:v>
                </c:pt>
                <c:pt idx="2">
                  <c:v>1998.1867900000002</c:v>
                </c:pt>
                <c:pt idx="3">
                  <c:v>1995.0726800000004</c:v>
                </c:pt>
                <c:pt idx="4">
                  <c:v>1994.4568400000001</c:v>
                </c:pt>
                <c:pt idx="5">
                  <c:v>1773.43984</c:v>
                </c:pt>
                <c:pt idx="6">
                  <c:v>1630.4139599999999</c:v>
                </c:pt>
                <c:pt idx="7">
                  <c:v>1480.9555699999999</c:v>
                </c:pt>
                <c:pt idx="8">
                  <c:v>1099.2671700000001</c:v>
                </c:pt>
                <c:pt idx="9">
                  <c:v>0</c:v>
                </c:pt>
              </c:numCache>
            </c:numRef>
          </c:val>
          <c:extLst>
            <c:ext xmlns:c16="http://schemas.microsoft.com/office/drawing/2014/chart" uri="{C3380CC4-5D6E-409C-BE32-E72D297353CC}">
              <c16:uniqueId val="{00000008-B66C-4F28-877D-BC9411482EDA}"/>
            </c:ext>
          </c:extLst>
        </c:ser>
        <c:ser>
          <c:idx val="9"/>
          <c:order val="9"/>
          <c:tx>
            <c:strRef>
              <c:f>'5.2'!$A$29</c:f>
              <c:strCache>
                <c:ptCount val="1"/>
                <c:pt idx="0">
                  <c:v>Other</c:v>
                </c:pt>
              </c:strCache>
            </c:strRef>
          </c:tx>
          <c:spPr>
            <a:solidFill>
              <a:schemeClr val="accent4">
                <a:lumMod val="40000"/>
                <a:lumOff val="60000"/>
              </a:schemeClr>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('5.2'!$B$29:$E$29,'5.2'!$F$29:$J$29)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B66C-4F28-877D-BC9411482EDA}"/>
            </c:ext>
          </c:extLst>
        </c:ser>
        <c:ser>
          <c:idx val="10"/>
          <c:order val="10"/>
          <c:tx>
            <c:strRef>
              <c:f>'5.2'!$A$30</c:f>
              <c:strCache>
                <c:ptCount val="1"/>
                <c:pt idx="0">
                  <c:v>Fuel oils</c:v>
                </c:pt>
              </c:strCache>
            </c:strRef>
          </c:tx>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('5.2'!$B$30:$E$30,'5.2'!$A$44:$E$44)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B66C-4F28-877D-BC9411482EDA}"/>
            </c:ext>
          </c:extLst>
        </c:ser>
        <c:ser>
          <c:idx val="11"/>
          <c:order val="11"/>
          <c:tx>
            <c:strRef>
              <c:f>'5.2'!$A$31</c:f>
              <c:strCache>
                <c:ptCount val="1"/>
                <c:pt idx="0">
                  <c:v>Natural gas</c:v>
                </c:pt>
              </c:strCache>
            </c:strRef>
          </c:tx>
          <c:spPr>
            <a:solidFill>
              <a:schemeClr val="accent3"/>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'5.2'!$B$31:$K$31</c:f>
              <c:numCache>
                <c:formatCode>General</c:formatCode>
                <c:ptCount val="10"/>
                <c:pt idx="0">
                  <c:v>0</c:v>
                </c:pt>
                <c:pt idx="1">
                  <c:v>0</c:v>
                </c:pt>
                <c:pt idx="2">
                  <c:v>205.35669999999999</c:v>
                </c:pt>
                <c:pt idx="3">
                  <c:v>752.85042000000033</c:v>
                </c:pt>
                <c:pt idx="4">
                  <c:v>2054.786838</c:v>
                </c:pt>
                <c:pt idx="5">
                  <c:v>1948.9655940000002</c:v>
                </c:pt>
                <c:pt idx="6">
                  <c:v>2060.4579100000001</c:v>
                </c:pt>
                <c:pt idx="7">
                  <c:v>4037.5651010000006</c:v>
                </c:pt>
                <c:pt idx="8">
                  <c:v>4942.0003800000004</c:v>
                </c:pt>
                <c:pt idx="9">
                  <c:v>5239.8421099999978</c:v>
                </c:pt>
              </c:numCache>
            </c:numRef>
          </c:val>
          <c:extLst>
            <c:ext xmlns:c16="http://schemas.microsoft.com/office/drawing/2014/chart" uri="{C3380CC4-5D6E-409C-BE32-E72D297353CC}">
              <c16:uniqueId val="{0000000B-B66C-4F28-877D-BC9411482EDA}"/>
            </c:ext>
          </c:extLst>
        </c:ser>
        <c:ser>
          <c:idx val="12"/>
          <c:order val="12"/>
          <c:tx>
            <c:strRef>
              <c:f>'5.2'!$A$32</c:f>
              <c:strCache>
                <c:ptCount val="1"/>
                <c:pt idx="0">
                  <c:v>All fuels (pre-2014 data only in aggregate)</c:v>
                </c:pt>
              </c:strCache>
            </c:strRef>
          </c:tx>
          <c:spPr>
            <a:solidFill>
              <a:srgbClr val="D0D0D0"/>
            </a:solidFill>
          </c:spPr>
          <c:invertIfNegative val="0"/>
          <c:cat>
            <c:numRef>
              <c:f>'5.2'!$B$19:$K$19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'5.2'!$B$32:$C$32</c:f>
              <c:numCache>
                <c:formatCode>General</c:formatCode>
                <c:ptCount val="2"/>
                <c:pt idx="0">
                  <c:v>2200.4</c:v>
                </c:pt>
                <c:pt idx="1">
                  <c:v>2092.8000000000002</c:v>
                </c:pt>
              </c:numCache>
            </c:numRef>
          </c:val>
          <c:extLst>
            <c:ext xmlns:c16="http://schemas.microsoft.com/office/drawing/2014/chart" uri="{C3380CC4-5D6E-409C-BE32-E72D297353CC}">
              <c16:uniqueId val="{0000000C-B66C-4F28-877D-BC9411482EDA}"/>
            </c:ext>
          </c:extLst>
        </c:ser>
        <c:dLbls>
          <c:showLegendKey val="0"/>
          <c:showVal val="0"/>
          <c:showCatName val="0"/>
          <c:showSerName val="0"/>
          <c:showPercent val="0"/>
          <c:showBubbleSize val="0"/>
        </c:dLbls>
        <c:gapWidth val="75"/>
        <c:overlap val="100"/>
        <c:axId val="155740800"/>
        <c:axId val="155771264"/>
      </c:barChart>
      <c:catAx>
        <c:axId val="155740800"/>
        <c:scaling>
          <c:orientation val="minMax"/>
        </c:scaling>
        <c:delete val="0"/>
        <c:axPos val="b"/>
        <c:numFmt formatCode="General" sourceLinked="1"/>
        <c:majorTickMark val="none"/>
        <c:minorTickMark val="none"/>
        <c:tickLblPos val="nextTo"/>
        <c:txPr>
          <a:bodyPr/>
          <a:lstStyle/>
          <a:p>
            <a:pPr>
              <a:defRPr sz="900"/>
            </a:pPr>
            <a:endParaRPr lang="cs-CZ"/>
          </a:p>
        </c:txPr>
        <c:crossAx val="155771264"/>
        <c:crosses val="autoZero"/>
        <c:auto val="1"/>
        <c:lblAlgn val="ctr"/>
        <c:lblOffset val="100"/>
        <c:noMultiLvlLbl val="0"/>
      </c:catAx>
      <c:valAx>
        <c:axId val="155771264"/>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55740800"/>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1.7509252853027085E-3"/>
          <c:y val="0.93171143289682778"/>
          <c:w val="0.48552858603670512"/>
          <c:h val="4.863302404657079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08"/>
          <c:w val="0.87762429727307645"/>
          <c:h val="0.46219792243891017"/>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6ABC-4590-A0EB-FF9E6E278DD0}"/>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6ABC-4590-A0EB-FF9E6E278DD0}"/>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6ABC-4590-A0EB-FF9E6E278DD0}"/>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6ABC-4590-A0EB-FF9E6E278DD0}"/>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6ABC-4590-A0EB-FF9E6E278DD0}"/>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6ABC-4590-A0EB-FF9E6E278DD0}"/>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6ABC-4590-A0EB-FF9E6E278DD0}"/>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6ABC-4590-A0EB-FF9E6E278DD0}"/>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6ABC-4590-A0EB-FF9E6E278DD0}"/>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6ABC-4590-A0EB-FF9E6E278DD0}"/>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6ABC-4590-A0EB-FF9E6E278DD0}"/>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6ABC-4590-A0EB-FF9E6E278DD0}"/>
            </c:ext>
          </c:extLst>
        </c:ser>
        <c:dLbls>
          <c:showLegendKey val="0"/>
          <c:showVal val="0"/>
          <c:showCatName val="0"/>
          <c:showSerName val="0"/>
          <c:showPercent val="0"/>
          <c:showBubbleSize val="0"/>
        </c:dLbls>
        <c:gapWidth val="150"/>
        <c:overlap val="100"/>
        <c:axId val="155780608"/>
        <c:axId val="155782144"/>
      </c:barChart>
      <c:catAx>
        <c:axId val="155780608"/>
        <c:scaling>
          <c:orientation val="minMax"/>
        </c:scaling>
        <c:delete val="1"/>
        <c:axPos val="b"/>
        <c:numFmt formatCode="General" sourceLinked="1"/>
        <c:majorTickMark val="none"/>
        <c:minorTickMark val="none"/>
        <c:tickLblPos val="none"/>
        <c:crossAx val="155782144"/>
        <c:crosses val="autoZero"/>
        <c:auto val="1"/>
        <c:lblAlgn val="ctr"/>
        <c:lblOffset val="100"/>
        <c:noMultiLvlLbl val="0"/>
      </c:catAx>
      <c:valAx>
        <c:axId val="155782144"/>
        <c:scaling>
          <c:orientation val="minMax"/>
        </c:scaling>
        <c:delete val="1"/>
        <c:axPos val="l"/>
        <c:majorGridlines>
          <c:spPr>
            <a:ln>
              <a:noFill/>
            </a:ln>
          </c:spPr>
        </c:majorGridlines>
        <c:numFmt formatCode="#,##0" sourceLinked="0"/>
        <c:majorTickMark val="out"/>
        <c:minorTickMark val="none"/>
        <c:tickLblPos val="none"/>
        <c:crossAx val="15578060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1274113587315521E-3"/>
          <c:y val="1.9719215961903097E-2"/>
        </c:manualLayout>
      </c:layout>
      <c:overlay val="0"/>
    </c:title>
    <c:autoTitleDeleted val="0"/>
    <c:plotArea>
      <c:layout>
        <c:manualLayout>
          <c:layoutTarget val="inner"/>
          <c:xMode val="edge"/>
          <c:yMode val="edge"/>
          <c:x val="9.3190730167484567E-2"/>
          <c:y val="0.1117681288889074"/>
          <c:w val="0.87762429727307645"/>
          <c:h val="0.7387014417715807"/>
        </c:manualLayout>
      </c:layout>
      <c:barChart>
        <c:barDir val="col"/>
        <c:grouping val="clustered"/>
        <c:varyColors val="0"/>
        <c:ser>
          <c:idx val="0"/>
          <c:order val="0"/>
          <c:tx>
            <c:strRef>
              <c:f>'6'!$A$8</c:f>
              <c:strCache>
                <c:ptCount val="1"/>
                <c:pt idx="0">
                  <c:v>Gas fired (GFPS)</c:v>
                </c:pt>
              </c:strCache>
            </c:strRef>
          </c:tx>
          <c:invertIfNegative val="0"/>
          <c:cat>
            <c:numRef>
              <c:f>'6'!$B$3:$K$3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'6'!$B$8:$K$8</c:f>
              <c:numCache>
                <c:formatCode>#,##0.0</c:formatCode>
                <c:ptCount val="10"/>
                <c:pt idx="0">
                  <c:v>750.1</c:v>
                </c:pt>
                <c:pt idx="1">
                  <c:v>820.1</c:v>
                </c:pt>
                <c:pt idx="2">
                  <c:v>833.66899999999998</c:v>
                </c:pt>
                <c:pt idx="3">
                  <c:v>855.56299999999874</c:v>
                </c:pt>
                <c:pt idx="4">
                  <c:v>873.99199999999689</c:v>
                </c:pt>
                <c:pt idx="5">
                  <c:v>895.98699999999735</c:v>
                </c:pt>
                <c:pt idx="6">
                  <c:v>910.90979999999729</c:v>
                </c:pt>
                <c:pt idx="7">
                  <c:v>937.70399999999779</c:v>
                </c:pt>
                <c:pt idx="8">
                  <c:v>962.24929999999904</c:v>
                </c:pt>
                <c:pt idx="9">
                  <c:v>983.65179999999941</c:v>
                </c:pt>
              </c:numCache>
            </c:numRef>
          </c:val>
          <c:extLst>
            <c:ext xmlns:c16="http://schemas.microsoft.com/office/drawing/2014/chart" uri="{C3380CC4-5D6E-409C-BE32-E72D297353CC}">
              <c16:uniqueId val="{00000000-B749-4872-83C4-E5F74A86C337}"/>
            </c:ext>
          </c:extLst>
        </c:ser>
        <c:dLbls>
          <c:showLegendKey val="0"/>
          <c:showVal val="0"/>
          <c:showCatName val="0"/>
          <c:showSerName val="0"/>
          <c:showPercent val="0"/>
          <c:showBubbleSize val="0"/>
        </c:dLbls>
        <c:gapWidth val="50"/>
        <c:axId val="155844992"/>
        <c:axId val="155846528"/>
      </c:barChart>
      <c:catAx>
        <c:axId val="155844992"/>
        <c:scaling>
          <c:orientation val="minMax"/>
        </c:scaling>
        <c:delete val="0"/>
        <c:axPos val="b"/>
        <c:numFmt formatCode="General" sourceLinked="1"/>
        <c:majorTickMark val="none"/>
        <c:minorTickMark val="none"/>
        <c:tickLblPos val="nextTo"/>
        <c:txPr>
          <a:bodyPr/>
          <a:lstStyle/>
          <a:p>
            <a:pPr>
              <a:defRPr sz="900"/>
            </a:pPr>
            <a:endParaRPr lang="cs-CZ"/>
          </a:p>
        </c:txPr>
        <c:crossAx val="155846528"/>
        <c:crosses val="autoZero"/>
        <c:auto val="1"/>
        <c:lblAlgn val="ctr"/>
        <c:lblOffset val="100"/>
        <c:noMultiLvlLbl val="0"/>
      </c:catAx>
      <c:valAx>
        <c:axId val="155846528"/>
        <c:scaling>
          <c:orientation val="minMax"/>
          <c:max val="1000"/>
        </c:scaling>
        <c:delete val="0"/>
        <c:axPos val="l"/>
        <c:majorGridlines/>
        <c:numFmt formatCode="#,##0" sourceLinked="0"/>
        <c:majorTickMark val="out"/>
        <c:minorTickMark val="none"/>
        <c:tickLblPos val="nextTo"/>
        <c:spPr>
          <a:ln>
            <a:noFill/>
          </a:ln>
        </c:spPr>
        <c:txPr>
          <a:bodyPr/>
          <a:lstStyle/>
          <a:p>
            <a:pPr>
              <a:defRPr sz="900"/>
            </a:pPr>
            <a:endParaRPr lang="cs-CZ"/>
          </a:p>
        </c:txPr>
        <c:crossAx val="155844992"/>
        <c:crosses val="autoZero"/>
        <c:crossBetween val="between"/>
        <c:majorUnit val="100"/>
      </c:valAx>
    </c:plotArea>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7887597774161761E-3"/>
          <c:y val="2.1730228059028654E-2"/>
        </c:manualLayout>
      </c:layout>
      <c:overlay val="0"/>
    </c:title>
    <c:autoTitleDeleted val="0"/>
    <c:plotArea>
      <c:layout/>
      <c:barChart>
        <c:barDir val="col"/>
        <c:grouping val="stacked"/>
        <c:varyColors val="0"/>
        <c:ser>
          <c:idx val="0"/>
          <c:order val="0"/>
          <c:tx>
            <c:strRef>
              <c:f>'5.3'!$A$20</c:f>
              <c:strCache>
                <c:ptCount val="1"/>
                <c:pt idx="0">
                  <c:v>Biomass</c:v>
                </c:pt>
              </c:strCache>
            </c:strRef>
          </c:tx>
          <c:spPr>
            <a:pattFill prst="ltUpDiag">
              <a:fgClr>
                <a:schemeClr val="accent1"/>
              </a:fgClr>
              <a:bgClr>
                <a:schemeClr val="bg1"/>
              </a:bgClr>
            </a:patt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('5.3'!$B$20:$E$20,'5.3'!$F$20:$K$20)</c:f>
              <c:numCache>
                <c:formatCode>General</c:formatCode>
                <c:ptCount val="10"/>
                <c:pt idx="0">
                  <c:v>0</c:v>
                </c:pt>
                <c:pt idx="1">
                  <c:v>0</c:v>
                </c:pt>
                <c:pt idx="2">
                  <c:v>14.489239999999999</c:v>
                </c:pt>
                <c:pt idx="3">
                  <c:v>12.044630000000005</c:v>
                </c:pt>
                <c:pt idx="4">
                  <c:v>16.151237999999999</c:v>
                </c:pt>
                <c:pt idx="5">
                  <c:v>4.864811999999997</c:v>
                </c:pt>
                <c:pt idx="6">
                  <c:v>2.7662300000000011</c:v>
                </c:pt>
                <c:pt idx="7">
                  <c:v>2.0420480000000008</c:v>
                </c:pt>
                <c:pt idx="8">
                  <c:v>1.7425119999999994</c:v>
                </c:pt>
                <c:pt idx="9">
                  <c:v>1.5052419999999995</c:v>
                </c:pt>
              </c:numCache>
            </c:numRef>
          </c:val>
          <c:extLst>
            <c:ext xmlns:c16="http://schemas.microsoft.com/office/drawing/2014/chart" uri="{C3380CC4-5D6E-409C-BE32-E72D297353CC}">
              <c16:uniqueId val="{00000000-5CF7-4549-AE94-26B249CBA30A}"/>
            </c:ext>
          </c:extLst>
        </c:ser>
        <c:ser>
          <c:idx val="1"/>
          <c:order val="1"/>
          <c:tx>
            <c:strRef>
              <c:f>'5.3'!$A$21</c:f>
              <c:strCache>
                <c:ptCount val="1"/>
                <c:pt idx="0">
                  <c:v>Biogas</c:v>
                </c:pt>
              </c:strCache>
            </c:strRef>
          </c:tx>
          <c:spPr>
            <a:pattFill prst="ltUpDiag">
              <a:fgClr>
                <a:schemeClr val="accent5"/>
              </a:fgClr>
              <a:bgClr>
                <a:schemeClr val="bg1"/>
              </a:bgClr>
            </a:patt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('5.3'!$B$21:$E$21,'5.3'!$F$21:$K$21)</c:f>
              <c:numCache>
                <c:formatCode>General</c:formatCode>
                <c:ptCount val="10"/>
                <c:pt idx="0">
                  <c:v>0</c:v>
                </c:pt>
                <c:pt idx="1">
                  <c:v>0</c:v>
                </c:pt>
                <c:pt idx="2">
                  <c:v>2561.3558930000063</c:v>
                </c:pt>
                <c:pt idx="3">
                  <c:v>2603.7746899999884</c:v>
                </c:pt>
                <c:pt idx="4">
                  <c:v>2589.7815880000016</c:v>
                </c:pt>
                <c:pt idx="5">
                  <c:v>2626.4170460000009</c:v>
                </c:pt>
                <c:pt idx="6">
                  <c:v>2595.3372179999969</c:v>
                </c:pt>
                <c:pt idx="7">
                  <c:v>2514.5051969999945</c:v>
                </c:pt>
                <c:pt idx="8">
                  <c:v>2583.4934860000035</c:v>
                </c:pt>
                <c:pt idx="9">
                  <c:v>2581.0619980000047</c:v>
                </c:pt>
              </c:numCache>
            </c:numRef>
          </c:val>
          <c:extLst>
            <c:ext xmlns:c16="http://schemas.microsoft.com/office/drawing/2014/chart" uri="{C3380CC4-5D6E-409C-BE32-E72D297353CC}">
              <c16:uniqueId val="{00000001-5CF7-4549-AE94-26B249CBA30A}"/>
            </c:ext>
          </c:extLst>
        </c:ser>
        <c:ser>
          <c:idx val="2"/>
          <c:order val="2"/>
          <c:tx>
            <c:strRef>
              <c:f>'5.3'!$A$22</c:f>
              <c:strCache>
                <c:ptCount val="1"/>
                <c:pt idx="0">
                  <c:v>Hard coal</c:v>
                </c:pt>
              </c:strCache>
            </c:strRef>
          </c:tx>
          <c:spPr>
            <a:solidFill>
              <a:schemeClr val="tx1"/>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('5.3'!$B$22:$E$22,'5.3'!$F$22:$K$22)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CF7-4549-AE94-26B249CBA30A}"/>
            </c:ext>
          </c:extLst>
        </c:ser>
        <c:ser>
          <c:idx val="3"/>
          <c:order val="3"/>
          <c:tx>
            <c:strRef>
              <c:f>'5.3'!$A$23</c:f>
              <c:strCache>
                <c:ptCount val="1"/>
                <c:pt idx="0">
                  <c:v>Brown coal</c:v>
                </c:pt>
              </c:strCache>
            </c:strRef>
          </c:tx>
          <c:spPr>
            <a:solidFill>
              <a:schemeClr val="accent1"/>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('5.3'!$B$23:$E$23,'5.3'!$F$23:$K$23)</c:f>
              <c:numCache>
                <c:formatCode>General</c:formatCode>
                <c:ptCount val="10"/>
                <c:pt idx="0">
                  <c:v>0</c:v>
                </c:pt>
                <c:pt idx="1">
                  <c:v>0</c:v>
                </c:pt>
                <c:pt idx="2">
                  <c:v>0</c:v>
                </c:pt>
                <c:pt idx="3">
                  <c:v>0</c:v>
                </c:pt>
                <c:pt idx="4">
                  <c:v>0</c:v>
                </c:pt>
                <c:pt idx="5">
                  <c:v>0</c:v>
                </c:pt>
                <c:pt idx="6">
                  <c:v>0</c:v>
                </c:pt>
                <c:pt idx="7">
                  <c:v>0</c:v>
                </c:pt>
                <c:pt idx="8">
                  <c:v>0.51650499999999999</c:v>
                </c:pt>
                <c:pt idx="9">
                  <c:v>1.6114050000000002</c:v>
                </c:pt>
              </c:numCache>
            </c:numRef>
          </c:val>
          <c:extLst>
            <c:ext xmlns:c16="http://schemas.microsoft.com/office/drawing/2014/chart" uri="{C3380CC4-5D6E-409C-BE32-E72D297353CC}">
              <c16:uniqueId val="{00000003-5CF7-4549-AE94-26B249CBA30A}"/>
            </c:ext>
          </c:extLst>
        </c:ser>
        <c:ser>
          <c:idx val="4"/>
          <c:order val="4"/>
          <c:tx>
            <c:strRef>
              <c:f>'5.3'!$A$24</c:f>
              <c:strCache>
                <c:ptCount val="1"/>
                <c:pt idx="0">
                  <c:v>Coke</c:v>
                </c:pt>
              </c:strCache>
            </c:strRef>
          </c:tx>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('5.3'!$B$24:$E$24,'5.3'!$F$24:$K$24)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CF7-4549-AE94-26B249CBA30A}"/>
            </c:ext>
          </c:extLst>
        </c:ser>
        <c:ser>
          <c:idx val="5"/>
          <c:order val="5"/>
          <c:tx>
            <c:strRef>
              <c:f>'5.3'!$A$25</c:f>
              <c:strCache>
                <c:ptCount val="1"/>
                <c:pt idx="0">
                  <c:v>Waste heat</c:v>
                </c:pt>
              </c:strCache>
            </c:strRef>
          </c:tx>
          <c:spPr>
            <a:solidFill>
              <a:srgbClr val="F7C9C7"/>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('5.3'!$B$25:$E$25,'5.3'!$F$25:$K$25)</c:f>
              <c:numCache>
                <c:formatCode>General</c:formatCode>
                <c:ptCount val="10"/>
                <c:pt idx="0">
                  <c:v>0</c:v>
                </c:pt>
                <c:pt idx="1">
                  <c:v>0</c:v>
                </c:pt>
                <c:pt idx="2">
                  <c:v>0.83716000000000013</c:v>
                </c:pt>
                <c:pt idx="3">
                  <c:v>0.61739999999999995</c:v>
                </c:pt>
                <c:pt idx="4">
                  <c:v>0.72448400000000013</c:v>
                </c:pt>
                <c:pt idx="5">
                  <c:v>0.46382899999999999</c:v>
                </c:pt>
                <c:pt idx="6">
                  <c:v>0.67549099999999995</c:v>
                </c:pt>
                <c:pt idx="7">
                  <c:v>0</c:v>
                </c:pt>
                <c:pt idx="8">
                  <c:v>0</c:v>
                </c:pt>
                <c:pt idx="9">
                  <c:v>0</c:v>
                </c:pt>
              </c:numCache>
            </c:numRef>
          </c:val>
          <c:extLst>
            <c:ext xmlns:c16="http://schemas.microsoft.com/office/drawing/2014/chart" uri="{C3380CC4-5D6E-409C-BE32-E72D297353CC}">
              <c16:uniqueId val="{00000005-5CF7-4549-AE94-26B249CBA30A}"/>
            </c:ext>
          </c:extLst>
        </c:ser>
        <c:ser>
          <c:idx val="6"/>
          <c:order val="6"/>
          <c:tx>
            <c:strRef>
              <c:f>'5.3'!$A$26</c:f>
              <c:strCache>
                <c:ptCount val="1"/>
                <c:pt idx="0">
                  <c:v>Other liquid fuels</c:v>
                </c:pt>
              </c:strCache>
            </c:strRef>
          </c:tx>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('5.3'!$B$26:$E$26,'5.3'!$F$26:$K$26)</c:f>
              <c:numCache>
                <c:formatCode>General</c:formatCode>
                <c:ptCount val="10"/>
                <c:pt idx="0">
                  <c:v>0</c:v>
                </c:pt>
                <c:pt idx="1">
                  <c:v>0</c:v>
                </c:pt>
                <c:pt idx="2">
                  <c:v>5.0690000000000006E-2</c:v>
                </c:pt>
                <c:pt idx="3">
                  <c:v>9.5970000000000014E-2</c:v>
                </c:pt>
                <c:pt idx="4">
                  <c:v>0.15790199999999999</c:v>
                </c:pt>
                <c:pt idx="5">
                  <c:v>9.8370000000000003E-3</c:v>
                </c:pt>
                <c:pt idx="6">
                  <c:v>4.3959000000000012E-2</c:v>
                </c:pt>
                <c:pt idx="7">
                  <c:v>1.0939999999999999E-3</c:v>
                </c:pt>
                <c:pt idx="8">
                  <c:v>1.0500000000000002E-2</c:v>
                </c:pt>
                <c:pt idx="9">
                  <c:v>1.3964000000000001E-2</c:v>
                </c:pt>
              </c:numCache>
            </c:numRef>
          </c:val>
          <c:extLst>
            <c:ext xmlns:c16="http://schemas.microsoft.com/office/drawing/2014/chart" uri="{C3380CC4-5D6E-409C-BE32-E72D297353CC}">
              <c16:uniqueId val="{00000006-5CF7-4549-AE94-26B249CBA30A}"/>
            </c:ext>
          </c:extLst>
        </c:ser>
        <c:ser>
          <c:idx val="7"/>
          <c:order val="7"/>
          <c:tx>
            <c:strRef>
              <c:f>'5.3'!$A$27</c:f>
              <c:strCache>
                <c:ptCount val="1"/>
                <c:pt idx="0">
                  <c:v>Other solid fuels</c:v>
                </c:pt>
              </c:strCache>
            </c:strRef>
          </c:tx>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('5.3'!$B$27:$E$27,'5.3'!$F$27:$K$27)</c:f>
              <c:numCache>
                <c:formatCode>General</c:formatCode>
                <c:ptCount val="10"/>
                <c:pt idx="0">
                  <c:v>0</c:v>
                </c:pt>
                <c:pt idx="1">
                  <c:v>0</c:v>
                </c:pt>
                <c:pt idx="2">
                  <c:v>2.7E-4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CF7-4549-AE94-26B249CBA30A}"/>
            </c:ext>
          </c:extLst>
        </c:ser>
        <c:ser>
          <c:idx val="8"/>
          <c:order val="8"/>
          <c:tx>
            <c:strRef>
              <c:f>'5.3'!$A$28</c:f>
              <c:strCache>
                <c:ptCount val="1"/>
                <c:pt idx="0">
                  <c:v>Other gases</c:v>
                </c:pt>
              </c:strCache>
            </c:strRef>
          </c:tx>
          <c:spPr>
            <a:solidFill>
              <a:schemeClr val="accent6"/>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('5.3'!$B$28:$E$28,'5.3'!$F$28:$K$28)</c:f>
              <c:numCache>
                <c:formatCode>General</c:formatCode>
                <c:ptCount val="10"/>
                <c:pt idx="0">
                  <c:v>0</c:v>
                </c:pt>
                <c:pt idx="1">
                  <c:v>0</c:v>
                </c:pt>
                <c:pt idx="2">
                  <c:v>275.01512000000019</c:v>
                </c:pt>
                <c:pt idx="3">
                  <c:v>262.58914999999996</c:v>
                </c:pt>
                <c:pt idx="4">
                  <c:v>257.64991399999997</c:v>
                </c:pt>
                <c:pt idx="5">
                  <c:v>264.43442600000003</c:v>
                </c:pt>
                <c:pt idx="6">
                  <c:v>241.39862800000003</c:v>
                </c:pt>
                <c:pt idx="7">
                  <c:v>248.62818399999992</c:v>
                </c:pt>
                <c:pt idx="8">
                  <c:v>236.9234569999999</c:v>
                </c:pt>
                <c:pt idx="9">
                  <c:v>255.07435100000009</c:v>
                </c:pt>
              </c:numCache>
            </c:numRef>
          </c:val>
          <c:extLst>
            <c:ext xmlns:c16="http://schemas.microsoft.com/office/drawing/2014/chart" uri="{C3380CC4-5D6E-409C-BE32-E72D297353CC}">
              <c16:uniqueId val="{00000008-5CF7-4549-AE94-26B249CBA30A}"/>
            </c:ext>
          </c:extLst>
        </c:ser>
        <c:ser>
          <c:idx val="9"/>
          <c:order val="9"/>
          <c:tx>
            <c:strRef>
              <c:f>'5.3'!$A$29</c:f>
              <c:strCache>
                <c:ptCount val="1"/>
                <c:pt idx="0">
                  <c:v>Other</c:v>
                </c:pt>
              </c:strCache>
            </c:strRef>
          </c:tx>
          <c:spPr>
            <a:solidFill>
              <a:srgbClr val="9D9D9C"/>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('5.3'!$B$29:$E$29,'5.3'!$F$29:$K$29)</c:f>
              <c:numCache>
                <c:formatCode>General</c:formatCode>
                <c:ptCount val="10"/>
                <c:pt idx="0">
                  <c:v>0</c:v>
                </c:pt>
                <c:pt idx="1">
                  <c:v>0</c:v>
                </c:pt>
                <c:pt idx="2">
                  <c:v>0</c:v>
                </c:pt>
                <c:pt idx="3">
                  <c:v>0</c:v>
                </c:pt>
                <c:pt idx="4">
                  <c:v>0.77049999999999996</c:v>
                </c:pt>
                <c:pt idx="5">
                  <c:v>0</c:v>
                </c:pt>
                <c:pt idx="6">
                  <c:v>0.54568900000000009</c:v>
                </c:pt>
                <c:pt idx="7">
                  <c:v>1.0303399999999998</c:v>
                </c:pt>
                <c:pt idx="8">
                  <c:v>1.0156109999999998</c:v>
                </c:pt>
                <c:pt idx="9">
                  <c:v>1.471687</c:v>
                </c:pt>
              </c:numCache>
            </c:numRef>
          </c:val>
          <c:extLst>
            <c:ext xmlns:c16="http://schemas.microsoft.com/office/drawing/2014/chart" uri="{C3380CC4-5D6E-409C-BE32-E72D297353CC}">
              <c16:uniqueId val="{00000009-5CF7-4549-AE94-26B249CBA30A}"/>
            </c:ext>
          </c:extLst>
        </c:ser>
        <c:ser>
          <c:idx val="10"/>
          <c:order val="10"/>
          <c:tx>
            <c:strRef>
              <c:f>'5.3'!$A$30</c:f>
              <c:strCache>
                <c:ptCount val="1"/>
                <c:pt idx="0">
                  <c:v>Fuel oils</c:v>
                </c:pt>
              </c:strCache>
            </c:strRef>
          </c:tx>
          <c:spPr>
            <a:solidFill>
              <a:schemeClr val="tx1"/>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('5.3'!$B$30:$E$30,'5.3'!$F$30:$K$30)</c:f>
              <c:numCache>
                <c:formatCode>General</c:formatCode>
                <c:ptCount val="10"/>
                <c:pt idx="0">
                  <c:v>0</c:v>
                </c:pt>
                <c:pt idx="1">
                  <c:v>0</c:v>
                </c:pt>
                <c:pt idx="2">
                  <c:v>10.760199999999998</c:v>
                </c:pt>
                <c:pt idx="3">
                  <c:v>9.956019999999997</c:v>
                </c:pt>
                <c:pt idx="4">
                  <c:v>13.082451000000001</c:v>
                </c:pt>
                <c:pt idx="5">
                  <c:v>13.439494999999994</c:v>
                </c:pt>
                <c:pt idx="6">
                  <c:v>12.598535999999994</c:v>
                </c:pt>
                <c:pt idx="7">
                  <c:v>9.5877760000000034</c:v>
                </c:pt>
                <c:pt idx="8">
                  <c:v>7.2887740000000019</c:v>
                </c:pt>
                <c:pt idx="9">
                  <c:v>8.7468560000000046</c:v>
                </c:pt>
              </c:numCache>
            </c:numRef>
          </c:val>
          <c:extLst>
            <c:ext xmlns:c16="http://schemas.microsoft.com/office/drawing/2014/chart" uri="{C3380CC4-5D6E-409C-BE32-E72D297353CC}">
              <c16:uniqueId val="{0000000A-5CF7-4549-AE94-26B249CBA30A}"/>
            </c:ext>
          </c:extLst>
        </c:ser>
        <c:ser>
          <c:idx val="11"/>
          <c:order val="11"/>
          <c:tx>
            <c:strRef>
              <c:f>'5.3'!$A$31</c:f>
              <c:strCache>
                <c:ptCount val="1"/>
                <c:pt idx="0">
                  <c:v>Natural gas</c:v>
                </c:pt>
              </c:strCache>
            </c:strRef>
          </c:tx>
          <c:spPr>
            <a:solidFill>
              <a:schemeClr val="accent3"/>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'5.3'!$B$31:$K$31</c:f>
              <c:numCache>
                <c:formatCode>General</c:formatCode>
                <c:ptCount val="10"/>
                <c:pt idx="0">
                  <c:v>0</c:v>
                </c:pt>
                <c:pt idx="1">
                  <c:v>0</c:v>
                </c:pt>
                <c:pt idx="2">
                  <c:v>635.78553100000045</c:v>
                </c:pt>
                <c:pt idx="3">
                  <c:v>683.7344270000001</c:v>
                </c:pt>
                <c:pt idx="4">
                  <c:v>735.56394499999806</c:v>
                </c:pt>
                <c:pt idx="5">
                  <c:v>810.06013300000018</c:v>
                </c:pt>
                <c:pt idx="6">
                  <c:v>837.04711399999917</c:v>
                </c:pt>
                <c:pt idx="7">
                  <c:v>900.90251100000444</c:v>
                </c:pt>
                <c:pt idx="8">
                  <c:v>959.09144500000082</c:v>
                </c:pt>
                <c:pt idx="9">
                  <c:v>1082.1909429999976</c:v>
                </c:pt>
              </c:numCache>
            </c:numRef>
          </c:val>
          <c:extLst>
            <c:ext xmlns:c16="http://schemas.microsoft.com/office/drawing/2014/chart" uri="{C3380CC4-5D6E-409C-BE32-E72D297353CC}">
              <c16:uniqueId val="{0000000B-5CF7-4549-AE94-26B249CBA30A}"/>
            </c:ext>
          </c:extLst>
        </c:ser>
        <c:ser>
          <c:idx val="12"/>
          <c:order val="12"/>
          <c:tx>
            <c:strRef>
              <c:f>'5.3'!$A$32</c:f>
              <c:strCache>
                <c:ptCount val="1"/>
                <c:pt idx="0">
                  <c:v>All fuels (pre-2014 data only in aggregate)</c:v>
                </c:pt>
              </c:strCache>
            </c:strRef>
          </c:tx>
          <c:spPr>
            <a:solidFill>
              <a:srgbClr val="D0D0D0"/>
            </a:solidFill>
          </c:spPr>
          <c:invertIfNegative val="0"/>
          <c:cat>
            <c:numRef>
              <c:f>'5.3'!$B$19:$K$19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'5.3'!$B$32:$C$32</c:f>
              <c:numCache>
                <c:formatCode>General</c:formatCode>
                <c:ptCount val="2"/>
                <c:pt idx="0">
                  <c:v>2234.6999999999998</c:v>
                </c:pt>
                <c:pt idx="1">
                  <c:v>3179.6</c:v>
                </c:pt>
              </c:numCache>
            </c:numRef>
          </c:val>
          <c:extLst>
            <c:ext xmlns:c16="http://schemas.microsoft.com/office/drawing/2014/chart" uri="{C3380CC4-5D6E-409C-BE32-E72D297353CC}">
              <c16:uniqueId val="{0000000C-5CF7-4549-AE94-26B249CBA30A}"/>
            </c:ext>
          </c:extLst>
        </c:ser>
        <c:dLbls>
          <c:showLegendKey val="0"/>
          <c:showVal val="0"/>
          <c:showCatName val="0"/>
          <c:showSerName val="0"/>
          <c:showPercent val="0"/>
          <c:showBubbleSize val="0"/>
        </c:dLbls>
        <c:gapWidth val="75"/>
        <c:overlap val="100"/>
        <c:axId val="156016640"/>
        <c:axId val="156018176"/>
      </c:barChart>
      <c:catAx>
        <c:axId val="156016640"/>
        <c:scaling>
          <c:orientation val="minMax"/>
        </c:scaling>
        <c:delete val="0"/>
        <c:axPos val="b"/>
        <c:numFmt formatCode="General" sourceLinked="1"/>
        <c:majorTickMark val="none"/>
        <c:minorTickMark val="none"/>
        <c:tickLblPos val="nextTo"/>
        <c:txPr>
          <a:bodyPr/>
          <a:lstStyle/>
          <a:p>
            <a:pPr>
              <a:defRPr sz="900"/>
            </a:pPr>
            <a:endParaRPr lang="cs-CZ"/>
          </a:p>
        </c:txPr>
        <c:crossAx val="156018176"/>
        <c:crosses val="autoZero"/>
        <c:auto val="1"/>
        <c:lblAlgn val="ctr"/>
        <c:lblOffset val="100"/>
        <c:noMultiLvlLbl val="0"/>
      </c:catAx>
      <c:valAx>
        <c:axId val="156018176"/>
        <c:scaling>
          <c:orientation val="minMax"/>
          <c:max val="4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56016640"/>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3254360661862736E-3"/>
          <c:y val="0.92234152358060029"/>
          <c:w val="0.50693910606568582"/>
          <c:h val="5.745528320130997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0000000000000051" r="0.70000000000000051" t="0.78740157499999996" header="0.30000000000000027" footer="0.30000000000000027"/>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33E-2"/>
          <c:y val="0.13852355024057908"/>
          <c:w val="0.87762429727307645"/>
          <c:h val="0.46219792243891017"/>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FFFC-4BC4-A693-461706AF25F4}"/>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FFFC-4BC4-A693-461706AF25F4}"/>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FFFC-4BC4-A693-461706AF25F4}"/>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FFFC-4BC4-A693-461706AF25F4}"/>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FFFC-4BC4-A693-461706AF25F4}"/>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FFFC-4BC4-A693-461706AF25F4}"/>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FFFC-4BC4-A693-461706AF25F4}"/>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FFFC-4BC4-A693-461706AF25F4}"/>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FFFC-4BC4-A693-461706AF25F4}"/>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FFFC-4BC4-A693-461706AF25F4}"/>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FFFC-4BC4-A693-461706AF25F4}"/>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FFFC-4BC4-A693-461706AF25F4}"/>
            </c:ext>
          </c:extLst>
        </c:ser>
        <c:dLbls>
          <c:showLegendKey val="0"/>
          <c:showVal val="0"/>
          <c:showCatName val="0"/>
          <c:showSerName val="0"/>
          <c:showPercent val="0"/>
          <c:showBubbleSize val="0"/>
        </c:dLbls>
        <c:gapWidth val="150"/>
        <c:overlap val="100"/>
        <c:axId val="155974272"/>
        <c:axId val="156045696"/>
      </c:barChart>
      <c:catAx>
        <c:axId val="155974272"/>
        <c:scaling>
          <c:orientation val="minMax"/>
        </c:scaling>
        <c:delete val="1"/>
        <c:axPos val="b"/>
        <c:numFmt formatCode="General" sourceLinked="1"/>
        <c:majorTickMark val="none"/>
        <c:minorTickMark val="none"/>
        <c:tickLblPos val="none"/>
        <c:crossAx val="156045696"/>
        <c:crosses val="autoZero"/>
        <c:auto val="1"/>
        <c:lblAlgn val="ctr"/>
        <c:lblOffset val="100"/>
        <c:noMultiLvlLbl val="0"/>
      </c:catAx>
      <c:valAx>
        <c:axId val="156045696"/>
        <c:scaling>
          <c:orientation val="minMax"/>
        </c:scaling>
        <c:delete val="1"/>
        <c:axPos val="l"/>
        <c:majorGridlines>
          <c:spPr>
            <a:ln>
              <a:noFill/>
            </a:ln>
          </c:spPr>
        </c:majorGridlines>
        <c:numFmt formatCode="#,##0" sourceLinked="0"/>
        <c:majorTickMark val="out"/>
        <c:minorTickMark val="none"/>
        <c:tickLblPos val="none"/>
        <c:crossAx val="155974272"/>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0000000000000051" r="0.70000000000000051" t="0.78740157499999996" header="0.30000000000000027" footer="0.30000000000000027"/>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1.xml"/><Relationship Id="rId1"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57.xml"/><Relationship Id="rId1" Type="http://schemas.openxmlformats.org/officeDocument/2006/relationships/chart" Target="../charts/chart5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59.xml"/><Relationship Id="rId1"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63.xml"/><Relationship Id="rId1"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65.xml"/><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67.xml"/><Relationship Id="rId1"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69.xml"/><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73.xml"/><Relationship Id="rId1" Type="http://schemas.openxmlformats.org/officeDocument/2006/relationships/chart" Target="../charts/chart7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4" Type="http://schemas.openxmlformats.org/officeDocument/2006/relationships/chart" Target="../charts/chart1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4" Type="http://schemas.openxmlformats.org/officeDocument/2006/relationships/chart" Target="../charts/chart127.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12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 Id="rId4" Type="http://schemas.openxmlformats.org/officeDocument/2006/relationships/chart" Target="../charts/chart15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161.xml"/><Relationship Id="rId3" Type="http://schemas.openxmlformats.org/officeDocument/2006/relationships/chart" Target="../charts/chart156.xml"/><Relationship Id="rId7" Type="http://schemas.openxmlformats.org/officeDocument/2006/relationships/chart" Target="../charts/chart160.xml"/><Relationship Id="rId2" Type="http://schemas.openxmlformats.org/officeDocument/2006/relationships/chart" Target="../charts/chart155.xml"/><Relationship Id="rId1" Type="http://schemas.openxmlformats.org/officeDocument/2006/relationships/chart" Target="../charts/chart154.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 Id="rId9" Type="http://schemas.openxmlformats.org/officeDocument/2006/relationships/image" Target="../media/image20.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135708</xdr:rowOff>
    </xdr:from>
    <xdr:to>
      <xdr:col>2</xdr:col>
      <xdr:colOff>985</xdr:colOff>
      <xdr:row>1</xdr:row>
      <xdr:rowOff>4871807</xdr:rowOff>
    </xdr:to>
    <xdr:pic>
      <xdr:nvPicPr>
        <xdr:cNvPr id="3" name="Grafický objekt 14">
          <a:extLst>
            <a:ext uri="{FF2B5EF4-FFF2-40B4-BE49-F238E27FC236}">
              <a16:creationId xmlns:a16="http://schemas.microsoft.com/office/drawing/2014/main" id="{8E1DEE82-ACD0-47A3-99AD-EF6AD95E72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5212533"/>
          <a:ext cx="6135085" cy="4736099"/>
        </a:xfrm>
        <a:prstGeom prst="rect">
          <a:avLst/>
        </a:prstGeom>
      </xdr:spPr>
    </xdr:pic>
    <xdr:clientData/>
  </xdr:twoCellAnchor>
  <xdr:oneCellAnchor>
    <xdr:from>
      <xdr:col>1</xdr:col>
      <xdr:colOff>1578428</xdr:colOff>
      <xdr:row>1</xdr:row>
      <xdr:rowOff>3940155</xdr:rowOff>
    </xdr:from>
    <xdr:ext cx="1844811" cy="1291832"/>
    <xdr:pic>
      <xdr:nvPicPr>
        <xdr:cNvPr id="5" name="Obrázek 4">
          <a:extLst>
            <a:ext uri="{FF2B5EF4-FFF2-40B4-BE49-F238E27FC236}">
              <a16:creationId xmlns:a16="http://schemas.microsoft.com/office/drawing/2014/main" id="{7B7A5AEF-4A13-422E-B3CC-4A5A27583C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3102" y="9017394"/>
          <a:ext cx="1844811" cy="1291832"/>
        </a:xfrm>
        <a:prstGeom prst="rect">
          <a:avLst/>
        </a:prstGeom>
      </xdr:spPr>
    </xdr:pic>
    <xdr:clientData/>
  </xdr:oneCellAnchor>
  <xdr:twoCellAnchor editAs="oneCell">
    <xdr:from>
      <xdr:col>0</xdr:col>
      <xdr:colOff>0</xdr:colOff>
      <xdr:row>0</xdr:row>
      <xdr:rowOff>0</xdr:rowOff>
    </xdr:from>
    <xdr:to>
      <xdr:col>0</xdr:col>
      <xdr:colOff>2052000</xdr:colOff>
      <xdr:row>0</xdr:row>
      <xdr:rowOff>1028374</xdr:rowOff>
    </xdr:to>
    <xdr:pic>
      <xdr:nvPicPr>
        <xdr:cNvPr id="4" name="Obrázek 3">
          <a:extLst>
            <a:ext uri="{FF2B5EF4-FFF2-40B4-BE49-F238E27FC236}">
              <a16:creationId xmlns:a16="http://schemas.microsoft.com/office/drawing/2014/main" id="{1548113B-27F6-4B2C-B748-73F0236733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52000" cy="10283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124239</xdr:rowOff>
    </xdr:from>
    <xdr:to>
      <xdr:col>10</xdr:col>
      <xdr:colOff>704849</xdr:colOff>
      <xdr:row>45</xdr:row>
      <xdr:rowOff>142875</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84897</xdr:rowOff>
    </xdr:from>
    <xdr:to>
      <xdr:col>4</xdr:col>
      <xdr:colOff>83152</xdr:colOff>
      <xdr:row>45</xdr:row>
      <xdr:rowOff>136940</xdr:rowOff>
    </xdr:to>
    <xdr:graphicFrame macro="">
      <xdr:nvGraphicFramePr>
        <xdr:cNvPr id="2" name="Graf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295689</xdr:colOff>
      <xdr:row>34</xdr:row>
      <xdr:rowOff>84897</xdr:rowOff>
    </xdr:from>
    <xdr:to>
      <xdr:col>10</xdr:col>
      <xdr:colOff>701863</xdr:colOff>
      <xdr:row>45</xdr:row>
      <xdr:rowOff>136940</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295689</xdr:colOff>
      <xdr:row>22</xdr:row>
      <xdr:rowOff>109123</xdr:rowOff>
    </xdr:from>
    <xdr:to>
      <xdr:col>10</xdr:col>
      <xdr:colOff>701863</xdr:colOff>
      <xdr:row>34</xdr:row>
      <xdr:rowOff>12080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295689</xdr:colOff>
      <xdr:row>10</xdr:row>
      <xdr:rowOff>133349</xdr:rowOff>
    </xdr:from>
    <xdr:to>
      <xdr:col>10</xdr:col>
      <xdr:colOff>701863</xdr:colOff>
      <xdr:row>22</xdr:row>
      <xdr:rowOff>36305</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164824</xdr:rowOff>
    </xdr:from>
    <xdr:to>
      <xdr:col>0</xdr:col>
      <xdr:colOff>149087</xdr:colOff>
      <xdr:row>8</xdr:row>
      <xdr:rowOff>0</xdr:rowOff>
    </xdr:to>
    <xdr:graphicFrame macro="">
      <xdr:nvGraphicFramePr>
        <xdr:cNvPr id="6" name="Graf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57150</xdr:colOff>
      <xdr:row>19</xdr:row>
      <xdr:rowOff>9524</xdr:rowOff>
    </xdr:from>
    <xdr:to>
      <xdr:col>10</xdr:col>
      <xdr:colOff>371475</xdr:colOff>
      <xdr:row>43</xdr:row>
      <xdr:rowOff>123824</xdr:rowOff>
    </xdr:to>
    <xdr:graphicFrame macro="">
      <xdr:nvGraphicFramePr>
        <xdr:cNvPr id="4" name="Graf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64770</xdr:colOff>
      <xdr:row>18</xdr:row>
      <xdr:rowOff>38100</xdr:rowOff>
    </xdr:from>
    <xdr:to>
      <xdr:col>10</xdr:col>
      <xdr:colOff>47625</xdr:colOff>
      <xdr:row>43</xdr:row>
      <xdr:rowOff>76200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66675</xdr:rowOff>
    </xdr:from>
    <xdr:to>
      <xdr:col>6</xdr:col>
      <xdr:colOff>677518</xdr:colOff>
      <xdr:row>43</xdr:row>
      <xdr:rowOff>142875</xdr:rowOff>
    </xdr:to>
    <xdr:graphicFrame macro="">
      <xdr:nvGraphicFramePr>
        <xdr:cNvPr id="3" name="Graf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125504</xdr:rowOff>
    </xdr:from>
    <xdr:to>
      <xdr:col>5</xdr:col>
      <xdr:colOff>78442</xdr:colOff>
      <xdr:row>43</xdr:row>
      <xdr:rowOff>152399</xdr:rowOff>
    </xdr:to>
    <xdr:graphicFrame macro="">
      <xdr:nvGraphicFramePr>
        <xdr:cNvPr id="2" name="Graf 1">
          <a:extLst>
            <a:ext uri="{FF2B5EF4-FFF2-40B4-BE49-F238E27FC236}">
              <a16:creationId xmlns:a16="http://schemas.microsoft.com/office/drawing/2014/main" id="{291421F3-9DA0-4D53-B4A4-874E2876F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145676</xdr:colOff>
      <xdr:row>8</xdr:row>
      <xdr:rowOff>115981</xdr:rowOff>
    </xdr:from>
    <xdr:to>
      <xdr:col>9</xdr:col>
      <xdr:colOff>874059</xdr:colOff>
      <xdr:row>43</xdr:row>
      <xdr:rowOff>1</xdr:rowOff>
    </xdr:to>
    <xdr:graphicFrame macro="">
      <xdr:nvGraphicFramePr>
        <xdr:cNvPr id="3" name="Graf 2">
          <a:extLst>
            <a:ext uri="{FF2B5EF4-FFF2-40B4-BE49-F238E27FC236}">
              <a16:creationId xmlns:a16="http://schemas.microsoft.com/office/drawing/2014/main" id="{9C1DC238-29E9-45FA-9344-3ED456390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27</xdr:row>
      <xdr:rowOff>38489</xdr:rowOff>
    </xdr:from>
    <xdr:to>
      <xdr:col>15</xdr:col>
      <xdr:colOff>350913</xdr:colOff>
      <xdr:row>45</xdr:row>
      <xdr:rowOff>87086</xdr:rowOff>
    </xdr:to>
    <xdr:grpSp>
      <xdr:nvGrpSpPr>
        <xdr:cNvPr id="2" name="Skupina 1">
          <a:extLst>
            <a:ext uri="{FF2B5EF4-FFF2-40B4-BE49-F238E27FC236}">
              <a16:creationId xmlns:a16="http://schemas.microsoft.com/office/drawing/2014/main" id="{00000000-0008-0000-1000-000002000000}"/>
            </a:ext>
          </a:extLst>
        </xdr:cNvPr>
        <xdr:cNvGrpSpPr/>
      </xdr:nvGrpSpPr>
      <xdr:grpSpPr>
        <a:xfrm>
          <a:off x="0" y="4026797"/>
          <a:ext cx="9916680" cy="2709120"/>
          <a:chOff x="1" y="2962474"/>
          <a:chExt cx="9570310" cy="3662116"/>
        </a:xfrm>
      </xdr:grpSpPr>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1" y="3071994"/>
          <a:ext cx="1478967" cy="171423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1537789" y="2962474"/>
          <a:ext cx="1363816" cy="194553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2949937" y="2972209"/>
          <a:ext cx="1267749" cy="194516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4311432" y="3053259"/>
          <a:ext cx="1219877" cy="172492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5534762" y="3062625"/>
          <a:ext cx="1325153" cy="1705827"/>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6923211" y="3053258"/>
          <a:ext cx="1363816" cy="172492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8350434" y="3043891"/>
          <a:ext cx="1219877" cy="174403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1557198" y="4828347"/>
          <a:ext cx="1365101" cy="179624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2976066" y="4828347"/>
          <a:ext cx="1266657" cy="179624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4353176" y="4818612"/>
          <a:ext cx="1219877" cy="179624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5524819" y="4818612"/>
          <a:ext cx="1325158" cy="179624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Graf 13">
            <a:extLst>
              <a:ext uri="{FF2B5EF4-FFF2-40B4-BE49-F238E27FC236}">
                <a16:creationId xmlns:a16="http://schemas.microsoft.com/office/drawing/2014/main" id="{00000000-0008-0000-1000-00000E000000}"/>
              </a:ext>
            </a:extLst>
          </xdr:cNvPr>
          <xdr:cNvGraphicFramePr>
            <a:graphicFrameLocks/>
          </xdr:cNvGraphicFramePr>
        </xdr:nvGraphicFramePr>
        <xdr:xfrm>
          <a:off x="6881706" y="4828347"/>
          <a:ext cx="1363816" cy="179624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Graf 14">
            <a:extLst>
              <a:ext uri="{FF2B5EF4-FFF2-40B4-BE49-F238E27FC236}">
                <a16:creationId xmlns:a16="http://schemas.microsoft.com/office/drawing/2014/main" id="{00000000-0008-0000-1000-00000F000000}"/>
              </a:ext>
            </a:extLst>
          </xdr:cNvPr>
          <xdr:cNvGraphicFramePr>
            <a:graphicFrameLocks/>
          </xdr:cNvGraphicFramePr>
        </xdr:nvGraphicFramePr>
        <xdr:xfrm>
          <a:off x="8333833" y="4828347"/>
          <a:ext cx="1219877" cy="1796243"/>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1" y="4828347"/>
          <a:ext cx="1478967" cy="1796243"/>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0</xdr:col>
      <xdr:colOff>0</xdr:colOff>
      <xdr:row>3</xdr:row>
      <xdr:rowOff>151816</xdr:rowOff>
    </xdr:from>
    <xdr:to>
      <xdr:col>0</xdr:col>
      <xdr:colOff>132522</xdr:colOff>
      <xdr:row>16</xdr:row>
      <xdr:rowOff>145977</xdr:rowOff>
    </xdr:to>
    <xdr:graphicFrame macro="">
      <xdr:nvGraphicFramePr>
        <xdr:cNvPr id="21" name="Graf 20">
          <a:extLst>
            <a:ext uri="{FF2B5EF4-FFF2-40B4-BE49-F238E27FC236}">
              <a16:creationId xmlns:a16="http://schemas.microsoft.com/office/drawing/2014/main" id="{7EC3B92A-EF8A-41F8-9BE5-3FA344A40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18</xdr:row>
      <xdr:rowOff>0</xdr:rowOff>
    </xdr:from>
    <xdr:to>
      <xdr:col>0</xdr:col>
      <xdr:colOff>133350</xdr:colOff>
      <xdr:row>24</xdr:row>
      <xdr:rowOff>1021</xdr:rowOff>
    </xdr:to>
    <xdr:graphicFrame macro="">
      <xdr:nvGraphicFramePr>
        <xdr:cNvPr id="22" name="Graf 21">
          <a:extLst>
            <a:ext uri="{FF2B5EF4-FFF2-40B4-BE49-F238E27FC236}">
              <a16:creationId xmlns:a16="http://schemas.microsoft.com/office/drawing/2014/main" id="{23F3F9D6-F840-4714-BD93-4AD67C30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71975</xdr:colOff>
      <xdr:row>3</xdr:row>
      <xdr:rowOff>9526</xdr:rowOff>
    </xdr:from>
    <xdr:to>
      <xdr:col>0</xdr:col>
      <xdr:colOff>699550</xdr:colOff>
      <xdr:row>5</xdr:row>
      <xdr:rowOff>148446</xdr:rowOff>
    </xdr:to>
    <xdr:pic>
      <xdr:nvPicPr>
        <xdr:cNvPr id="3" name="Obrázek 2">
          <a:extLst>
            <a:ext uri="{FF2B5EF4-FFF2-40B4-BE49-F238E27FC236}">
              <a16:creationId xmlns:a16="http://schemas.microsoft.com/office/drawing/2014/main" id="{AEC73927-38B3-4B37-9499-9A1B13CF32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975" y="451486"/>
          <a:ext cx="627575" cy="443720"/>
        </a:xfrm>
        <a:prstGeom prst="rect">
          <a:avLst/>
        </a:prstGeom>
      </xdr:spPr>
    </xdr:pic>
    <xdr:clientData/>
  </xdr:twoCellAnchor>
  <xdr:twoCellAnchor>
    <xdr:from>
      <xdr:col>0</xdr:col>
      <xdr:colOff>28577</xdr:colOff>
      <xdr:row>29</xdr:row>
      <xdr:rowOff>66676</xdr:rowOff>
    </xdr:from>
    <xdr:to>
      <xdr:col>3</xdr:col>
      <xdr:colOff>673877</xdr:colOff>
      <xdr:row>44</xdr:row>
      <xdr:rowOff>123827</xdr:rowOff>
    </xdr:to>
    <xdr:graphicFrame macro="">
      <xdr:nvGraphicFramePr>
        <xdr:cNvPr id="4" name="Graf 3">
          <a:extLst>
            <a:ext uri="{FF2B5EF4-FFF2-40B4-BE49-F238E27FC236}">
              <a16:creationId xmlns:a16="http://schemas.microsoft.com/office/drawing/2014/main" id="{47E658A5-1884-4099-9F26-925DC2699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62865</xdr:colOff>
      <xdr:row>29</xdr:row>
      <xdr:rowOff>66675</xdr:rowOff>
    </xdr:from>
    <xdr:to>
      <xdr:col>9</xdr:col>
      <xdr:colOff>22365</xdr:colOff>
      <xdr:row>44</xdr:row>
      <xdr:rowOff>123826</xdr:rowOff>
    </xdr:to>
    <xdr:graphicFrame macro="">
      <xdr:nvGraphicFramePr>
        <xdr:cNvPr id="5" name="Graf 4">
          <a:extLst>
            <a:ext uri="{FF2B5EF4-FFF2-40B4-BE49-F238E27FC236}">
              <a16:creationId xmlns:a16="http://schemas.microsoft.com/office/drawing/2014/main" id="{CC1D7513-1472-40EA-ADF3-7AFBCD3E3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28</xdr:row>
      <xdr:rowOff>125728</xdr:rowOff>
    </xdr:from>
    <xdr:to>
      <xdr:col>3</xdr:col>
      <xdr:colOff>645301</xdr:colOff>
      <xdr:row>45</xdr:row>
      <xdr:rowOff>130973</xdr:rowOff>
    </xdr:to>
    <xdr:graphicFrame macro="">
      <xdr:nvGraphicFramePr>
        <xdr:cNvPr id="3" name="Graf 2">
          <a:extLst>
            <a:ext uri="{FF2B5EF4-FFF2-40B4-BE49-F238E27FC236}">
              <a16:creationId xmlns:a16="http://schemas.microsoft.com/office/drawing/2014/main" id="{28627A0E-BE04-4CA3-B8FF-60491711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120014</xdr:colOff>
      <xdr:row>28</xdr:row>
      <xdr:rowOff>99059</xdr:rowOff>
    </xdr:from>
    <xdr:to>
      <xdr:col>9</xdr:col>
      <xdr:colOff>79514</xdr:colOff>
      <xdr:row>45</xdr:row>
      <xdr:rowOff>114300</xdr:rowOff>
    </xdr:to>
    <xdr:graphicFrame macro="">
      <xdr:nvGraphicFramePr>
        <xdr:cNvPr id="4" name="Graf 3">
          <a:extLst>
            <a:ext uri="{FF2B5EF4-FFF2-40B4-BE49-F238E27FC236}">
              <a16:creationId xmlns:a16="http://schemas.microsoft.com/office/drawing/2014/main" id="{33EA9227-0AF5-473B-8216-D5628AAC1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71914</xdr:colOff>
      <xdr:row>2</xdr:row>
      <xdr:rowOff>19051</xdr:rowOff>
    </xdr:from>
    <xdr:to>
      <xdr:col>0</xdr:col>
      <xdr:colOff>698009</xdr:colOff>
      <xdr:row>5</xdr:row>
      <xdr:rowOff>4651</xdr:rowOff>
    </xdr:to>
    <xdr:pic>
      <xdr:nvPicPr>
        <xdr:cNvPr id="6" name="Obrázek 5">
          <a:extLst>
            <a:ext uri="{FF2B5EF4-FFF2-40B4-BE49-F238E27FC236}">
              <a16:creationId xmlns:a16="http://schemas.microsoft.com/office/drawing/2014/main" id="{917957D5-6560-419A-B569-03B1425F9B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4" y="270511"/>
          <a:ext cx="626095" cy="442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28</xdr:row>
      <xdr:rowOff>125728</xdr:rowOff>
    </xdr:from>
    <xdr:to>
      <xdr:col>3</xdr:col>
      <xdr:colOff>645301</xdr:colOff>
      <xdr:row>45</xdr:row>
      <xdr:rowOff>133343</xdr:rowOff>
    </xdr:to>
    <xdr:graphicFrame macro="">
      <xdr:nvGraphicFramePr>
        <xdr:cNvPr id="3" name="Graf 2">
          <a:extLst>
            <a:ext uri="{FF2B5EF4-FFF2-40B4-BE49-F238E27FC236}">
              <a16:creationId xmlns:a16="http://schemas.microsoft.com/office/drawing/2014/main" id="{72D02644-0F15-4FF8-BB64-3732720F0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64769</xdr:colOff>
      <xdr:row>28</xdr:row>
      <xdr:rowOff>135254</xdr:rowOff>
    </xdr:from>
    <xdr:to>
      <xdr:col>9</xdr:col>
      <xdr:colOff>24269</xdr:colOff>
      <xdr:row>45</xdr:row>
      <xdr:rowOff>144780</xdr:rowOff>
    </xdr:to>
    <xdr:graphicFrame macro="">
      <xdr:nvGraphicFramePr>
        <xdr:cNvPr id="4" name="Graf 3">
          <a:extLst>
            <a:ext uri="{FF2B5EF4-FFF2-40B4-BE49-F238E27FC236}">
              <a16:creationId xmlns:a16="http://schemas.microsoft.com/office/drawing/2014/main" id="{2686964D-453E-4F9D-9AD2-182AE267A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71825</xdr:colOff>
      <xdr:row>2</xdr:row>
      <xdr:rowOff>19051</xdr:rowOff>
    </xdr:from>
    <xdr:to>
      <xdr:col>0</xdr:col>
      <xdr:colOff>698098</xdr:colOff>
      <xdr:row>5</xdr:row>
      <xdr:rowOff>4651</xdr:rowOff>
    </xdr:to>
    <xdr:pic>
      <xdr:nvPicPr>
        <xdr:cNvPr id="6" name="Obrázek 5">
          <a:extLst>
            <a:ext uri="{FF2B5EF4-FFF2-40B4-BE49-F238E27FC236}">
              <a16:creationId xmlns:a16="http://schemas.microsoft.com/office/drawing/2014/main" id="{0AD44080-BB87-4791-B664-A689FB390C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5" y="270511"/>
          <a:ext cx="626273" cy="44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29</xdr:row>
      <xdr:rowOff>22858</xdr:rowOff>
    </xdr:from>
    <xdr:to>
      <xdr:col>3</xdr:col>
      <xdr:colOff>645301</xdr:colOff>
      <xdr:row>45</xdr:row>
      <xdr:rowOff>133350</xdr:rowOff>
    </xdr:to>
    <xdr:graphicFrame macro="">
      <xdr:nvGraphicFramePr>
        <xdr:cNvPr id="3" name="Graf 2">
          <a:extLst>
            <a:ext uri="{FF2B5EF4-FFF2-40B4-BE49-F238E27FC236}">
              <a16:creationId xmlns:a16="http://schemas.microsoft.com/office/drawing/2014/main" id="{130EB176-8830-494D-891F-A127D258C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100964</xdr:colOff>
      <xdr:row>29</xdr:row>
      <xdr:rowOff>22859</xdr:rowOff>
    </xdr:from>
    <xdr:to>
      <xdr:col>9</xdr:col>
      <xdr:colOff>60464</xdr:colOff>
      <xdr:row>45</xdr:row>
      <xdr:rowOff>142875</xdr:rowOff>
    </xdr:to>
    <xdr:graphicFrame macro="">
      <xdr:nvGraphicFramePr>
        <xdr:cNvPr id="4" name="Graf 3">
          <a:extLst>
            <a:ext uri="{FF2B5EF4-FFF2-40B4-BE49-F238E27FC236}">
              <a16:creationId xmlns:a16="http://schemas.microsoft.com/office/drawing/2014/main" id="{4D3DEE9E-8706-471A-9914-7AAF20D39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3E5D4C4B-6EC1-4C54-87A0-4903034BA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28</xdr:row>
      <xdr:rowOff>148589</xdr:rowOff>
    </xdr:from>
    <xdr:to>
      <xdr:col>3</xdr:col>
      <xdr:colOff>645301</xdr:colOff>
      <xdr:row>45</xdr:row>
      <xdr:rowOff>125741</xdr:rowOff>
    </xdr:to>
    <xdr:graphicFrame macro="">
      <xdr:nvGraphicFramePr>
        <xdr:cNvPr id="3" name="Graf 2">
          <a:extLst>
            <a:ext uri="{FF2B5EF4-FFF2-40B4-BE49-F238E27FC236}">
              <a16:creationId xmlns:a16="http://schemas.microsoft.com/office/drawing/2014/main" id="{33790761-B3EC-4D2F-9444-4E39BEAE6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62864</xdr:colOff>
      <xdr:row>28</xdr:row>
      <xdr:rowOff>148589</xdr:rowOff>
    </xdr:from>
    <xdr:to>
      <xdr:col>9</xdr:col>
      <xdr:colOff>22364</xdr:colOff>
      <xdr:row>45</xdr:row>
      <xdr:rowOff>127635</xdr:rowOff>
    </xdr:to>
    <xdr:graphicFrame macro="">
      <xdr:nvGraphicFramePr>
        <xdr:cNvPr id="4" name="Graf 3">
          <a:extLst>
            <a:ext uri="{FF2B5EF4-FFF2-40B4-BE49-F238E27FC236}">
              <a16:creationId xmlns:a16="http://schemas.microsoft.com/office/drawing/2014/main" id="{35C7AA67-1D89-47D5-91FC-C54264A91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1FCCFFF0-4F98-404E-8FF3-2ACC516D4A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85726</xdr:rowOff>
    </xdr:from>
    <xdr:to>
      <xdr:col>5</xdr:col>
      <xdr:colOff>155625</xdr:colOff>
      <xdr:row>44</xdr:row>
      <xdr:rowOff>143251</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25</xdr:row>
      <xdr:rowOff>104777</xdr:rowOff>
    </xdr:from>
    <xdr:to>
      <xdr:col>13</xdr:col>
      <xdr:colOff>574725</xdr:colOff>
      <xdr:row>45</xdr:row>
      <xdr:rowOff>1560</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29</xdr:row>
      <xdr:rowOff>11428</xdr:rowOff>
    </xdr:from>
    <xdr:to>
      <xdr:col>3</xdr:col>
      <xdr:colOff>645301</xdr:colOff>
      <xdr:row>45</xdr:row>
      <xdr:rowOff>104775</xdr:rowOff>
    </xdr:to>
    <xdr:graphicFrame macro="">
      <xdr:nvGraphicFramePr>
        <xdr:cNvPr id="3" name="Graf 2">
          <a:extLst>
            <a:ext uri="{FF2B5EF4-FFF2-40B4-BE49-F238E27FC236}">
              <a16:creationId xmlns:a16="http://schemas.microsoft.com/office/drawing/2014/main" id="{17FF5451-8164-43BE-8321-14C93D0A7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66674</xdr:colOff>
      <xdr:row>29</xdr:row>
      <xdr:rowOff>11430</xdr:rowOff>
    </xdr:from>
    <xdr:to>
      <xdr:col>9</xdr:col>
      <xdr:colOff>26174</xdr:colOff>
      <xdr:row>45</xdr:row>
      <xdr:rowOff>114301</xdr:rowOff>
    </xdr:to>
    <xdr:graphicFrame macro="">
      <xdr:nvGraphicFramePr>
        <xdr:cNvPr id="4" name="Graf 3">
          <a:extLst>
            <a:ext uri="{FF2B5EF4-FFF2-40B4-BE49-F238E27FC236}">
              <a16:creationId xmlns:a16="http://schemas.microsoft.com/office/drawing/2014/main" id="{514EFB87-4414-458F-A273-800DB1C2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C6363C9B-B746-4510-96D0-029459F731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29</xdr:row>
      <xdr:rowOff>24764</xdr:rowOff>
    </xdr:from>
    <xdr:to>
      <xdr:col>3</xdr:col>
      <xdr:colOff>645301</xdr:colOff>
      <xdr:row>45</xdr:row>
      <xdr:rowOff>133350</xdr:rowOff>
    </xdr:to>
    <xdr:graphicFrame macro="">
      <xdr:nvGraphicFramePr>
        <xdr:cNvPr id="3" name="Graf 2">
          <a:extLst>
            <a:ext uri="{FF2B5EF4-FFF2-40B4-BE49-F238E27FC236}">
              <a16:creationId xmlns:a16="http://schemas.microsoft.com/office/drawing/2014/main" id="{E148202A-4C8A-49B9-9357-D085A4C0F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62865</xdr:colOff>
      <xdr:row>28</xdr:row>
      <xdr:rowOff>148589</xdr:rowOff>
    </xdr:from>
    <xdr:to>
      <xdr:col>9</xdr:col>
      <xdr:colOff>22365</xdr:colOff>
      <xdr:row>45</xdr:row>
      <xdr:rowOff>127635</xdr:rowOff>
    </xdr:to>
    <xdr:graphicFrame macro="">
      <xdr:nvGraphicFramePr>
        <xdr:cNvPr id="4" name="Graf 3">
          <a:extLst>
            <a:ext uri="{FF2B5EF4-FFF2-40B4-BE49-F238E27FC236}">
              <a16:creationId xmlns:a16="http://schemas.microsoft.com/office/drawing/2014/main" id="{5944283A-C9EC-402D-ABC4-AD67FAC12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470C8F53-69A2-4585-A735-256D3AB4FA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29</xdr:row>
      <xdr:rowOff>97154</xdr:rowOff>
    </xdr:from>
    <xdr:to>
      <xdr:col>3</xdr:col>
      <xdr:colOff>645301</xdr:colOff>
      <xdr:row>45</xdr:row>
      <xdr:rowOff>106680</xdr:rowOff>
    </xdr:to>
    <xdr:graphicFrame macro="">
      <xdr:nvGraphicFramePr>
        <xdr:cNvPr id="3" name="Graf 2">
          <a:extLst>
            <a:ext uri="{FF2B5EF4-FFF2-40B4-BE49-F238E27FC236}">
              <a16:creationId xmlns:a16="http://schemas.microsoft.com/office/drawing/2014/main" id="{C211F6E7-76A5-48C4-B613-2C18802BA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43814</xdr:colOff>
      <xdr:row>29</xdr:row>
      <xdr:rowOff>87629</xdr:rowOff>
    </xdr:from>
    <xdr:to>
      <xdr:col>9</xdr:col>
      <xdr:colOff>3314</xdr:colOff>
      <xdr:row>45</xdr:row>
      <xdr:rowOff>91334</xdr:rowOff>
    </xdr:to>
    <xdr:graphicFrame macro="">
      <xdr:nvGraphicFramePr>
        <xdr:cNvPr id="4" name="Graf 3">
          <a:extLst>
            <a:ext uri="{FF2B5EF4-FFF2-40B4-BE49-F238E27FC236}">
              <a16:creationId xmlns:a16="http://schemas.microsoft.com/office/drawing/2014/main" id="{3CE7F280-22A4-45AB-A8D1-CF7375837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19051</xdr:rowOff>
    </xdr:from>
    <xdr:to>
      <xdr:col>0</xdr:col>
      <xdr:colOff>698010</xdr:colOff>
      <xdr:row>5</xdr:row>
      <xdr:rowOff>4651</xdr:rowOff>
    </xdr:to>
    <xdr:pic>
      <xdr:nvPicPr>
        <xdr:cNvPr id="6" name="Obrázek 5">
          <a:extLst>
            <a:ext uri="{FF2B5EF4-FFF2-40B4-BE49-F238E27FC236}">
              <a16:creationId xmlns:a16="http://schemas.microsoft.com/office/drawing/2014/main" id="{DDD9A2F6-47B7-44F6-A753-309515A2C6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70511"/>
          <a:ext cx="626095" cy="442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29</xdr:row>
      <xdr:rowOff>49529</xdr:rowOff>
    </xdr:from>
    <xdr:to>
      <xdr:col>3</xdr:col>
      <xdr:colOff>645301</xdr:colOff>
      <xdr:row>45</xdr:row>
      <xdr:rowOff>59055</xdr:rowOff>
    </xdr:to>
    <xdr:graphicFrame macro="">
      <xdr:nvGraphicFramePr>
        <xdr:cNvPr id="3" name="Graf 2">
          <a:extLst>
            <a:ext uri="{FF2B5EF4-FFF2-40B4-BE49-F238E27FC236}">
              <a16:creationId xmlns:a16="http://schemas.microsoft.com/office/drawing/2014/main" id="{75458BD4-F1A2-4A36-8BF5-33ADF047D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45719</xdr:colOff>
      <xdr:row>29</xdr:row>
      <xdr:rowOff>49529</xdr:rowOff>
    </xdr:from>
    <xdr:to>
      <xdr:col>9</xdr:col>
      <xdr:colOff>5219</xdr:colOff>
      <xdr:row>45</xdr:row>
      <xdr:rowOff>53234</xdr:rowOff>
    </xdr:to>
    <xdr:graphicFrame macro="">
      <xdr:nvGraphicFramePr>
        <xdr:cNvPr id="4" name="Graf 3">
          <a:extLst>
            <a:ext uri="{FF2B5EF4-FFF2-40B4-BE49-F238E27FC236}">
              <a16:creationId xmlns:a16="http://schemas.microsoft.com/office/drawing/2014/main" id="{EE059068-2292-433D-812B-4D5A09224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BE8047FE-1E9C-4588-AD01-3CAC398B8E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29</xdr:row>
      <xdr:rowOff>43814</xdr:rowOff>
    </xdr:from>
    <xdr:to>
      <xdr:col>3</xdr:col>
      <xdr:colOff>645301</xdr:colOff>
      <xdr:row>45</xdr:row>
      <xdr:rowOff>133350</xdr:rowOff>
    </xdr:to>
    <xdr:graphicFrame macro="">
      <xdr:nvGraphicFramePr>
        <xdr:cNvPr id="3" name="Graf 2">
          <a:extLst>
            <a:ext uri="{FF2B5EF4-FFF2-40B4-BE49-F238E27FC236}">
              <a16:creationId xmlns:a16="http://schemas.microsoft.com/office/drawing/2014/main" id="{BFE9C8D0-A812-4F71-BD5E-14D71B099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68579</xdr:colOff>
      <xdr:row>29</xdr:row>
      <xdr:rowOff>34289</xdr:rowOff>
    </xdr:from>
    <xdr:to>
      <xdr:col>9</xdr:col>
      <xdr:colOff>28079</xdr:colOff>
      <xdr:row>45</xdr:row>
      <xdr:rowOff>123825</xdr:rowOff>
    </xdr:to>
    <xdr:graphicFrame macro="">
      <xdr:nvGraphicFramePr>
        <xdr:cNvPr id="4" name="Graf 3">
          <a:extLst>
            <a:ext uri="{FF2B5EF4-FFF2-40B4-BE49-F238E27FC236}">
              <a16:creationId xmlns:a16="http://schemas.microsoft.com/office/drawing/2014/main" id="{C029C559-7D86-41FF-A030-1C06636AD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AE421061-8E89-4908-9D71-B8D31F6664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29</xdr:row>
      <xdr:rowOff>59053</xdr:rowOff>
    </xdr:from>
    <xdr:to>
      <xdr:col>3</xdr:col>
      <xdr:colOff>645301</xdr:colOff>
      <xdr:row>45</xdr:row>
      <xdr:rowOff>123825</xdr:rowOff>
    </xdr:to>
    <xdr:graphicFrame macro="">
      <xdr:nvGraphicFramePr>
        <xdr:cNvPr id="3" name="Graf 2">
          <a:extLst>
            <a:ext uri="{FF2B5EF4-FFF2-40B4-BE49-F238E27FC236}">
              <a16:creationId xmlns:a16="http://schemas.microsoft.com/office/drawing/2014/main" id="{7FE80C9E-B7BF-4B1F-9002-21DF31BDB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60961</xdr:colOff>
      <xdr:row>29</xdr:row>
      <xdr:rowOff>40005</xdr:rowOff>
    </xdr:from>
    <xdr:to>
      <xdr:col>9</xdr:col>
      <xdr:colOff>20461</xdr:colOff>
      <xdr:row>45</xdr:row>
      <xdr:rowOff>142876</xdr:rowOff>
    </xdr:to>
    <xdr:graphicFrame macro="">
      <xdr:nvGraphicFramePr>
        <xdr:cNvPr id="4" name="Graf 3">
          <a:extLst>
            <a:ext uri="{FF2B5EF4-FFF2-40B4-BE49-F238E27FC236}">
              <a16:creationId xmlns:a16="http://schemas.microsoft.com/office/drawing/2014/main" id="{FFF01BE0-D42E-46AF-8420-C8891950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9088A690-9229-4465-B7F2-A14D8E070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29</xdr:row>
      <xdr:rowOff>28575</xdr:rowOff>
    </xdr:from>
    <xdr:to>
      <xdr:col>3</xdr:col>
      <xdr:colOff>645300</xdr:colOff>
      <xdr:row>45</xdr:row>
      <xdr:rowOff>85726</xdr:rowOff>
    </xdr:to>
    <xdr:graphicFrame macro="">
      <xdr:nvGraphicFramePr>
        <xdr:cNvPr id="3" name="Graf 2">
          <a:extLst>
            <a:ext uri="{FF2B5EF4-FFF2-40B4-BE49-F238E27FC236}">
              <a16:creationId xmlns:a16="http://schemas.microsoft.com/office/drawing/2014/main" id="{10BC1412-745D-4F40-8B69-8B69DE509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76199</xdr:colOff>
      <xdr:row>28</xdr:row>
      <xdr:rowOff>152399</xdr:rowOff>
    </xdr:from>
    <xdr:to>
      <xdr:col>9</xdr:col>
      <xdr:colOff>35699</xdr:colOff>
      <xdr:row>45</xdr:row>
      <xdr:rowOff>85725</xdr:rowOff>
    </xdr:to>
    <xdr:graphicFrame macro="">
      <xdr:nvGraphicFramePr>
        <xdr:cNvPr id="4" name="Graf 3">
          <a:extLst>
            <a:ext uri="{FF2B5EF4-FFF2-40B4-BE49-F238E27FC236}">
              <a16:creationId xmlns:a16="http://schemas.microsoft.com/office/drawing/2014/main" id="{129D4ADA-04CD-4630-AFDC-0DA3D07A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9526</xdr:rowOff>
    </xdr:from>
    <xdr:to>
      <xdr:col>0</xdr:col>
      <xdr:colOff>698010</xdr:colOff>
      <xdr:row>4</xdr:row>
      <xdr:rowOff>147526</xdr:rowOff>
    </xdr:to>
    <xdr:pic>
      <xdr:nvPicPr>
        <xdr:cNvPr id="6" name="Obrázek 5">
          <a:extLst>
            <a:ext uri="{FF2B5EF4-FFF2-40B4-BE49-F238E27FC236}">
              <a16:creationId xmlns:a16="http://schemas.microsoft.com/office/drawing/2014/main" id="{B3AF860A-7076-4311-B634-62FF793A82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60986"/>
          <a:ext cx="626095" cy="442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29</xdr:row>
      <xdr:rowOff>11430</xdr:rowOff>
    </xdr:from>
    <xdr:to>
      <xdr:col>3</xdr:col>
      <xdr:colOff>645300</xdr:colOff>
      <xdr:row>45</xdr:row>
      <xdr:rowOff>133351</xdr:rowOff>
    </xdr:to>
    <xdr:graphicFrame macro="">
      <xdr:nvGraphicFramePr>
        <xdr:cNvPr id="3" name="Graf 2">
          <a:extLst>
            <a:ext uri="{FF2B5EF4-FFF2-40B4-BE49-F238E27FC236}">
              <a16:creationId xmlns:a16="http://schemas.microsoft.com/office/drawing/2014/main" id="{C3A5EFF2-B6D1-444F-A8B6-2F681DE79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66676</xdr:colOff>
      <xdr:row>28</xdr:row>
      <xdr:rowOff>144779</xdr:rowOff>
    </xdr:from>
    <xdr:to>
      <xdr:col>9</xdr:col>
      <xdr:colOff>26176</xdr:colOff>
      <xdr:row>45</xdr:row>
      <xdr:rowOff>148592</xdr:rowOff>
    </xdr:to>
    <xdr:graphicFrame macro="">
      <xdr:nvGraphicFramePr>
        <xdr:cNvPr id="4" name="Graf 3">
          <a:extLst>
            <a:ext uri="{FF2B5EF4-FFF2-40B4-BE49-F238E27FC236}">
              <a16:creationId xmlns:a16="http://schemas.microsoft.com/office/drawing/2014/main" id="{F1BF7BDE-8D98-46EF-BC78-D4D9314C6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FD17CCFB-0F51-4A95-B4A4-736F5C4899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29</xdr:row>
      <xdr:rowOff>20955</xdr:rowOff>
    </xdr:from>
    <xdr:to>
      <xdr:col>3</xdr:col>
      <xdr:colOff>645300</xdr:colOff>
      <xdr:row>45</xdr:row>
      <xdr:rowOff>104776</xdr:rowOff>
    </xdr:to>
    <xdr:graphicFrame macro="">
      <xdr:nvGraphicFramePr>
        <xdr:cNvPr id="3" name="Graf 2">
          <a:extLst>
            <a:ext uri="{FF2B5EF4-FFF2-40B4-BE49-F238E27FC236}">
              <a16:creationId xmlns:a16="http://schemas.microsoft.com/office/drawing/2014/main" id="{87A74CD3-4243-49CE-9E2F-225F4151A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49528</xdr:colOff>
      <xdr:row>29</xdr:row>
      <xdr:rowOff>30478</xdr:rowOff>
    </xdr:from>
    <xdr:to>
      <xdr:col>9</xdr:col>
      <xdr:colOff>9028</xdr:colOff>
      <xdr:row>45</xdr:row>
      <xdr:rowOff>123825</xdr:rowOff>
    </xdr:to>
    <xdr:graphicFrame macro="">
      <xdr:nvGraphicFramePr>
        <xdr:cNvPr id="4" name="Graf 3">
          <a:extLst>
            <a:ext uri="{FF2B5EF4-FFF2-40B4-BE49-F238E27FC236}">
              <a16:creationId xmlns:a16="http://schemas.microsoft.com/office/drawing/2014/main" id="{24D785D0-5EA1-4273-BE00-504E42BC2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01A82735-7A39-47CD-8324-76B53E129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28</xdr:row>
      <xdr:rowOff>140369</xdr:rowOff>
    </xdr:from>
    <xdr:to>
      <xdr:col>6</xdr:col>
      <xdr:colOff>295275</xdr:colOff>
      <xdr:row>45</xdr:row>
      <xdr:rowOff>136795</xdr:rowOff>
    </xdr:to>
    <xdr:graphicFrame macro="">
      <xdr:nvGraphicFramePr>
        <xdr:cNvPr id="2" name="Graf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513521</xdr:colOff>
      <xdr:row>28</xdr:row>
      <xdr:rowOff>146887</xdr:rowOff>
    </xdr:from>
    <xdr:to>
      <xdr:col>10</xdr:col>
      <xdr:colOff>276225</xdr:colOff>
      <xdr:row>36</xdr:row>
      <xdr:rowOff>142191</xdr:rowOff>
    </xdr:to>
    <xdr:graphicFrame macro="">
      <xdr:nvGraphicFramePr>
        <xdr:cNvPr id="3" name="Graf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513521</xdr:colOff>
      <xdr:row>37</xdr:row>
      <xdr:rowOff>114985</xdr:rowOff>
    </xdr:from>
    <xdr:to>
      <xdr:col>10</xdr:col>
      <xdr:colOff>88230</xdr:colOff>
      <xdr:row>45</xdr:row>
      <xdr:rowOff>117910</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192505</xdr:colOff>
      <xdr:row>28</xdr:row>
      <xdr:rowOff>116808</xdr:rowOff>
    </xdr:from>
    <xdr:to>
      <xdr:col>13</xdr:col>
      <xdr:colOff>621979</xdr:colOff>
      <xdr:row>36</xdr:row>
      <xdr:rowOff>112112</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283744</xdr:colOff>
      <xdr:row>37</xdr:row>
      <xdr:rowOff>113481</xdr:rowOff>
    </xdr:from>
    <xdr:to>
      <xdr:col>13</xdr:col>
      <xdr:colOff>641029</xdr:colOff>
      <xdr:row>45</xdr:row>
      <xdr:rowOff>116406</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4" name="Graf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24</xdr:row>
      <xdr:rowOff>0</xdr:rowOff>
    </xdr:from>
    <xdr:to>
      <xdr:col>0</xdr:col>
      <xdr:colOff>157370</xdr:colOff>
      <xdr:row>27</xdr:row>
      <xdr:rowOff>149087</xdr:rowOff>
    </xdr:to>
    <xdr:graphicFrame macro="">
      <xdr:nvGraphicFramePr>
        <xdr:cNvPr id="14" name="Graf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114300</xdr:colOff>
      <xdr:row>25</xdr:row>
      <xdr:rowOff>38099</xdr:rowOff>
    </xdr:from>
    <xdr:to>
      <xdr:col>10</xdr:col>
      <xdr:colOff>657226</xdr:colOff>
      <xdr:row>44</xdr:row>
      <xdr:rowOff>114300</xdr:rowOff>
    </xdr:to>
    <xdr:graphicFrame macro="">
      <xdr:nvGraphicFramePr>
        <xdr:cNvPr id="3" name="Graf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51353</xdr:rowOff>
    </xdr:from>
    <xdr:to>
      <xdr:col>3</xdr:col>
      <xdr:colOff>694082</xdr:colOff>
      <xdr:row>45</xdr:row>
      <xdr:rowOff>414</xdr:rowOff>
    </xdr:to>
    <xdr:grpSp>
      <xdr:nvGrpSpPr>
        <xdr:cNvPr id="4" name="Skupina 3" hidden="1">
          <a:extLst>
            <a:ext uri="{FF2B5EF4-FFF2-40B4-BE49-F238E27FC236}">
              <a16:creationId xmlns:a16="http://schemas.microsoft.com/office/drawing/2014/main" id="{00000000-0008-0000-0600-000004000000}"/>
            </a:ext>
          </a:extLst>
        </xdr:cNvPr>
        <xdr:cNvGrpSpPr/>
      </xdr:nvGrpSpPr>
      <xdr:grpSpPr>
        <a:xfrm>
          <a:off x="0" y="3870116"/>
          <a:ext cx="5146829" cy="2832850"/>
          <a:chOff x="342591" y="3843233"/>
          <a:chExt cx="4595191" cy="2934114"/>
        </a:xfrm>
      </xdr:grpSpPr>
      <xdr:graphicFrame macro="">
        <xdr:nvGraphicFramePr>
          <xdr:cNvPr id="6" name="Graf 5">
            <a:extLst>
              <a:ext uri="{FF2B5EF4-FFF2-40B4-BE49-F238E27FC236}">
                <a16:creationId xmlns:a16="http://schemas.microsoft.com/office/drawing/2014/main" id="{00000000-0008-0000-0600-000006000000}"/>
              </a:ext>
            </a:extLst>
          </xdr:cNvPr>
          <xdr:cNvGraphicFramePr/>
        </xdr:nvGraphicFramePr>
        <xdr:xfrm>
          <a:off x="342591" y="3843233"/>
          <a:ext cx="4595191" cy="293411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Přímá spojnice 4">
            <a:extLst>
              <a:ext uri="{FF2B5EF4-FFF2-40B4-BE49-F238E27FC236}">
                <a16:creationId xmlns:a16="http://schemas.microsoft.com/office/drawing/2014/main" id="{00000000-0008-0000-0600-000005000000}"/>
              </a:ext>
            </a:extLst>
          </xdr:cNvPr>
          <xdr:cNvCxnSpPr/>
        </xdr:nvCxnSpPr>
        <xdr:spPr>
          <a:xfrm>
            <a:off x="1831912" y="5459371"/>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7" name="Přímá spojnice 6">
            <a:extLst>
              <a:ext uri="{FF2B5EF4-FFF2-40B4-BE49-F238E27FC236}">
                <a16:creationId xmlns:a16="http://schemas.microsoft.com/office/drawing/2014/main" id="{00000000-0008-0000-0600-000007000000}"/>
              </a:ext>
            </a:extLst>
          </xdr:cNvPr>
          <xdr:cNvCxnSpPr/>
        </xdr:nvCxnSpPr>
        <xdr:spPr>
          <a:xfrm>
            <a:off x="716110" y="4823723"/>
            <a:ext cx="22125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8" name="Přímá spojnice 7">
            <a:extLst>
              <a:ext uri="{FF2B5EF4-FFF2-40B4-BE49-F238E27FC236}">
                <a16:creationId xmlns:a16="http://schemas.microsoft.com/office/drawing/2014/main" id="{00000000-0008-0000-0600-000008000000}"/>
              </a:ext>
            </a:extLst>
          </xdr:cNvPr>
          <xdr:cNvCxnSpPr/>
        </xdr:nvCxnSpPr>
        <xdr:spPr>
          <a:xfrm>
            <a:off x="1094389" y="4683936"/>
            <a:ext cx="21887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0" name="Přímá spojnice 9">
            <a:extLst>
              <a:ext uri="{FF2B5EF4-FFF2-40B4-BE49-F238E27FC236}">
                <a16:creationId xmlns:a16="http://schemas.microsoft.com/office/drawing/2014/main" id="{00000000-0008-0000-0600-00000A000000}"/>
              </a:ext>
            </a:extLst>
          </xdr:cNvPr>
          <xdr:cNvCxnSpPr/>
        </xdr:nvCxnSpPr>
        <xdr:spPr>
          <a:xfrm>
            <a:off x="2217327" y="5463169"/>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1" name="Přímá spojnice 10">
            <a:extLst>
              <a:ext uri="{FF2B5EF4-FFF2-40B4-BE49-F238E27FC236}">
                <a16:creationId xmlns:a16="http://schemas.microsoft.com/office/drawing/2014/main" id="{00000000-0008-0000-0600-00000B000000}"/>
              </a:ext>
            </a:extLst>
          </xdr:cNvPr>
          <xdr:cNvCxnSpPr/>
        </xdr:nvCxnSpPr>
        <xdr:spPr>
          <a:xfrm>
            <a:off x="2569435" y="5301201"/>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2" name="Přímá spojnice 11">
            <a:extLst>
              <a:ext uri="{FF2B5EF4-FFF2-40B4-BE49-F238E27FC236}">
                <a16:creationId xmlns:a16="http://schemas.microsoft.com/office/drawing/2014/main" id="{00000000-0008-0000-0600-00000C000000}"/>
              </a:ext>
            </a:extLst>
          </xdr:cNvPr>
          <xdr:cNvCxnSpPr/>
        </xdr:nvCxnSpPr>
        <xdr:spPr>
          <a:xfrm>
            <a:off x="2938196" y="5269965"/>
            <a:ext cx="22363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3" name="Přímá spojnice 12">
            <a:extLst>
              <a:ext uri="{FF2B5EF4-FFF2-40B4-BE49-F238E27FC236}">
                <a16:creationId xmlns:a16="http://schemas.microsoft.com/office/drawing/2014/main" id="{00000000-0008-0000-0600-00000D000000}"/>
              </a:ext>
            </a:extLst>
          </xdr:cNvPr>
          <xdr:cNvCxnSpPr/>
        </xdr:nvCxnSpPr>
        <xdr:spPr>
          <a:xfrm>
            <a:off x="3311716" y="5223140"/>
            <a:ext cx="211740"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4" name="Přímá spojnice 13">
            <a:extLst>
              <a:ext uri="{FF2B5EF4-FFF2-40B4-BE49-F238E27FC236}">
                <a16:creationId xmlns:a16="http://schemas.microsoft.com/office/drawing/2014/main" id="{00000000-0008-0000-0600-00000E000000}"/>
              </a:ext>
            </a:extLst>
          </xdr:cNvPr>
          <xdr:cNvCxnSpPr/>
        </xdr:nvCxnSpPr>
        <xdr:spPr>
          <a:xfrm>
            <a:off x="3675719" y="5251645"/>
            <a:ext cx="216499"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5" name="Přímá spojnice 14">
            <a:extLst>
              <a:ext uri="{FF2B5EF4-FFF2-40B4-BE49-F238E27FC236}">
                <a16:creationId xmlns:a16="http://schemas.microsoft.com/office/drawing/2014/main" id="{00000000-0008-0000-0600-00000F000000}"/>
              </a:ext>
            </a:extLst>
          </xdr:cNvPr>
          <xdr:cNvCxnSpPr/>
        </xdr:nvCxnSpPr>
        <xdr:spPr>
          <a:xfrm>
            <a:off x="1470288" y="6205367"/>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25</xdr:row>
      <xdr:rowOff>28575</xdr:rowOff>
    </xdr:from>
    <xdr:to>
      <xdr:col>5</xdr:col>
      <xdr:colOff>314325</xdr:colOff>
      <xdr:row>44</xdr:row>
      <xdr:rowOff>104775</xdr:rowOff>
    </xdr:to>
    <xdr:graphicFrame macro="">
      <xdr:nvGraphicFramePr>
        <xdr:cNvPr id="16" name="Graf 1">
          <a:extLst>
            <a:ext uri="{FF2B5EF4-FFF2-40B4-BE49-F238E27FC236}">
              <a16:creationId xmlns:a16="http://schemas.microsoft.com/office/drawing/2014/main" id="{4DDBB11D-6B57-4CFD-A406-674C869C7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561976</xdr:colOff>
      <xdr:row>24</xdr:row>
      <xdr:rowOff>21795</xdr:rowOff>
    </xdr:from>
    <xdr:to>
      <xdr:col>14</xdr:col>
      <xdr:colOff>314325</xdr:colOff>
      <xdr:row>45</xdr:row>
      <xdr:rowOff>145213</xdr:rowOff>
    </xdr:to>
    <xdr:graphicFrame macro="">
      <xdr:nvGraphicFramePr>
        <xdr:cNvPr id="19" name="Graf 18">
          <a:extLst>
            <a:ext uri="{FF2B5EF4-FFF2-40B4-BE49-F238E27FC236}">
              <a16:creationId xmlns:a16="http://schemas.microsoft.com/office/drawing/2014/main" id="{00000000-0008-0000-1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22" name="Graf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xdr:row>
      <xdr:rowOff>14690</xdr:rowOff>
    </xdr:from>
    <xdr:to>
      <xdr:col>6</xdr:col>
      <xdr:colOff>295276</xdr:colOff>
      <xdr:row>45</xdr:row>
      <xdr:rowOff>138801</xdr:rowOff>
    </xdr:to>
    <xdr:graphicFrame macro="">
      <xdr:nvGraphicFramePr>
        <xdr:cNvPr id="26" name="Graf 25">
          <a:extLst>
            <a:ext uri="{FF2B5EF4-FFF2-40B4-BE49-F238E27FC236}">
              <a16:creationId xmlns:a16="http://schemas.microsoft.com/office/drawing/2014/main" id="{00000000-0008-0000-1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21</xdr:row>
      <xdr:rowOff>54764</xdr:rowOff>
    </xdr:from>
    <xdr:to>
      <xdr:col>2</xdr:col>
      <xdr:colOff>1349319</xdr:colOff>
      <xdr:row>32</xdr:row>
      <xdr:rowOff>138233</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17930</xdr:rowOff>
    </xdr:from>
    <xdr:to>
      <xdr:col>2</xdr:col>
      <xdr:colOff>1349319</xdr:colOff>
      <xdr:row>42</xdr:row>
      <xdr:rowOff>125506</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170159</xdr:colOff>
      <xdr:row>21</xdr:row>
      <xdr:rowOff>11205</xdr:rowOff>
    </xdr:from>
    <xdr:to>
      <xdr:col>5</xdr:col>
      <xdr:colOff>1634940</xdr:colOff>
      <xdr:row>43</xdr:row>
      <xdr:rowOff>11206</xdr:rowOff>
    </xdr:to>
    <xdr:graphicFrame macro="">
      <xdr:nvGraphicFramePr>
        <xdr:cNvPr id="4" name="Graf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7</xdr:row>
      <xdr:rowOff>15241</xdr:rowOff>
    </xdr:from>
    <xdr:to>
      <xdr:col>0</xdr:col>
      <xdr:colOff>133200</xdr:colOff>
      <xdr:row>19</xdr:row>
      <xdr:rowOff>7621</xdr:rowOff>
    </xdr:to>
    <xdr:graphicFrame macro="">
      <xdr:nvGraphicFramePr>
        <xdr:cNvPr id="7" name="Graf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18</xdr:row>
      <xdr:rowOff>24179</xdr:rowOff>
    </xdr:from>
    <xdr:to>
      <xdr:col>2</xdr:col>
      <xdr:colOff>1530170</xdr:colOff>
      <xdr:row>43</xdr:row>
      <xdr:rowOff>123825</xdr:rowOff>
    </xdr:to>
    <xdr:graphicFrame macro="">
      <xdr:nvGraphicFramePr>
        <xdr:cNvPr id="3" name="Graf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1615110</xdr:colOff>
      <xdr:row>18</xdr:row>
      <xdr:rowOff>99250</xdr:rowOff>
    </xdr:from>
    <xdr:to>
      <xdr:col>5</xdr:col>
      <xdr:colOff>1638300</xdr:colOff>
      <xdr:row>44</xdr:row>
      <xdr:rowOff>112059</xdr:rowOff>
    </xdr:to>
    <xdr:graphicFrame macro="">
      <xdr:nvGraphicFramePr>
        <xdr:cNvPr id="4" name="Graf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5</xdr:row>
      <xdr:rowOff>13127</xdr:rowOff>
    </xdr:from>
    <xdr:to>
      <xdr:col>0</xdr:col>
      <xdr:colOff>133200</xdr:colOff>
      <xdr:row>17</xdr:row>
      <xdr:rowOff>7806</xdr:rowOff>
    </xdr:to>
    <xdr:graphicFrame macro="">
      <xdr:nvGraphicFramePr>
        <xdr:cNvPr id="6" name="Graf 5">
          <a:extLst>
            <a:ext uri="{FF2B5EF4-FFF2-40B4-BE49-F238E27FC236}">
              <a16:creationId xmlns:a16="http://schemas.microsoft.com/office/drawing/2014/main" id="{CB17739E-22DF-42D2-9356-6F4CFBC36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19</xdr:row>
      <xdr:rowOff>7947</xdr:rowOff>
    </xdr:from>
    <xdr:to>
      <xdr:col>2</xdr:col>
      <xdr:colOff>1590261</xdr:colOff>
      <xdr:row>44</xdr:row>
      <xdr:rowOff>64213</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148269</xdr:colOff>
      <xdr:row>19</xdr:row>
      <xdr:rowOff>38319</xdr:rowOff>
    </xdr:from>
    <xdr:to>
      <xdr:col>5</xdr:col>
      <xdr:colOff>1583933</xdr:colOff>
      <xdr:row>44</xdr:row>
      <xdr:rowOff>64213</xdr:rowOff>
    </xdr:to>
    <xdr:graphicFrame macro="">
      <xdr:nvGraphicFramePr>
        <xdr:cNvPr id="3" name="Graf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5</xdr:row>
      <xdr:rowOff>9109</xdr:rowOff>
    </xdr:from>
    <xdr:to>
      <xdr:col>0</xdr:col>
      <xdr:colOff>133200</xdr:colOff>
      <xdr:row>17</xdr:row>
      <xdr:rowOff>3038</xdr:rowOff>
    </xdr:to>
    <xdr:graphicFrame macro="">
      <xdr:nvGraphicFramePr>
        <xdr:cNvPr id="5" name="Graf 4">
          <a:extLst>
            <a:ext uri="{FF2B5EF4-FFF2-40B4-BE49-F238E27FC236}">
              <a16:creationId xmlns:a16="http://schemas.microsoft.com/office/drawing/2014/main" id="{64DB5803-6EF8-4935-9F63-823557774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28575</xdr:colOff>
      <xdr:row>1</xdr:row>
      <xdr:rowOff>57150</xdr:rowOff>
    </xdr:from>
    <xdr:to>
      <xdr:col>7</xdr:col>
      <xdr:colOff>1028700</xdr:colOff>
      <xdr:row>14</xdr:row>
      <xdr:rowOff>91109</xdr:rowOff>
    </xdr:to>
    <xdr:graphicFrame macro="">
      <xdr:nvGraphicFramePr>
        <xdr:cNvPr id="3" name="Graf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155624</xdr:rowOff>
    </xdr:from>
    <xdr:to>
      <xdr:col>7</xdr:col>
      <xdr:colOff>1002263</xdr:colOff>
      <xdr:row>27</xdr:row>
      <xdr:rowOff>38099</xdr:rowOff>
    </xdr:to>
    <xdr:grpSp>
      <xdr:nvGrpSpPr>
        <xdr:cNvPr id="2" name="Skupina 1">
          <a:extLst>
            <a:ext uri="{FF2B5EF4-FFF2-40B4-BE49-F238E27FC236}">
              <a16:creationId xmlns:a16="http://schemas.microsoft.com/office/drawing/2014/main" id="{00000000-0008-0000-1600-000002000000}"/>
            </a:ext>
          </a:extLst>
        </xdr:cNvPr>
        <xdr:cNvGrpSpPr/>
      </xdr:nvGrpSpPr>
      <xdr:grpSpPr>
        <a:xfrm>
          <a:off x="0" y="3075608"/>
          <a:ext cx="9964526" cy="1930731"/>
          <a:chOff x="548340" y="5234023"/>
          <a:chExt cx="9574059" cy="2045514"/>
        </a:xfrm>
      </xdr:grpSpPr>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548340" y="5236263"/>
          <a:ext cx="9574059" cy="2043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 12">
            <a:extLst>
              <a:ext uri="{FF2B5EF4-FFF2-40B4-BE49-F238E27FC236}">
                <a16:creationId xmlns:a16="http://schemas.microsoft.com/office/drawing/2014/main" id="{00000000-0008-0000-1600-00000D000000}"/>
              </a:ext>
            </a:extLst>
          </xdr:cNvPr>
          <xdr:cNvGraphicFramePr>
            <a:graphicFrameLocks/>
          </xdr:cNvGraphicFramePr>
        </xdr:nvGraphicFramePr>
        <xdr:xfrm>
          <a:off x="548340" y="5234023"/>
          <a:ext cx="4792094" cy="172672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27</xdr:row>
      <xdr:rowOff>10354</xdr:rowOff>
    </xdr:from>
    <xdr:to>
      <xdr:col>3</xdr:col>
      <xdr:colOff>496319</xdr:colOff>
      <xdr:row>38</xdr:row>
      <xdr:rowOff>152400</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498199</xdr:colOff>
      <xdr:row>27</xdr:row>
      <xdr:rowOff>30647</xdr:rowOff>
    </xdr:from>
    <xdr:to>
      <xdr:col>7</xdr:col>
      <xdr:colOff>1011083</xdr:colOff>
      <xdr:row>38</xdr:row>
      <xdr:rowOff>123826</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xdr:row>
      <xdr:rowOff>0</xdr:rowOff>
    </xdr:from>
    <xdr:to>
      <xdr:col>0</xdr:col>
      <xdr:colOff>149087</xdr:colOff>
      <xdr:row>8</xdr:row>
      <xdr:rowOff>0</xdr:rowOff>
    </xdr:to>
    <xdr:graphicFrame macro="">
      <xdr:nvGraphicFramePr>
        <xdr:cNvPr id="8" name="Graf 7">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190500</xdr:colOff>
      <xdr:row>1</xdr:row>
      <xdr:rowOff>38101</xdr:rowOff>
    </xdr:from>
    <xdr:to>
      <xdr:col>10</xdr:col>
      <xdr:colOff>405850</xdr:colOff>
      <xdr:row>12</xdr:row>
      <xdr:rowOff>66677</xdr:rowOff>
    </xdr:to>
    <xdr:graphicFrame macro="">
      <xdr:nvGraphicFramePr>
        <xdr:cNvPr id="2" name="Graf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74953</xdr:rowOff>
    </xdr:from>
    <xdr:to>
      <xdr:col>10</xdr:col>
      <xdr:colOff>345515</xdr:colOff>
      <xdr:row>35</xdr:row>
      <xdr:rowOff>112246</xdr:rowOff>
    </xdr:to>
    <xdr:grpSp>
      <xdr:nvGrpSpPr>
        <xdr:cNvPr id="3" name="Skupina 2">
          <a:extLst>
            <a:ext uri="{FF2B5EF4-FFF2-40B4-BE49-F238E27FC236}">
              <a16:creationId xmlns:a16="http://schemas.microsoft.com/office/drawing/2014/main" id="{00000000-0008-0000-1700-000003000000}"/>
            </a:ext>
          </a:extLst>
        </xdr:cNvPr>
        <xdr:cNvGrpSpPr/>
      </xdr:nvGrpSpPr>
      <xdr:grpSpPr>
        <a:xfrm>
          <a:off x="0" y="2165881"/>
          <a:ext cx="10000055" cy="3665937"/>
          <a:chOff x="0" y="-1328310"/>
          <a:chExt cx="9574696" cy="4050197"/>
        </a:xfrm>
      </xdr:grpSpPr>
      <xdr:graphicFrame macro="">
        <xdr:nvGraphicFramePr>
          <xdr:cNvPr id="7" name="Graf 1">
            <a:extLst>
              <a:ext uri="{FF2B5EF4-FFF2-40B4-BE49-F238E27FC236}">
                <a16:creationId xmlns:a16="http://schemas.microsoft.com/office/drawing/2014/main" id="{00000000-0008-0000-1700-000007000000}"/>
              </a:ext>
            </a:extLst>
          </xdr:cNvPr>
          <xdr:cNvGraphicFramePr>
            <a:graphicFrameLocks/>
          </xdr:cNvGraphicFramePr>
        </xdr:nvGraphicFramePr>
        <xdr:xfrm>
          <a:off x="0" y="-1328310"/>
          <a:ext cx="9574696" cy="405019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700-000005000000}"/>
              </a:ext>
            </a:extLst>
          </xdr:cNvPr>
          <xdr:cNvGraphicFramePr>
            <a:graphicFrameLocks/>
          </xdr:cNvGraphicFramePr>
        </xdr:nvGraphicFramePr>
        <xdr:xfrm>
          <a:off x="4771211" y="-1319044"/>
          <a:ext cx="4798360" cy="352010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5</xdr:row>
      <xdr:rowOff>9525</xdr:rowOff>
    </xdr:from>
    <xdr:to>
      <xdr:col>0</xdr:col>
      <xdr:colOff>149087</xdr:colOff>
      <xdr:row>9</xdr:row>
      <xdr:rowOff>4971</xdr:rowOff>
    </xdr:to>
    <xdr:graphicFrame macro="">
      <xdr:nvGraphicFramePr>
        <xdr:cNvPr id="8" name="Graf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6</xdr:col>
      <xdr:colOff>97154</xdr:colOff>
      <xdr:row>1</xdr:row>
      <xdr:rowOff>56653</xdr:rowOff>
    </xdr:from>
    <xdr:to>
      <xdr:col>10</xdr:col>
      <xdr:colOff>245745</xdr:colOff>
      <xdr:row>14</xdr:row>
      <xdr:rowOff>156293</xdr:rowOff>
    </xdr:to>
    <xdr:graphicFrame macro="">
      <xdr:nvGraphicFramePr>
        <xdr:cNvPr id="3" name="Graf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136731</xdr:rowOff>
    </xdr:from>
    <xdr:to>
      <xdr:col>10</xdr:col>
      <xdr:colOff>571501</xdr:colOff>
      <xdr:row>35</xdr:row>
      <xdr:rowOff>0</xdr:rowOff>
    </xdr:to>
    <xdr:grpSp>
      <xdr:nvGrpSpPr>
        <xdr:cNvPr id="6" name="Skupina 5">
          <a:extLst>
            <a:ext uri="{FF2B5EF4-FFF2-40B4-BE49-F238E27FC236}">
              <a16:creationId xmlns:a16="http://schemas.microsoft.com/office/drawing/2014/main" id="{00000000-0008-0000-1800-000006000000}"/>
            </a:ext>
          </a:extLst>
        </xdr:cNvPr>
        <xdr:cNvGrpSpPr/>
      </xdr:nvGrpSpPr>
      <xdr:grpSpPr>
        <a:xfrm>
          <a:off x="0" y="2365502"/>
          <a:ext cx="10245649" cy="3304721"/>
          <a:chOff x="1" y="-666676"/>
          <a:chExt cx="9629349" cy="3908672"/>
        </a:xfrm>
      </xdr:grpSpPr>
      <xdr:graphicFrame macro="">
        <xdr:nvGraphicFramePr>
          <xdr:cNvPr id="4" name="Graf 1">
            <a:extLst>
              <a:ext uri="{FF2B5EF4-FFF2-40B4-BE49-F238E27FC236}">
                <a16:creationId xmlns:a16="http://schemas.microsoft.com/office/drawing/2014/main" id="{00000000-0008-0000-1800-000004000000}"/>
              </a:ext>
            </a:extLst>
          </xdr:cNvPr>
          <xdr:cNvGraphicFramePr>
            <a:graphicFrameLocks/>
          </xdr:cNvGraphicFramePr>
        </xdr:nvGraphicFramePr>
        <xdr:xfrm>
          <a:off x="1" y="-609420"/>
          <a:ext cx="9509157" cy="385141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800-000005000000}"/>
              </a:ext>
            </a:extLst>
          </xdr:cNvPr>
          <xdr:cNvGraphicFramePr>
            <a:graphicFrameLocks/>
          </xdr:cNvGraphicFramePr>
        </xdr:nvGraphicFramePr>
        <xdr:xfrm>
          <a:off x="4779065" y="-666676"/>
          <a:ext cx="4850285" cy="3317112"/>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2</xdr:colOff>
      <xdr:row>5</xdr:row>
      <xdr:rowOff>0</xdr:rowOff>
    </xdr:from>
    <xdr:to>
      <xdr:col>0</xdr:col>
      <xdr:colOff>165652</xdr:colOff>
      <xdr:row>11</xdr:row>
      <xdr:rowOff>3726</xdr:rowOff>
    </xdr:to>
    <xdr:graphicFrame macro="">
      <xdr:nvGraphicFramePr>
        <xdr:cNvPr id="2" name="Graf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3</xdr:col>
      <xdr:colOff>643334</xdr:colOff>
      <xdr:row>21</xdr:row>
      <xdr:rowOff>82010</xdr:rowOff>
    </xdr:from>
    <xdr:to>
      <xdr:col>8</xdr:col>
      <xdr:colOff>847725</xdr:colOff>
      <xdr:row>43</xdr:row>
      <xdr:rowOff>38100</xdr:rowOff>
    </xdr:to>
    <xdr:graphicFrame macro="">
      <xdr:nvGraphicFramePr>
        <xdr:cNvPr id="6" name="Graf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90130</xdr:rowOff>
    </xdr:from>
    <xdr:to>
      <xdr:col>0</xdr:col>
      <xdr:colOff>2376000</xdr:colOff>
      <xdr:row>43</xdr:row>
      <xdr:rowOff>77788</xdr:rowOff>
    </xdr:to>
    <xdr:graphicFrame macro="">
      <xdr:nvGraphicFramePr>
        <xdr:cNvPr id="7" name="Graf 6">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112022</xdr:colOff>
      <xdr:row>21</xdr:row>
      <xdr:rowOff>109974</xdr:rowOff>
    </xdr:from>
    <xdr:to>
      <xdr:col>3</xdr:col>
      <xdr:colOff>759349</xdr:colOff>
      <xdr:row>43</xdr:row>
      <xdr:rowOff>67867</xdr:rowOff>
    </xdr:to>
    <xdr:graphicFrame macro="">
      <xdr:nvGraphicFramePr>
        <xdr:cNvPr id="8" name="Graf 7">
          <a:extLst>
            <a:ext uri="{FF2B5EF4-FFF2-40B4-BE49-F238E27FC236}">
              <a16:creationId xmlns:a16="http://schemas.microsoft.com/office/drawing/2014/main" id="{00000000-0008-0000-1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6</xdr:row>
      <xdr:rowOff>9525</xdr:rowOff>
    </xdr:from>
    <xdr:to>
      <xdr:col>0</xdr:col>
      <xdr:colOff>133200</xdr:colOff>
      <xdr:row>18</xdr:row>
      <xdr:rowOff>9525</xdr:rowOff>
    </xdr:to>
    <xdr:graphicFrame macro="">
      <xdr:nvGraphicFramePr>
        <xdr:cNvPr id="9" name="Graf 8">
          <a:extLst>
            <a:ext uri="{FF2B5EF4-FFF2-40B4-BE49-F238E27FC236}">
              <a16:creationId xmlns:a16="http://schemas.microsoft.com/office/drawing/2014/main" id="{FD6077EA-3238-4F12-ACC1-CCFBB553D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xdr:row>
      <xdr:rowOff>84888</xdr:rowOff>
    </xdr:from>
    <xdr:to>
      <xdr:col>4</xdr:col>
      <xdr:colOff>1333497</xdr:colOff>
      <xdr:row>42</xdr:row>
      <xdr:rowOff>8164</xdr:rowOff>
    </xdr:to>
    <xdr:grpSp>
      <xdr:nvGrpSpPr>
        <xdr:cNvPr id="2" name="Skupina 1">
          <a:extLst>
            <a:ext uri="{FF2B5EF4-FFF2-40B4-BE49-F238E27FC236}">
              <a16:creationId xmlns:a16="http://schemas.microsoft.com/office/drawing/2014/main" id="{00000000-0008-0000-1A00-000002000000}"/>
            </a:ext>
          </a:extLst>
        </xdr:cNvPr>
        <xdr:cNvGrpSpPr/>
      </xdr:nvGrpSpPr>
      <xdr:grpSpPr>
        <a:xfrm>
          <a:off x="0" y="2151928"/>
          <a:ext cx="9985738" cy="4201237"/>
          <a:chOff x="-104620" y="2189920"/>
          <a:chExt cx="9708716" cy="4403656"/>
        </a:xfrm>
      </xdr:grpSpPr>
      <xdr:graphicFrame macro="">
        <xdr:nvGraphicFramePr>
          <xdr:cNvPr id="5" name="Graf 1">
            <a:extLst>
              <a:ext uri="{FF2B5EF4-FFF2-40B4-BE49-F238E27FC236}">
                <a16:creationId xmlns:a16="http://schemas.microsoft.com/office/drawing/2014/main" id="{00000000-0008-0000-1A00-000005000000}"/>
              </a:ext>
            </a:extLst>
          </xdr:cNvPr>
          <xdr:cNvGraphicFramePr>
            <a:graphicFrameLocks/>
          </xdr:cNvGraphicFramePr>
        </xdr:nvGraphicFramePr>
        <xdr:xfrm>
          <a:off x="-104620" y="2228226"/>
          <a:ext cx="9604099" cy="43653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af 2">
            <a:extLst>
              <a:ext uri="{FF2B5EF4-FFF2-40B4-BE49-F238E27FC236}">
                <a16:creationId xmlns:a16="http://schemas.microsoft.com/office/drawing/2014/main" id="{00000000-0008-0000-1A00-000003000000}"/>
              </a:ext>
            </a:extLst>
          </xdr:cNvPr>
          <xdr:cNvGraphicFramePr/>
        </xdr:nvGraphicFramePr>
        <xdr:xfrm>
          <a:off x="5586205" y="2189920"/>
          <a:ext cx="4017891" cy="431524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4</xdr:row>
      <xdr:rowOff>164823</xdr:rowOff>
    </xdr:from>
    <xdr:to>
      <xdr:col>0</xdr:col>
      <xdr:colOff>173935</xdr:colOff>
      <xdr:row>12</xdr:row>
      <xdr:rowOff>8283</xdr:rowOff>
    </xdr:to>
    <xdr:graphicFrame macro="">
      <xdr:nvGraphicFramePr>
        <xdr:cNvPr id="4" name="Graf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9</xdr:row>
      <xdr:rowOff>47404</xdr:rowOff>
    </xdr:from>
    <xdr:to>
      <xdr:col>5</xdr:col>
      <xdr:colOff>9139</xdr:colOff>
      <xdr:row>33</xdr:row>
      <xdr:rowOff>66248</xdr:rowOff>
    </xdr:to>
    <xdr:grpSp>
      <xdr:nvGrpSpPr>
        <xdr:cNvPr id="2" name="Skupina 1">
          <a:extLst>
            <a:ext uri="{FF2B5EF4-FFF2-40B4-BE49-F238E27FC236}">
              <a16:creationId xmlns:a16="http://schemas.microsoft.com/office/drawing/2014/main" id="{00000000-0008-0000-1B00-000002000000}"/>
            </a:ext>
          </a:extLst>
        </xdr:cNvPr>
        <xdr:cNvGrpSpPr/>
      </xdr:nvGrpSpPr>
      <xdr:grpSpPr>
        <a:xfrm>
          <a:off x="0" y="1560263"/>
          <a:ext cx="10116403" cy="3721863"/>
          <a:chOff x="-110444" y="1629394"/>
          <a:chExt cx="9717879" cy="3928236"/>
        </a:xfrm>
      </xdr:grpSpPr>
      <xdr:graphicFrame macro="">
        <xdr:nvGraphicFramePr>
          <xdr:cNvPr id="3" name="Graf 1">
            <a:extLst>
              <a:ext uri="{FF2B5EF4-FFF2-40B4-BE49-F238E27FC236}">
                <a16:creationId xmlns:a16="http://schemas.microsoft.com/office/drawing/2014/main" id="{00000000-0008-0000-1B00-000003000000}"/>
              </a:ext>
            </a:extLst>
          </xdr:cNvPr>
          <xdr:cNvGraphicFramePr>
            <a:graphicFrameLocks/>
          </xdr:cNvGraphicFramePr>
        </xdr:nvGraphicFramePr>
        <xdr:xfrm>
          <a:off x="-110444" y="1632914"/>
          <a:ext cx="9607825" cy="392471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B00-000004000000}"/>
              </a:ext>
            </a:extLst>
          </xdr:cNvPr>
          <xdr:cNvGraphicFramePr/>
        </xdr:nvGraphicFramePr>
        <xdr:xfrm>
          <a:off x="5665305" y="1629394"/>
          <a:ext cx="3942130" cy="390338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1</xdr:colOff>
      <xdr:row>5</xdr:row>
      <xdr:rowOff>1</xdr:rowOff>
    </xdr:from>
    <xdr:to>
      <xdr:col>0</xdr:col>
      <xdr:colOff>165653</xdr:colOff>
      <xdr:row>8</xdr:row>
      <xdr:rowOff>0</xdr:rowOff>
    </xdr:to>
    <xdr:graphicFrame macro="">
      <xdr:nvGraphicFramePr>
        <xdr:cNvPr id="5" name="Graf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70898</xdr:rowOff>
    </xdr:from>
    <xdr:to>
      <xdr:col>6</xdr:col>
      <xdr:colOff>198782</xdr:colOff>
      <xdr:row>41</xdr:row>
      <xdr:rowOff>148755</xdr:rowOff>
    </xdr:to>
    <xdr:graphicFrame macro="">
      <xdr:nvGraphicFramePr>
        <xdr:cNvPr id="2" name="Graf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188015</xdr:colOff>
      <xdr:row>12</xdr:row>
      <xdr:rowOff>76696</xdr:rowOff>
    </xdr:from>
    <xdr:to>
      <xdr:col>13</xdr:col>
      <xdr:colOff>583508</xdr:colOff>
      <xdr:row>41</xdr:row>
      <xdr:rowOff>139645</xdr:rowOff>
    </xdr:to>
    <xdr:graphicFrame macro="">
      <xdr:nvGraphicFramePr>
        <xdr:cNvPr id="3" name="Graf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68034</xdr:colOff>
      <xdr:row>13</xdr:row>
      <xdr:rowOff>23327</xdr:rowOff>
    </xdr:from>
    <xdr:to>
      <xdr:col>13</xdr:col>
      <xdr:colOff>252704</xdr:colOff>
      <xdr:row>30</xdr:row>
      <xdr:rowOff>52873</xdr:rowOff>
    </xdr:to>
    <xdr:graphicFrame macro="">
      <xdr:nvGraphicFramePr>
        <xdr:cNvPr id="7" name="Graf 6">
          <a:extLst>
            <a:ext uri="{FF2B5EF4-FFF2-40B4-BE49-F238E27FC236}">
              <a16:creationId xmlns:a16="http://schemas.microsoft.com/office/drawing/2014/main" id="{00000000-0008-0000-1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561583</xdr:colOff>
      <xdr:row>30</xdr:row>
      <xdr:rowOff>20216</xdr:rowOff>
    </xdr:from>
    <xdr:to>
      <xdr:col>13</xdr:col>
      <xdr:colOff>504824</xdr:colOff>
      <xdr:row>45</xdr:row>
      <xdr:rowOff>9525</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29935</xdr:rowOff>
    </xdr:from>
    <xdr:to>
      <xdr:col>7</xdr:col>
      <xdr:colOff>257176</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3</xdr:row>
      <xdr:rowOff>164824</xdr:rowOff>
    </xdr:from>
    <xdr:to>
      <xdr:col>0</xdr:col>
      <xdr:colOff>132523</xdr:colOff>
      <xdr:row>12</xdr:row>
      <xdr:rowOff>1</xdr:rowOff>
    </xdr:to>
    <xdr:graphicFrame macro="">
      <xdr:nvGraphicFramePr>
        <xdr:cNvPr id="4" name="Graf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29</xdr:row>
      <xdr:rowOff>0</xdr:rowOff>
    </xdr:from>
    <xdr:to>
      <xdr:col>6</xdr:col>
      <xdr:colOff>323850</xdr:colOff>
      <xdr:row>47</xdr:row>
      <xdr:rowOff>134471</xdr:rowOff>
    </xdr:to>
    <xdr:graphicFrame macro="">
      <xdr:nvGraphicFramePr>
        <xdr:cNvPr id="6" name="Graf 5">
          <a:extLst>
            <a:ext uri="{FF2B5EF4-FFF2-40B4-BE49-F238E27FC236}">
              <a16:creationId xmlns:a16="http://schemas.microsoft.com/office/drawing/2014/main" id="{00000000-0008-0000-1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164124</xdr:colOff>
      <xdr:row>30</xdr:row>
      <xdr:rowOff>84528</xdr:rowOff>
    </xdr:from>
    <xdr:to>
      <xdr:col>13</xdr:col>
      <xdr:colOff>81641</xdr:colOff>
      <xdr:row>47</xdr:row>
      <xdr:rowOff>94058</xdr:rowOff>
    </xdr:to>
    <xdr:pic>
      <xdr:nvPicPr>
        <xdr:cNvPr id="8" name="Obrázek 7">
          <a:extLst>
            <a:ext uri="{FF2B5EF4-FFF2-40B4-BE49-F238E27FC236}">
              <a16:creationId xmlns:a16="http://schemas.microsoft.com/office/drawing/2014/main" id="{00000000-0008-0000-1E00-000008000000}"/>
            </a:ext>
          </a:extLst>
        </xdr:cNvPr>
        <xdr:cNvPicPr>
          <a:picLocks/>
        </xdr:cNvPicPr>
      </xdr:nvPicPr>
      <xdr:blipFill>
        <a:blip xmlns:r="http://schemas.openxmlformats.org/officeDocument/2006/relationships" r:embed="rId2" cstate="print">
          <a:duotone>
            <a:schemeClr val="accent1">
              <a:shade val="45000"/>
              <a:satMod val="135000"/>
            </a:schemeClr>
            <a:prstClr val="white"/>
          </a:duotone>
        </a:blip>
        <a:stretch>
          <a:fillRect/>
        </a:stretch>
      </xdr:blipFill>
      <xdr:spPr>
        <a:xfrm>
          <a:off x="5195565" y="4880646"/>
          <a:ext cx="3884400" cy="2430000"/>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a:extLst>
            <a:ext uri="{FF2B5EF4-FFF2-40B4-BE49-F238E27FC236}">
              <a16:creationId xmlns:a16="http://schemas.microsoft.com/office/drawing/2014/main" id="{00000000-0008-0000-1E00-00000B000000}"/>
            </a:ext>
          </a:extLst>
        </xdr:cNvPr>
        <xdr:cNvSpPr/>
      </xdr:nvSpPr>
      <xdr:spPr>
        <a:xfrm rot="1191065">
          <a:off x="7166505" y="4553865"/>
          <a:ext cx="187422" cy="361950"/>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a:extLst>
            <a:ext uri="{FF2B5EF4-FFF2-40B4-BE49-F238E27FC236}">
              <a16:creationId xmlns:a16="http://schemas.microsoft.com/office/drawing/2014/main" id="{00000000-0008-0000-1E00-00000C000000}"/>
            </a:ext>
          </a:extLst>
        </xdr:cNvPr>
        <xdr:cNvSpPr/>
      </xdr:nvSpPr>
      <xdr:spPr>
        <a:xfrm rot="12133561">
          <a:off x="8686800" y="5057773"/>
          <a:ext cx="238125" cy="38100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181426</xdr:colOff>
      <xdr:row>39</xdr:row>
      <xdr:rowOff>4819</xdr:rowOff>
    </xdr:from>
    <xdr:to>
      <xdr:col>7</xdr:col>
      <xdr:colOff>543376</xdr:colOff>
      <xdr:row>40</xdr:row>
      <xdr:rowOff>26042</xdr:rowOff>
    </xdr:to>
    <xdr:sp macro="" textlink="">
      <xdr:nvSpPr>
        <xdr:cNvPr id="25" name="Šipka dolů 24">
          <a:extLst>
            <a:ext uri="{FF2B5EF4-FFF2-40B4-BE49-F238E27FC236}">
              <a16:creationId xmlns:a16="http://schemas.microsoft.com/office/drawing/2014/main" id="{00000000-0008-0000-1E00-000019000000}"/>
            </a:ext>
          </a:extLst>
        </xdr:cNvPr>
        <xdr:cNvSpPr/>
      </xdr:nvSpPr>
      <xdr:spPr>
        <a:xfrm rot="13929628">
          <a:off x="5285739" y="5511356"/>
          <a:ext cx="173623" cy="361950"/>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286781</xdr:colOff>
      <xdr:row>40</xdr:row>
      <xdr:rowOff>8999</xdr:rowOff>
    </xdr:from>
    <xdr:to>
      <xdr:col>7</xdr:col>
      <xdr:colOff>648731</xdr:colOff>
      <xdr:row>41</xdr:row>
      <xdr:rowOff>58552</xdr:rowOff>
    </xdr:to>
    <xdr:sp macro="" textlink="">
      <xdr:nvSpPr>
        <xdr:cNvPr id="26" name="Šipka dolů 25">
          <a:extLst>
            <a:ext uri="{FF2B5EF4-FFF2-40B4-BE49-F238E27FC236}">
              <a16:creationId xmlns:a16="http://schemas.microsoft.com/office/drawing/2014/main" id="{00000000-0008-0000-1E00-00001A000000}"/>
            </a:ext>
          </a:extLst>
        </xdr:cNvPr>
        <xdr:cNvSpPr/>
      </xdr:nvSpPr>
      <xdr:spPr>
        <a:xfrm rot="3272124">
          <a:off x="5386454" y="5672576"/>
          <a:ext cx="182903" cy="3619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44</xdr:row>
      <xdr:rowOff>47624</xdr:rowOff>
    </xdr:from>
    <xdr:to>
      <xdr:col>10</xdr:col>
      <xdr:colOff>228600</xdr:colOff>
      <xdr:row>46</xdr:row>
      <xdr:rowOff>85724</xdr:rowOff>
    </xdr:to>
    <xdr:sp macro="" textlink="">
      <xdr:nvSpPr>
        <xdr:cNvPr id="27" name="Šipka dolů 26">
          <a:extLst>
            <a:ext uri="{FF2B5EF4-FFF2-40B4-BE49-F238E27FC236}">
              <a16:creationId xmlns:a16="http://schemas.microsoft.com/office/drawing/2014/main" id="{00000000-0008-0000-1E00-00001B000000}"/>
            </a:ext>
          </a:extLst>
        </xdr:cNvPr>
        <xdr:cNvSpPr/>
      </xdr:nvSpPr>
      <xdr:spPr>
        <a:xfrm rot="10800000">
          <a:off x="7019924" y="6372224"/>
          <a:ext cx="190501" cy="323850"/>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44</xdr:row>
      <xdr:rowOff>47623</xdr:rowOff>
    </xdr:from>
    <xdr:to>
      <xdr:col>10</xdr:col>
      <xdr:colOff>466725</xdr:colOff>
      <xdr:row>46</xdr:row>
      <xdr:rowOff>104773</xdr:rowOff>
    </xdr:to>
    <xdr:sp macro="" textlink="">
      <xdr:nvSpPr>
        <xdr:cNvPr id="28" name="Šipka dolů 27">
          <a:extLst>
            <a:ext uri="{FF2B5EF4-FFF2-40B4-BE49-F238E27FC236}">
              <a16:creationId xmlns:a16="http://schemas.microsoft.com/office/drawing/2014/main" id="{00000000-0008-0000-1E00-00001C000000}"/>
            </a:ext>
          </a:extLst>
        </xdr:cNvPr>
        <xdr:cNvSpPr/>
      </xdr:nvSpPr>
      <xdr:spPr>
        <a:xfrm>
          <a:off x="7258049" y="6372223"/>
          <a:ext cx="190501" cy="34290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a:extLst>
            <a:ext uri="{FF2B5EF4-FFF2-40B4-BE49-F238E27FC236}">
              <a16:creationId xmlns:a16="http://schemas.microsoft.com/office/drawing/2014/main" id="{00000000-0008-0000-1E00-00001D000000}"/>
            </a:ext>
          </a:extLst>
        </xdr:cNvPr>
        <xdr:cNvSpPr/>
      </xdr:nvSpPr>
      <xdr:spPr>
        <a:xfrm rot="7791339">
          <a:off x="8414178" y="6269325"/>
          <a:ext cx="195879" cy="370465"/>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a:extLst>
            <a:ext uri="{FF2B5EF4-FFF2-40B4-BE49-F238E27FC236}">
              <a16:creationId xmlns:a16="http://schemas.microsoft.com/office/drawing/2014/main" id="{00000000-0008-0000-1E00-00001E000000}"/>
            </a:ext>
          </a:extLst>
        </xdr:cNvPr>
        <xdr:cNvSpPr/>
      </xdr:nvSpPr>
      <xdr:spPr>
        <a:xfrm rot="18591339">
          <a:off x="8574360" y="6128549"/>
          <a:ext cx="189664" cy="38100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21</xdr:row>
      <xdr:rowOff>94420</xdr:rowOff>
    </xdr:from>
    <xdr:to>
      <xdr:col>13</xdr:col>
      <xdr:colOff>656280</xdr:colOff>
      <xdr:row>44</xdr:row>
      <xdr:rowOff>147393</xdr:rowOff>
    </xdr:to>
    <xdr:grpSp>
      <xdr:nvGrpSpPr>
        <xdr:cNvPr id="3" name="Skupina 2">
          <a:extLst>
            <a:ext uri="{FF2B5EF4-FFF2-40B4-BE49-F238E27FC236}">
              <a16:creationId xmlns:a16="http://schemas.microsoft.com/office/drawing/2014/main" id="{00000000-0008-0000-1F00-000003000000}"/>
            </a:ext>
          </a:extLst>
        </xdr:cNvPr>
        <xdr:cNvGrpSpPr/>
      </xdr:nvGrpSpPr>
      <xdr:grpSpPr>
        <a:xfrm>
          <a:off x="0" y="3239194"/>
          <a:ext cx="9993447" cy="3451112"/>
          <a:chOff x="0" y="3418645"/>
          <a:chExt cx="9485955" cy="3558173"/>
        </a:xfrm>
      </xdr:grpSpPr>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3418645"/>
          <a:ext cx="4716000" cy="355158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Graf 10">
            <a:extLst>
              <a:ext uri="{FF2B5EF4-FFF2-40B4-BE49-F238E27FC236}">
                <a16:creationId xmlns:a16="http://schemas.microsoft.com/office/drawing/2014/main" id="{00000000-0008-0000-1F00-00000B000000}"/>
              </a:ext>
            </a:extLst>
          </xdr:cNvPr>
          <xdr:cNvGraphicFramePr>
            <a:graphicFrameLocks/>
          </xdr:cNvGraphicFramePr>
        </xdr:nvGraphicFramePr>
        <xdr:xfrm>
          <a:off x="4769955" y="3423618"/>
          <a:ext cx="4716000" cy="35532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13</xdr:row>
      <xdr:rowOff>38101</xdr:rowOff>
    </xdr:from>
    <xdr:to>
      <xdr:col>6</xdr:col>
      <xdr:colOff>580050</xdr:colOff>
      <xdr:row>37</xdr:row>
      <xdr:rowOff>76200</xdr:rowOff>
    </xdr:to>
    <xdr:graphicFrame macro="">
      <xdr:nvGraphicFramePr>
        <xdr:cNvPr id="7" name="Graf 6">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13</xdr:row>
      <xdr:rowOff>66675</xdr:rowOff>
    </xdr:from>
    <xdr:to>
      <xdr:col>13</xdr:col>
      <xdr:colOff>647700</xdr:colOff>
      <xdr:row>37</xdr:row>
      <xdr:rowOff>76200</xdr:rowOff>
    </xdr:to>
    <xdr:graphicFrame macro="">
      <xdr:nvGraphicFramePr>
        <xdr:cNvPr id="5" name="Graf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400048</xdr:colOff>
      <xdr:row>3</xdr:row>
      <xdr:rowOff>9525</xdr:rowOff>
    </xdr:from>
    <xdr:to>
      <xdr:col>17</xdr:col>
      <xdr:colOff>0</xdr:colOff>
      <xdr:row>17</xdr:row>
      <xdr:rowOff>142875</xdr:rowOff>
    </xdr:to>
    <xdr:graphicFrame macro="">
      <xdr:nvGraphicFramePr>
        <xdr:cNvPr id="2" name="Graf 1">
          <a:extLst>
            <a:ext uri="{FF2B5EF4-FFF2-40B4-BE49-F238E27FC236}">
              <a16:creationId xmlns:a16="http://schemas.microsoft.com/office/drawing/2014/main" id="{4A14DDA8-55A9-4941-8B5C-7FC5FECD6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400048</xdr:colOff>
      <xdr:row>20</xdr:row>
      <xdr:rowOff>9525</xdr:rowOff>
    </xdr:from>
    <xdr:to>
      <xdr:col>17</xdr:col>
      <xdr:colOff>1873</xdr:colOff>
      <xdr:row>34</xdr:row>
      <xdr:rowOff>134475</xdr:rowOff>
    </xdr:to>
    <xdr:graphicFrame macro="">
      <xdr:nvGraphicFramePr>
        <xdr:cNvPr id="3" name="Graf 2">
          <a:extLst>
            <a:ext uri="{FF2B5EF4-FFF2-40B4-BE49-F238E27FC236}">
              <a16:creationId xmlns:a16="http://schemas.microsoft.com/office/drawing/2014/main" id="{0D3C4E36-359C-45C7-80F1-74A0DDEB6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228601</xdr:colOff>
      <xdr:row>25</xdr:row>
      <xdr:rowOff>23532</xdr:rowOff>
    </xdr:from>
    <xdr:to>
      <xdr:col>14</xdr:col>
      <xdr:colOff>829271</xdr:colOff>
      <xdr:row>43</xdr:row>
      <xdr:rowOff>75023</xdr:rowOff>
    </xdr:to>
    <xdr:graphicFrame macro="">
      <xdr:nvGraphicFramePr>
        <xdr:cNvPr id="2" name="Graf 1">
          <a:extLst>
            <a:ext uri="{FF2B5EF4-FFF2-40B4-BE49-F238E27FC236}">
              <a16:creationId xmlns:a16="http://schemas.microsoft.com/office/drawing/2014/main" id="{67CD1F40-9B99-486E-BC1A-4B7D96D0B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25212</xdr:rowOff>
    </xdr:from>
    <xdr:to>
      <xdr:col>9</xdr:col>
      <xdr:colOff>10085</xdr:colOff>
      <xdr:row>43</xdr:row>
      <xdr:rowOff>76970</xdr:rowOff>
    </xdr:to>
    <xdr:graphicFrame macro="">
      <xdr:nvGraphicFramePr>
        <xdr:cNvPr id="3" name="Graf 2">
          <a:extLst>
            <a:ext uri="{FF2B5EF4-FFF2-40B4-BE49-F238E27FC236}">
              <a16:creationId xmlns:a16="http://schemas.microsoft.com/office/drawing/2014/main" id="{166E6698-D881-49C0-9883-F6A5BD12A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6</xdr:col>
      <xdr:colOff>902804</xdr:colOff>
      <xdr:row>33</xdr:row>
      <xdr:rowOff>53589</xdr:rowOff>
    </xdr:from>
    <xdr:to>
      <xdr:col>12</xdr:col>
      <xdr:colOff>911914</xdr:colOff>
      <xdr:row>46</xdr:row>
      <xdr:rowOff>52705</xdr:rowOff>
    </xdr:to>
    <xdr:graphicFrame macro="">
      <xdr:nvGraphicFramePr>
        <xdr:cNvPr id="7" name="Graf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45308</xdr:rowOff>
    </xdr:from>
    <xdr:to>
      <xdr:col>6</xdr:col>
      <xdr:colOff>853108</xdr:colOff>
      <xdr:row>46</xdr:row>
      <xdr:rowOff>44108</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169627</xdr:colOff>
      <xdr:row>24</xdr:row>
      <xdr:rowOff>49696</xdr:rowOff>
    </xdr:from>
    <xdr:to>
      <xdr:col>13</xdr:col>
      <xdr:colOff>219074</xdr:colOff>
      <xdr:row>35</xdr:row>
      <xdr:rowOff>137493</xdr:rowOff>
    </xdr:to>
    <xdr:graphicFrame macro="">
      <xdr:nvGraphicFramePr>
        <xdr:cNvPr id="13" name="Graf 12">
          <a:extLst>
            <a:ext uri="{FF2B5EF4-FFF2-40B4-BE49-F238E27FC236}">
              <a16:creationId xmlns:a16="http://schemas.microsoft.com/office/drawing/2014/main" id="{00000000-0008-0000-2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486684</xdr:colOff>
      <xdr:row>26</xdr:row>
      <xdr:rowOff>99391</xdr:rowOff>
    </xdr:from>
    <xdr:to>
      <xdr:col>11</xdr:col>
      <xdr:colOff>723900</xdr:colOff>
      <xdr:row>35</xdr:row>
      <xdr:rowOff>140804</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693421</xdr:colOff>
      <xdr:row>26</xdr:row>
      <xdr:rowOff>99391</xdr:rowOff>
    </xdr:from>
    <xdr:to>
      <xdr:col>13</xdr:col>
      <xdr:colOff>0</xdr:colOff>
      <xdr:row>35</xdr:row>
      <xdr:rowOff>140804</xdr:rowOff>
    </xdr:to>
    <xdr:graphicFrame macro="">
      <xdr:nvGraphicFramePr>
        <xdr:cNvPr id="10" name="Graf 9">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818981</xdr:colOff>
      <xdr:row>26</xdr:row>
      <xdr:rowOff>107011</xdr:rowOff>
    </xdr:from>
    <xdr:to>
      <xdr:col>12</xdr:col>
      <xdr:colOff>918376</xdr:colOff>
      <xdr:row>36</xdr:row>
      <xdr:rowOff>3644</xdr:rowOff>
    </xdr:to>
    <xdr:graphicFrame macro="">
      <xdr:nvGraphicFramePr>
        <xdr:cNvPr id="11" name="Graf 10">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215349</xdr:colOff>
      <xdr:row>12</xdr:row>
      <xdr:rowOff>16565</xdr:rowOff>
    </xdr:from>
    <xdr:to>
      <xdr:col>11</xdr:col>
      <xdr:colOff>323850</xdr:colOff>
      <xdr:row>25</xdr:row>
      <xdr:rowOff>16565</xdr:rowOff>
    </xdr:to>
    <xdr:graphicFrame macro="">
      <xdr:nvGraphicFramePr>
        <xdr:cNvPr id="6" name="Graf 5">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821304</xdr:colOff>
      <xdr:row>12</xdr:row>
      <xdr:rowOff>0</xdr:rowOff>
    </xdr:from>
    <xdr:to>
      <xdr:col>12</xdr:col>
      <xdr:colOff>908603</xdr:colOff>
      <xdr:row>25</xdr:row>
      <xdr:rowOff>0</xdr:rowOff>
    </xdr:to>
    <xdr:graphicFrame macro="">
      <xdr:nvGraphicFramePr>
        <xdr:cNvPr id="14" name="Graf 13">
          <a:extLst>
            <a:ext uri="{FF2B5EF4-FFF2-40B4-BE49-F238E27FC236}">
              <a16:creationId xmlns:a16="http://schemas.microsoft.com/office/drawing/2014/main" id="{00000000-0008-0000-2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33</xdr:row>
      <xdr:rowOff>58723</xdr:rowOff>
    </xdr:from>
    <xdr:to>
      <xdr:col>2</xdr:col>
      <xdr:colOff>631125</xdr:colOff>
      <xdr:row>45</xdr:row>
      <xdr:rowOff>135008</xdr:rowOff>
    </xdr:to>
    <xdr:graphicFrame macro="">
      <xdr:nvGraphicFramePr>
        <xdr:cNvPr id="10" name="Graf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0</xdr:colOff>
      <xdr:row>33</xdr:row>
      <xdr:rowOff>61294</xdr:rowOff>
    </xdr:from>
    <xdr:to>
      <xdr:col>7</xdr:col>
      <xdr:colOff>202500</xdr:colOff>
      <xdr:row>45</xdr:row>
      <xdr:rowOff>136894</xdr:rowOff>
    </xdr:to>
    <xdr:graphicFrame macro="">
      <xdr:nvGraphicFramePr>
        <xdr:cNvPr id="6" name="Graf 5">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240030</xdr:colOff>
      <xdr:row>33</xdr:row>
      <xdr:rowOff>51437</xdr:rowOff>
    </xdr:from>
    <xdr:to>
      <xdr:col>11</xdr:col>
      <xdr:colOff>547305</xdr:colOff>
      <xdr:row>45</xdr:row>
      <xdr:rowOff>127037</xdr:rowOff>
    </xdr:to>
    <xdr:graphicFrame macro="">
      <xdr:nvGraphicFramePr>
        <xdr:cNvPr id="7" name="Graf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7</xdr:row>
      <xdr:rowOff>106680</xdr:rowOff>
    </xdr:from>
    <xdr:to>
      <xdr:col>1</xdr:col>
      <xdr:colOff>73800</xdr:colOff>
      <xdr:row>19</xdr:row>
      <xdr:rowOff>45720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80010</xdr:rowOff>
    </xdr:from>
    <xdr:to>
      <xdr:col>3</xdr:col>
      <xdr:colOff>304800</xdr:colOff>
      <xdr:row>43</xdr:row>
      <xdr:rowOff>86010</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371475</xdr:colOff>
      <xdr:row>33</xdr:row>
      <xdr:rowOff>80011</xdr:rowOff>
    </xdr:from>
    <xdr:to>
      <xdr:col>10</xdr:col>
      <xdr:colOff>512445</xdr:colOff>
      <xdr:row>43</xdr:row>
      <xdr:rowOff>85725</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3</xdr:col>
      <xdr:colOff>547645</xdr:colOff>
      <xdr:row>7</xdr:row>
      <xdr:rowOff>120015</xdr:rowOff>
    </xdr:from>
    <xdr:to>
      <xdr:col>10</xdr:col>
      <xdr:colOff>507145</xdr:colOff>
      <xdr:row>19</xdr:row>
      <xdr:rowOff>58815</xdr:rowOff>
    </xdr:to>
    <xdr:graphicFrame macro="">
      <xdr:nvGraphicFramePr>
        <xdr:cNvPr id="5" name="Graf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30516</xdr:colOff>
      <xdr:row>26</xdr:row>
      <xdr:rowOff>126353</xdr:rowOff>
    </xdr:from>
    <xdr:to>
      <xdr:col>14</xdr:col>
      <xdr:colOff>542924</xdr:colOff>
      <xdr:row>45</xdr:row>
      <xdr:rowOff>86669</xdr:rowOff>
    </xdr:to>
    <xdr:graphicFrame macro="">
      <xdr:nvGraphicFramePr>
        <xdr:cNvPr id="4" name="Graf 3">
          <a:extLst>
            <a:ext uri="{FF2B5EF4-FFF2-40B4-BE49-F238E27FC236}">
              <a16:creationId xmlns:a16="http://schemas.microsoft.com/office/drawing/2014/main" id="{C5EAD2F0-86B7-469E-AD2B-8E0ACB6DF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26</xdr:row>
      <xdr:rowOff>116634</xdr:rowOff>
    </xdr:from>
    <xdr:to>
      <xdr:col>7</xdr:col>
      <xdr:colOff>295275</xdr:colOff>
      <xdr:row>45</xdr:row>
      <xdr:rowOff>139964</xdr:rowOff>
    </xdr:to>
    <xdr:graphicFrame macro="">
      <xdr:nvGraphicFramePr>
        <xdr:cNvPr id="2" name="Graf 1">
          <a:extLst>
            <a:ext uri="{FF2B5EF4-FFF2-40B4-BE49-F238E27FC236}">
              <a16:creationId xmlns:a16="http://schemas.microsoft.com/office/drawing/2014/main" id="{03AF387B-FF10-470D-8E33-187F84F190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9525</xdr:rowOff>
    </xdr:from>
    <xdr:to>
      <xdr:col>0</xdr:col>
      <xdr:colOff>132522</xdr:colOff>
      <xdr:row>17</xdr:row>
      <xdr:rowOff>4555</xdr:rowOff>
    </xdr:to>
    <xdr:graphicFrame macro="">
      <xdr:nvGraphicFramePr>
        <xdr:cNvPr id="6" name="Graf 5">
          <a:extLst>
            <a:ext uri="{FF2B5EF4-FFF2-40B4-BE49-F238E27FC236}">
              <a16:creationId xmlns:a16="http://schemas.microsoft.com/office/drawing/2014/main" id="{9EE692FB-1D0A-4C09-A94E-8BC6C77EC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0</xdr:col>
      <xdr:colOff>133350</xdr:colOff>
      <xdr:row>24</xdr:row>
      <xdr:rowOff>9525</xdr:rowOff>
    </xdr:to>
    <xdr:graphicFrame macro="">
      <xdr:nvGraphicFramePr>
        <xdr:cNvPr id="7" name="Graf 6">
          <a:extLst>
            <a:ext uri="{FF2B5EF4-FFF2-40B4-BE49-F238E27FC236}">
              <a16:creationId xmlns:a16="http://schemas.microsoft.com/office/drawing/2014/main" id="{8DCF5F28-3CF1-475C-996A-1D8E5D30F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339587</xdr:colOff>
      <xdr:row>1</xdr:row>
      <xdr:rowOff>47624</xdr:rowOff>
    </xdr:from>
    <xdr:to>
      <xdr:col>13</xdr:col>
      <xdr:colOff>476282</xdr:colOff>
      <xdr:row>21</xdr:row>
      <xdr:rowOff>93081</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339587</xdr:colOff>
      <xdr:row>22</xdr:row>
      <xdr:rowOff>75207</xdr:rowOff>
    </xdr:from>
    <xdr:to>
      <xdr:col>13</xdr:col>
      <xdr:colOff>476282</xdr:colOff>
      <xdr:row>40</xdr:row>
      <xdr:rowOff>73687</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0.03669</cdr:x>
      <cdr:y>0.09304</cdr:y>
    </cdr:from>
    <cdr:to>
      <cdr:x>0.46737</cdr:x>
      <cdr:y>0.15119</cdr:y>
    </cdr:to>
    <cdr:sp macro="" textlink="">
      <cdr:nvSpPr>
        <cdr:cNvPr id="2" name="Obdélník 1"/>
        <cdr:cNvSpPr/>
      </cdr:nvSpPr>
      <cdr:spPr>
        <a:xfrm xmlns:a="http://schemas.openxmlformats.org/drawingml/2006/main">
          <a:off x="180975" y="304800"/>
          <a:ext cx="2124075" cy="1905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0.55053</cdr:x>
      <cdr:y>0.84238</cdr:y>
    </cdr:from>
    <cdr:to>
      <cdr:x>0.98121</cdr:x>
      <cdr:y>0.90053</cdr:y>
    </cdr:to>
    <cdr:sp macro="" textlink="">
      <cdr:nvSpPr>
        <cdr:cNvPr id="3" name="Obdélník 2"/>
        <cdr:cNvSpPr/>
      </cdr:nvSpPr>
      <cdr:spPr>
        <a:xfrm xmlns:a="http://schemas.openxmlformats.org/drawingml/2006/main">
          <a:off x="2728006" y="2762091"/>
          <a:ext cx="2134063" cy="19066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2.xml><?xml version="1.0" encoding="utf-8"?>
<c:userShapes xmlns:c="http://schemas.openxmlformats.org/drawingml/2006/chart">
  <cdr:relSizeAnchor xmlns:cdr="http://schemas.openxmlformats.org/drawingml/2006/chartDrawing">
    <cdr:from>
      <cdr:x>0.03348</cdr:x>
      <cdr:y>0.10694</cdr:y>
    </cdr:from>
    <cdr:to>
      <cdr:x>0.46415</cdr:x>
      <cdr:y>0.19462</cdr:y>
    </cdr:to>
    <cdr:sp macro="" textlink="">
      <cdr:nvSpPr>
        <cdr:cNvPr id="2" name="Obdélník 1"/>
        <cdr:cNvSpPr/>
      </cdr:nvSpPr>
      <cdr:spPr>
        <a:xfrm xmlns:a="http://schemas.openxmlformats.org/drawingml/2006/main">
          <a:off x="171934" y="276898"/>
          <a:ext cx="2211669" cy="2270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0.54676</cdr:x>
      <cdr:y>0.7832</cdr:y>
    </cdr:from>
    <cdr:to>
      <cdr:x>0.97744</cdr:x>
      <cdr:y>0.88691</cdr:y>
    </cdr:to>
    <cdr:sp macro="" textlink="">
      <cdr:nvSpPr>
        <cdr:cNvPr id="3" name="Obdélník 2"/>
        <cdr:cNvSpPr/>
      </cdr:nvSpPr>
      <cdr:spPr>
        <a:xfrm xmlns:a="http://schemas.openxmlformats.org/drawingml/2006/main">
          <a:off x="2807840" y="2027913"/>
          <a:ext cx="2211720" cy="26854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23</xdr:row>
      <xdr:rowOff>28573</xdr:rowOff>
    </xdr:from>
    <xdr:to>
      <xdr:col>16</xdr:col>
      <xdr:colOff>108000</xdr:colOff>
      <xdr:row>43</xdr:row>
      <xdr:rowOff>112573</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9525</xdr:colOff>
      <xdr:row>23</xdr:row>
      <xdr:rowOff>38099</xdr:rowOff>
    </xdr:from>
    <xdr:to>
      <xdr:col>32</xdr:col>
      <xdr:colOff>447674</xdr:colOff>
      <xdr:row>46</xdr:row>
      <xdr:rowOff>85725</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xdr:row>
      <xdr:rowOff>43815</xdr:rowOff>
    </xdr:from>
    <xdr:to>
      <xdr:col>16</xdr:col>
      <xdr:colOff>117525</xdr:colOff>
      <xdr:row>23</xdr:row>
      <xdr:rowOff>127815</xdr:rowOff>
    </xdr:to>
    <xdr:graphicFrame macro="">
      <xdr:nvGraphicFramePr>
        <xdr:cNvPr id="4" name="Graf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236470</xdr:colOff>
      <xdr:row>2</xdr:row>
      <xdr:rowOff>142875</xdr:rowOff>
    </xdr:from>
    <xdr:to>
      <xdr:col>32</xdr:col>
      <xdr:colOff>438979</xdr:colOff>
      <xdr:row>23</xdr:row>
      <xdr:rowOff>74475</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92</xdr:row>
      <xdr:rowOff>42241</xdr:rowOff>
    </xdr:from>
    <xdr:to>
      <xdr:col>32</xdr:col>
      <xdr:colOff>453260</xdr:colOff>
      <xdr:row>112</xdr:row>
      <xdr:rowOff>152243</xdr:rowOff>
    </xdr:to>
    <xdr:graphicFrame macro="">
      <xdr:nvGraphicFramePr>
        <xdr:cNvPr id="6" name="Graf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112</xdr:row>
      <xdr:rowOff>92937</xdr:rowOff>
    </xdr:from>
    <xdr:to>
      <xdr:col>32</xdr:col>
      <xdr:colOff>335280</xdr:colOff>
      <xdr:row>136</xdr:row>
      <xdr:rowOff>82826</xdr:rowOff>
    </xdr:to>
    <xdr:graphicFrame macro="">
      <xdr:nvGraphicFramePr>
        <xdr:cNvPr id="7" name="Graf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47</xdr:row>
      <xdr:rowOff>22859</xdr:rowOff>
    </xdr:from>
    <xdr:to>
      <xdr:col>31</xdr:col>
      <xdr:colOff>247650</xdr:colOff>
      <xdr:row>66</xdr:row>
      <xdr:rowOff>41910</xdr:rowOff>
    </xdr:to>
    <xdr:graphicFrame macro="">
      <xdr:nvGraphicFramePr>
        <xdr:cNvPr id="9" name="Graf 8">
          <a:extLst>
            <a:ext uri="{FF2B5EF4-FFF2-40B4-BE49-F238E27FC236}">
              <a16:creationId xmlns:a16="http://schemas.microsoft.com/office/drawing/2014/main" id="{BE07562A-ED16-4B65-99CA-D049B64D8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69</xdr:row>
      <xdr:rowOff>25262</xdr:rowOff>
    </xdr:from>
    <xdr:to>
      <xdr:col>31</xdr:col>
      <xdr:colOff>247650</xdr:colOff>
      <xdr:row>87</xdr:row>
      <xdr:rowOff>91937</xdr:rowOff>
    </xdr:to>
    <xdr:graphicFrame macro="">
      <xdr:nvGraphicFramePr>
        <xdr:cNvPr id="11" name="Graf 10">
          <a:extLst>
            <a:ext uri="{FF2B5EF4-FFF2-40B4-BE49-F238E27FC236}">
              <a16:creationId xmlns:a16="http://schemas.microsoft.com/office/drawing/2014/main" id="{0673A768-6351-4228-B65C-A111E65BE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137</xdr:row>
      <xdr:rowOff>523877</xdr:rowOff>
    </xdr:from>
    <xdr:to>
      <xdr:col>32</xdr:col>
      <xdr:colOff>377000</xdr:colOff>
      <xdr:row>175</xdr:row>
      <xdr:rowOff>71249</xdr:rowOff>
    </xdr:to>
    <xdr:pic>
      <xdr:nvPicPr>
        <xdr:cNvPr id="10" name="Obrázek 9">
          <a:extLst>
            <a:ext uri="{FF2B5EF4-FFF2-40B4-BE49-F238E27FC236}">
              <a16:creationId xmlns:a16="http://schemas.microsoft.com/office/drawing/2014/main" id="{0D927041-4A66-4680-A277-BE5C82E558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1783677"/>
          <a:ext cx="9521000" cy="5967222"/>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0.90606</cdr:x>
      <cdr:y>0.75083</cdr:y>
    </cdr:from>
    <cdr:to>
      <cdr:x>0.98885</cdr:x>
      <cdr:y>0.82112</cdr:y>
    </cdr:to>
    <cdr:sp macro="" textlink="">
      <cdr:nvSpPr>
        <cdr:cNvPr id="2" name="TextovéPole 1"/>
        <cdr:cNvSpPr txBox="1"/>
      </cdr:nvSpPr>
      <cdr:spPr>
        <a:xfrm xmlns:a="http://schemas.openxmlformats.org/drawingml/2006/main">
          <a:off x="4326005" y="2351603"/>
          <a:ext cx="395270" cy="22014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rIns="0" rtlCol="0"/>
        <a:lstStyle xmlns:a="http://schemas.openxmlformats.org/drawingml/2006/main"/>
        <a:p xmlns:a="http://schemas.openxmlformats.org/drawingml/2006/main">
          <a:r>
            <a:rPr lang="cs-CZ" sz="900"/>
            <a:t>35 040</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422400</xdr:colOff>
      <xdr:row>57</xdr:row>
      <xdr:rowOff>131843</xdr:rowOff>
    </xdr:to>
    <xdr:pic>
      <xdr:nvPicPr>
        <xdr:cNvPr id="7" name="Obrázek 6">
          <a:extLst>
            <a:ext uri="{FF2B5EF4-FFF2-40B4-BE49-F238E27FC236}">
              <a16:creationId xmlns:a16="http://schemas.microsoft.com/office/drawing/2014/main" id="{D7EE329F-0135-4A31-9724-EA74C96D0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486775"/>
          <a:ext cx="3470400" cy="941468"/>
        </a:xfrm>
        <a:prstGeom prst="rect">
          <a:avLst/>
        </a:prstGeom>
      </xdr:spPr>
    </xdr:pic>
    <xdr:clientData/>
  </xdr:twoCellAnchor>
  <xdr:twoCellAnchor editAs="oneCell">
    <xdr:from>
      <xdr:col>6</xdr:col>
      <xdr:colOff>0</xdr:colOff>
      <xdr:row>56</xdr:row>
      <xdr:rowOff>23768</xdr:rowOff>
    </xdr:from>
    <xdr:to>
      <xdr:col>8</xdr:col>
      <xdr:colOff>19200</xdr:colOff>
      <xdr:row>57</xdr:row>
      <xdr:rowOff>131843</xdr:rowOff>
    </xdr:to>
    <xdr:pic>
      <xdr:nvPicPr>
        <xdr:cNvPr id="8" name="Obrázek 7">
          <a:extLst>
            <a:ext uri="{FF2B5EF4-FFF2-40B4-BE49-F238E27FC236}">
              <a16:creationId xmlns:a16="http://schemas.microsoft.com/office/drawing/2014/main" id="{E3AD60D3-57E8-4B75-A9B6-74D83D71D7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57600" y="9158243"/>
          <a:ext cx="1238400" cy="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250894</xdr:colOff>
      <xdr:row>26</xdr:row>
      <xdr:rowOff>15482</xdr:rowOff>
    </xdr:from>
    <xdr:to>
      <xdr:col>11</xdr:col>
      <xdr:colOff>165776</xdr:colOff>
      <xdr:row>45</xdr:row>
      <xdr:rowOff>125648</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56013</xdr:rowOff>
    </xdr:from>
    <xdr:to>
      <xdr:col>5</xdr:col>
      <xdr:colOff>209550</xdr:colOff>
      <xdr:row>46</xdr:row>
      <xdr:rowOff>0</xdr:rowOff>
    </xdr:to>
    <xdr:graphicFrame macro="">
      <xdr:nvGraphicFramePr>
        <xdr:cNvPr id="3" name="Graf 2">
          <a:extLst>
            <a:ext uri="{FF2B5EF4-FFF2-40B4-BE49-F238E27FC236}">
              <a16:creationId xmlns:a16="http://schemas.microsoft.com/office/drawing/2014/main" id="{E070778C-66C9-4BF0-90E2-538EF262B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1</xdr:rowOff>
    </xdr:from>
    <xdr:to>
      <xdr:col>0</xdr:col>
      <xdr:colOff>132522</xdr:colOff>
      <xdr:row>17</xdr:row>
      <xdr:rowOff>1</xdr:rowOff>
    </xdr:to>
    <xdr:graphicFrame macro="">
      <xdr:nvGraphicFramePr>
        <xdr:cNvPr id="7" name="Graf 6">
          <a:extLst>
            <a:ext uri="{FF2B5EF4-FFF2-40B4-BE49-F238E27FC236}">
              <a16:creationId xmlns:a16="http://schemas.microsoft.com/office/drawing/2014/main" id="{8633EC7B-4EC5-4CF8-A376-683A8503A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xdr:rowOff>
    </xdr:from>
    <xdr:to>
      <xdr:col>0</xdr:col>
      <xdr:colOff>133350</xdr:colOff>
      <xdr:row>24</xdr:row>
      <xdr:rowOff>1</xdr:rowOff>
    </xdr:to>
    <xdr:graphicFrame macro="">
      <xdr:nvGraphicFramePr>
        <xdr:cNvPr id="8" name="Graf 7">
          <a:extLst>
            <a:ext uri="{FF2B5EF4-FFF2-40B4-BE49-F238E27FC236}">
              <a16:creationId xmlns:a16="http://schemas.microsoft.com/office/drawing/2014/main" id="{3E293A56-0C04-440C-A165-AF2450FBD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0.3543</cdr:x>
      <cdr:y>0.48226</cdr:y>
    </cdr:from>
    <cdr:to>
      <cdr:x>0.47695</cdr:x>
      <cdr:y>0.5542</cdr:y>
    </cdr:to>
    <cdr:sp macro="" textlink="">
      <cdr:nvSpPr>
        <cdr:cNvPr id="2" name="TextovéPole 1"/>
        <cdr:cNvSpPr txBox="1"/>
      </cdr:nvSpPr>
      <cdr:spPr>
        <a:xfrm xmlns:a="http://schemas.openxmlformats.org/drawingml/2006/main">
          <a:off x="1596956" y="1455790"/>
          <a:ext cx="552789" cy="21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t>RES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12</xdr:row>
      <xdr:rowOff>26916</xdr:rowOff>
    </xdr:from>
    <xdr:to>
      <xdr:col>6</xdr:col>
      <xdr:colOff>198782</xdr:colOff>
      <xdr:row>41</xdr:row>
      <xdr:rowOff>104773</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188015</xdr:colOff>
      <xdr:row>12</xdr:row>
      <xdr:rowOff>38928</xdr:rowOff>
    </xdr:from>
    <xdr:to>
      <xdr:col>14</xdr:col>
      <xdr:colOff>827</xdr:colOff>
      <xdr:row>41</xdr:row>
      <xdr:rowOff>101877</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33131</xdr:colOff>
      <xdr:row>14</xdr:row>
      <xdr:rowOff>16565</xdr:rowOff>
    </xdr:from>
    <xdr:to>
      <xdr:col>18</xdr:col>
      <xdr:colOff>438979</xdr:colOff>
      <xdr:row>43</xdr:row>
      <xdr:rowOff>123825</xdr:rowOff>
    </xdr:to>
    <xdr:graphicFrame macro="">
      <xdr:nvGraphicFramePr>
        <xdr:cNvPr id="4" name="Graf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showGridLines="0" showWhiteSpace="0" view="pageBreakPreview" zoomScaleNormal="58" zoomScaleSheetLayoutView="100" zoomScalePageLayoutView="70" workbookViewId="0">
      <selection sqref="A1:B1"/>
    </sheetView>
  </sheetViews>
  <sheetFormatPr defaultColWidth="9.140625" defaultRowHeight="12.75"/>
  <cols>
    <col min="1" max="1" width="41.5703125" style="396" customWidth="1"/>
    <col min="2" max="2" width="50.42578125" style="396" customWidth="1"/>
    <col min="3" max="9" width="9.85546875" style="396" customWidth="1"/>
    <col min="10" max="10" width="10.28515625" style="396" customWidth="1"/>
    <col min="11" max="16384" width="9.140625" style="396"/>
  </cols>
  <sheetData>
    <row r="1" spans="1:11" ht="399.75" customHeight="1">
      <c r="A1" s="605" t="s">
        <v>212</v>
      </c>
      <c r="B1" s="606"/>
    </row>
    <row r="2" spans="1:11" ht="400.15" customHeight="1">
      <c r="A2" s="397"/>
      <c r="B2" s="398"/>
      <c r="C2" s="399"/>
      <c r="D2" s="399"/>
      <c r="E2" s="399"/>
      <c r="F2" s="399"/>
      <c r="G2" s="399"/>
      <c r="H2" s="399"/>
      <c r="I2" s="399"/>
      <c r="J2" s="399"/>
      <c r="K2" s="396" t="s">
        <v>136</v>
      </c>
    </row>
    <row r="3" spans="1:11">
      <c r="B3" s="400"/>
      <c r="D3" s="401"/>
      <c r="E3" s="402"/>
      <c r="F3" s="402"/>
      <c r="G3" s="402"/>
      <c r="J3" s="403"/>
    </row>
    <row r="9" spans="1:11">
      <c r="B9" s="404"/>
      <c r="I9" s="405"/>
    </row>
    <row r="10" spans="1:11">
      <c r="B10" s="406"/>
      <c r="C10" s="407"/>
    </row>
    <row r="11" spans="1:11">
      <c r="B11" s="406"/>
      <c r="C11" s="407"/>
    </row>
    <row r="12" spans="1:11">
      <c r="B12" s="406"/>
      <c r="C12" s="407"/>
    </row>
    <row r="13" spans="1:11">
      <c r="A13" s="408"/>
      <c r="B13" s="409"/>
      <c r="C13" s="410"/>
      <c r="D13" s="408"/>
      <c r="E13" s="408"/>
      <c r="F13" s="408"/>
      <c r="G13" s="408"/>
      <c r="H13" s="408"/>
      <c r="I13" s="408"/>
      <c r="J13" s="408"/>
    </row>
    <row r="14" spans="1:11">
      <c r="A14" s="408"/>
      <c r="B14" s="409"/>
      <c r="C14" s="410"/>
      <c r="D14" s="408"/>
      <c r="E14" s="408"/>
      <c r="F14" s="408"/>
      <c r="G14" s="408"/>
      <c r="H14" s="408"/>
      <c r="I14" s="408"/>
      <c r="J14" s="408"/>
    </row>
    <row r="15" spans="1:11">
      <c r="A15" s="408"/>
      <c r="B15" s="409"/>
      <c r="C15" s="410"/>
      <c r="D15" s="408"/>
      <c r="E15" s="408"/>
      <c r="F15" s="408"/>
      <c r="G15" s="408"/>
      <c r="H15" s="408"/>
      <c r="I15" s="408"/>
      <c r="J15" s="408"/>
    </row>
    <row r="16" spans="1:11">
      <c r="A16" s="408"/>
      <c r="B16" s="409"/>
      <c r="C16" s="410"/>
      <c r="D16" s="408"/>
      <c r="E16" s="408"/>
      <c r="F16" s="408"/>
      <c r="G16" s="408"/>
      <c r="H16" s="408"/>
      <c r="I16" s="408"/>
      <c r="J16" s="408"/>
    </row>
    <row r="17" spans="1:10">
      <c r="A17" s="408"/>
      <c r="B17" s="409"/>
      <c r="C17" s="410"/>
      <c r="D17" s="408"/>
      <c r="E17" s="408"/>
      <c r="F17" s="408"/>
      <c r="G17" s="408"/>
      <c r="H17" s="408"/>
      <c r="I17" s="408"/>
      <c r="J17" s="408"/>
    </row>
    <row r="18" spans="1:10">
      <c r="A18" s="408"/>
      <c r="B18" s="409"/>
      <c r="C18" s="410"/>
      <c r="D18" s="408"/>
      <c r="E18" s="408"/>
      <c r="F18" s="408"/>
      <c r="G18" s="408"/>
      <c r="H18" s="408"/>
      <c r="I18" s="408"/>
      <c r="J18" s="408"/>
    </row>
    <row r="19" spans="1:10">
      <c r="A19" s="408"/>
      <c r="B19" s="409"/>
      <c r="C19" s="410"/>
      <c r="D19" s="408"/>
      <c r="E19" s="408"/>
      <c r="F19" s="408"/>
      <c r="G19" s="408"/>
      <c r="H19" s="408"/>
      <c r="I19" s="408"/>
      <c r="J19" s="408"/>
    </row>
    <row r="21" spans="1:10">
      <c r="A21" s="408"/>
      <c r="B21" s="409"/>
      <c r="C21" s="410"/>
      <c r="D21" s="408"/>
      <c r="E21" s="408"/>
      <c r="F21" s="408"/>
      <c r="G21" s="408"/>
      <c r="H21" s="408"/>
      <c r="I21" s="408"/>
      <c r="J21" s="408"/>
    </row>
    <row r="22" spans="1:10">
      <c r="A22" s="408"/>
      <c r="B22" s="409"/>
      <c r="C22" s="410"/>
      <c r="D22" s="408"/>
      <c r="E22" s="408"/>
      <c r="F22" s="408"/>
      <c r="G22" s="408"/>
      <c r="H22" s="408"/>
      <c r="I22" s="408"/>
      <c r="J22" s="408"/>
    </row>
    <row r="23" spans="1:10">
      <c r="A23" s="408"/>
      <c r="B23" s="409"/>
      <c r="C23" s="410"/>
      <c r="D23" s="408"/>
      <c r="E23" s="408"/>
      <c r="F23" s="408"/>
      <c r="G23" s="408"/>
      <c r="H23" s="408"/>
      <c r="I23" s="408"/>
      <c r="J23" s="408"/>
    </row>
    <row r="25" spans="1:10">
      <c r="A25" s="408"/>
      <c r="C25" s="410"/>
      <c r="D25" s="408"/>
      <c r="E25" s="408"/>
      <c r="F25" s="408"/>
      <c r="G25" s="408"/>
      <c r="H25" s="408"/>
      <c r="I25" s="408"/>
      <c r="J25" s="408"/>
    </row>
    <row r="26" spans="1:10">
      <c r="A26" s="408"/>
      <c r="C26" s="410"/>
      <c r="D26" s="408"/>
      <c r="E26" s="408"/>
      <c r="F26" s="408"/>
      <c r="G26" s="408"/>
      <c r="H26" s="408"/>
      <c r="I26" s="408"/>
      <c r="J26" s="408"/>
    </row>
    <row r="27" spans="1:10">
      <c r="A27" s="408"/>
      <c r="C27" s="410"/>
      <c r="D27" s="408"/>
      <c r="E27" s="408"/>
      <c r="F27" s="408"/>
      <c r="G27" s="408"/>
      <c r="H27" s="408"/>
      <c r="I27" s="408"/>
      <c r="J27" s="408"/>
    </row>
    <row r="28" spans="1:10">
      <c r="A28" s="607"/>
      <c r="B28" s="607"/>
      <c r="C28" s="607"/>
      <c r="D28" s="607"/>
      <c r="E28" s="607"/>
      <c r="F28" s="607"/>
      <c r="G28" s="607"/>
      <c r="H28" s="607"/>
      <c r="I28" s="607"/>
      <c r="J28" s="607"/>
    </row>
    <row r="29" spans="1:10">
      <c r="A29" s="408"/>
      <c r="B29" s="409"/>
      <c r="C29" s="410"/>
      <c r="D29" s="408"/>
      <c r="E29" s="408"/>
      <c r="F29" s="408"/>
      <c r="G29" s="408"/>
      <c r="H29" s="408"/>
      <c r="I29" s="408"/>
      <c r="J29" s="408"/>
    </row>
    <row r="31" spans="1:10">
      <c r="A31" s="408"/>
      <c r="B31" s="409"/>
      <c r="C31" s="410"/>
      <c r="D31" s="408"/>
      <c r="E31" s="408"/>
      <c r="F31" s="408"/>
      <c r="G31" s="408"/>
      <c r="H31" s="408"/>
      <c r="I31" s="408"/>
      <c r="J31" s="408"/>
    </row>
    <row r="32" spans="1:10">
      <c r="A32" s="408"/>
      <c r="B32" s="409"/>
      <c r="C32" s="410"/>
      <c r="D32" s="408"/>
      <c r="E32" s="408"/>
      <c r="F32" s="408"/>
      <c r="G32" s="408"/>
      <c r="H32" s="408"/>
      <c r="I32" s="408"/>
      <c r="J32" s="408"/>
    </row>
    <row r="33" spans="1:10">
      <c r="A33" s="608"/>
      <c r="B33" s="608"/>
      <c r="C33" s="608"/>
      <c r="D33" s="608"/>
      <c r="E33" s="608"/>
      <c r="F33" s="608"/>
      <c r="G33" s="608"/>
      <c r="H33" s="608"/>
      <c r="I33" s="608"/>
      <c r="J33" s="608"/>
    </row>
    <row r="34" spans="1:10">
      <c r="B34" s="403"/>
      <c r="C34" s="403"/>
      <c r="D34" s="403"/>
      <c r="E34" s="403"/>
      <c r="F34" s="403"/>
      <c r="G34" s="403"/>
      <c r="H34" s="403"/>
      <c r="I34" s="403"/>
      <c r="J34" s="403"/>
    </row>
    <row r="37" spans="1:10">
      <c r="B37" s="406"/>
      <c r="C37" s="407"/>
    </row>
    <row r="39" spans="1:10">
      <c r="B39" s="411"/>
      <c r="C39" s="411"/>
      <c r="D39" s="411"/>
      <c r="E39" s="411"/>
      <c r="F39" s="411"/>
      <c r="G39" s="411"/>
      <c r="H39" s="411"/>
      <c r="I39" s="411"/>
    </row>
    <row r="50" spans="1:10">
      <c r="A50" s="609"/>
      <c r="B50" s="609"/>
      <c r="C50" s="609"/>
      <c r="D50" s="609"/>
      <c r="E50" s="609"/>
      <c r="F50" s="609"/>
      <c r="G50" s="609"/>
      <c r="H50" s="609"/>
      <c r="I50" s="609"/>
      <c r="J50" s="609"/>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45"/>
  <sheetViews>
    <sheetView showGridLines="0" zoomScaleNormal="100" zoomScaleSheetLayoutView="100" zoomScalePageLayoutView="115" workbookViewId="0"/>
  </sheetViews>
  <sheetFormatPr defaultColWidth="9.140625" defaultRowHeight="12"/>
  <cols>
    <col min="1" max="1" width="29.5703125" style="3" customWidth="1"/>
    <col min="2" max="8" width="8.7109375" style="3" customWidth="1"/>
    <col min="9" max="9" width="8.85546875" style="3" customWidth="1"/>
    <col min="10" max="10" width="9.28515625" style="3" customWidth="1"/>
    <col min="11" max="14" width="8.85546875" style="3" customWidth="1"/>
    <col min="15" max="16384" width="9.140625" style="3"/>
  </cols>
  <sheetData>
    <row r="1" spans="1:18" ht="18">
      <c r="A1" s="246" t="s">
        <v>700</v>
      </c>
      <c r="N1" s="315" t="str">
        <f>'3.1'!N1</f>
        <v>2021</v>
      </c>
    </row>
    <row r="2" spans="1:18" ht="6" customHeight="1">
      <c r="A2" s="44"/>
      <c r="B2" s="42"/>
      <c r="C2" s="42"/>
      <c r="D2" s="42"/>
      <c r="E2" s="42"/>
      <c r="F2" s="42"/>
      <c r="G2" s="42"/>
      <c r="H2" s="42"/>
      <c r="I2" s="42"/>
      <c r="J2" s="42"/>
      <c r="K2" s="42"/>
      <c r="L2" s="42"/>
      <c r="M2" s="42"/>
    </row>
    <row r="3" spans="1:18">
      <c r="A3" s="224"/>
      <c r="B3" s="312" t="s">
        <v>343</v>
      </c>
      <c r="C3" s="312" t="s">
        <v>344</v>
      </c>
      <c r="D3" s="312" t="s">
        <v>345</v>
      </c>
      <c r="E3" s="312" t="s">
        <v>346</v>
      </c>
      <c r="F3" s="312" t="s">
        <v>347</v>
      </c>
      <c r="G3" s="312" t="s">
        <v>348</v>
      </c>
      <c r="H3" s="312" t="s">
        <v>349</v>
      </c>
      <c r="I3" s="312" t="s">
        <v>350</v>
      </c>
      <c r="J3" s="312" t="s">
        <v>351</v>
      </c>
      <c r="K3" s="312" t="s">
        <v>352</v>
      </c>
      <c r="L3" s="312" t="s">
        <v>353</v>
      </c>
      <c r="M3" s="312" t="s">
        <v>354</v>
      </c>
      <c r="N3" s="312" t="s">
        <v>355</v>
      </c>
    </row>
    <row r="4" spans="1:18" s="35" customFormat="1" ht="14.25" customHeight="1">
      <c r="A4" s="317" t="s">
        <v>356</v>
      </c>
      <c r="B4" s="314">
        <f t="shared" ref="B4:N4" si="0">SUM(B5:B17)</f>
        <v>8249.2750510000005</v>
      </c>
      <c r="C4" s="314">
        <f t="shared" si="0"/>
        <v>7241.4216660000011</v>
      </c>
      <c r="D4" s="314">
        <f t="shared" si="0"/>
        <v>7495.0733559999999</v>
      </c>
      <c r="E4" s="314">
        <f t="shared" si="0"/>
        <v>6442.6124910000008</v>
      </c>
      <c r="F4" s="314">
        <f t="shared" si="0"/>
        <v>5860.0823399999963</v>
      </c>
      <c r="G4" s="314">
        <f t="shared" si="0"/>
        <v>5965.1531980000009</v>
      </c>
      <c r="H4" s="314">
        <f t="shared" si="0"/>
        <v>6170.9610409999977</v>
      </c>
      <c r="I4" s="314">
        <f t="shared" si="0"/>
        <v>6141.3180929999999</v>
      </c>
      <c r="J4" s="314">
        <f t="shared" si="0"/>
        <v>6785.0686899999982</v>
      </c>
      <c r="K4" s="314">
        <f t="shared" si="0"/>
        <v>8004.1671000000024</v>
      </c>
      <c r="L4" s="314">
        <f t="shared" si="0"/>
        <v>8278.3493539999981</v>
      </c>
      <c r="M4" s="314">
        <f t="shared" si="0"/>
        <v>8273.7963590000018</v>
      </c>
      <c r="N4" s="314">
        <f t="shared" si="0"/>
        <v>84907.278739000001</v>
      </c>
    </row>
    <row r="5" spans="1:18">
      <c r="A5" s="444" t="s">
        <v>412</v>
      </c>
      <c r="B5" s="429">
        <v>3460.0385159999987</v>
      </c>
      <c r="C5" s="429">
        <v>2778.2141509999997</v>
      </c>
      <c r="D5" s="429">
        <v>2727.8450659999999</v>
      </c>
      <c r="E5" s="429">
        <v>2244.8483120000001</v>
      </c>
      <c r="F5" s="429">
        <v>1720.0295820000001</v>
      </c>
      <c r="G5" s="429">
        <v>1716.7630689999999</v>
      </c>
      <c r="H5" s="429">
        <v>2130.6920839999998</v>
      </c>
      <c r="I5" s="429">
        <v>2266.0003479999991</v>
      </c>
      <c r="J5" s="429">
        <v>2258.7787950000002</v>
      </c>
      <c r="K5" s="429">
        <v>3152.4514229999995</v>
      </c>
      <c r="L5" s="429">
        <v>3373.9317229999997</v>
      </c>
      <c r="M5" s="429">
        <v>3577.4767069999998</v>
      </c>
      <c r="N5" s="429">
        <f t="shared" ref="N5:N17" si="1">SUM(B5:M5)</f>
        <v>31407.069775999997</v>
      </c>
    </row>
    <row r="6" spans="1:18">
      <c r="A6" s="446" t="s">
        <v>411</v>
      </c>
      <c r="B6" s="424">
        <f>'3.1'!B$6</f>
        <v>2740.0032099999999</v>
      </c>
      <c r="C6" s="424">
        <f>'3.1'!C$6</f>
        <v>2466.9492500000001</v>
      </c>
      <c r="D6" s="424">
        <f>'3.1'!D$6</f>
        <v>2595.8272900000002</v>
      </c>
      <c r="E6" s="424">
        <f>'3.1'!E$6</f>
        <v>2122.4468700000002</v>
      </c>
      <c r="F6" s="424">
        <f>'3.1'!F$6</f>
        <v>2428.0895699999996</v>
      </c>
      <c r="G6" s="424">
        <f>'3.1'!G$6</f>
        <v>2405.6819100000002</v>
      </c>
      <c r="H6" s="424">
        <f>'3.1'!H$6</f>
        <v>2075.0688700000001</v>
      </c>
      <c r="I6" s="424">
        <f>'3.1'!I$6</f>
        <v>2340.7240999999995</v>
      </c>
      <c r="J6" s="424">
        <f>'3.1'!J$6</f>
        <v>2820.1780899999999</v>
      </c>
      <c r="K6" s="424">
        <f>'3.1'!K$6</f>
        <v>3107.2876699999997</v>
      </c>
      <c r="L6" s="424">
        <f>'3.1'!L$6</f>
        <v>2882.12453</v>
      </c>
      <c r="M6" s="424">
        <f>'3.1'!M$6</f>
        <v>2746.7990199999999</v>
      </c>
      <c r="N6" s="424">
        <f t="shared" si="1"/>
        <v>30731.180379999998</v>
      </c>
      <c r="O6" s="42"/>
      <c r="P6" s="42"/>
      <c r="Q6" s="42"/>
      <c r="R6" s="42"/>
    </row>
    <row r="7" spans="1:18">
      <c r="A7" s="446" t="s">
        <v>698</v>
      </c>
      <c r="B7" s="424">
        <f>B$18</f>
        <v>744.5784282000003</v>
      </c>
      <c r="C7" s="424">
        <f t="shared" ref="C7:M7" si="2">C$18</f>
        <v>827.06686800000068</v>
      </c>
      <c r="D7" s="424">
        <f t="shared" si="2"/>
        <v>938.12743899999896</v>
      </c>
      <c r="E7" s="424">
        <f t="shared" si="2"/>
        <v>928.56434999999897</v>
      </c>
      <c r="F7" s="424">
        <f t="shared" si="2"/>
        <v>1061.5653397999988</v>
      </c>
      <c r="G7" s="424">
        <f t="shared" si="2"/>
        <v>969.32091840000032</v>
      </c>
      <c r="H7" s="424">
        <f t="shared" si="2"/>
        <v>1005.1046888000005</v>
      </c>
      <c r="I7" s="424">
        <f t="shared" si="2"/>
        <v>900.76441160000036</v>
      </c>
      <c r="J7" s="424">
        <f t="shared" si="2"/>
        <v>852.79127979999851</v>
      </c>
      <c r="K7" s="424">
        <f t="shared" si="2"/>
        <v>865.49071620000154</v>
      </c>
      <c r="L7" s="424">
        <f t="shared" si="2"/>
        <v>739.55120119999992</v>
      </c>
      <c r="M7" s="424">
        <f t="shared" si="2"/>
        <v>714.37464560000001</v>
      </c>
      <c r="N7" s="424">
        <f>SUM(B7:M7)</f>
        <v>10547.300286600001</v>
      </c>
      <c r="O7" s="42"/>
      <c r="P7" s="42"/>
      <c r="Q7" s="42"/>
      <c r="R7" s="42"/>
    </row>
    <row r="8" spans="1:18">
      <c r="A8" s="446" t="s">
        <v>413</v>
      </c>
      <c r="B8" s="424">
        <v>793.64458600000012</v>
      </c>
      <c r="C8" s="424">
        <v>699.47037900000032</v>
      </c>
      <c r="D8" s="424">
        <v>835.7190830000003</v>
      </c>
      <c r="E8" s="424">
        <v>774.21981500000118</v>
      </c>
      <c r="F8" s="424">
        <v>355.68837099999934</v>
      </c>
      <c r="G8" s="424">
        <v>583.47234199999968</v>
      </c>
      <c r="H8" s="424">
        <v>512.80846799999972</v>
      </c>
      <c r="I8" s="424">
        <v>291.92594800000046</v>
      </c>
      <c r="J8" s="424">
        <v>373.10273799999993</v>
      </c>
      <c r="K8" s="424">
        <v>412.70895900000079</v>
      </c>
      <c r="L8" s="424">
        <v>694.04770199999973</v>
      </c>
      <c r="M8" s="424">
        <v>692.86320000000035</v>
      </c>
      <c r="N8" s="424">
        <f t="shared" si="1"/>
        <v>7019.6715910000012</v>
      </c>
      <c r="O8" s="42"/>
      <c r="P8" s="42"/>
      <c r="Q8" s="42"/>
      <c r="R8" s="42"/>
    </row>
    <row r="9" spans="1:18">
      <c r="A9" s="446" t="s">
        <v>414</v>
      </c>
      <c r="B9" s="424">
        <v>280.45134900000005</v>
      </c>
      <c r="C9" s="424">
        <v>262.10509099999996</v>
      </c>
      <c r="D9" s="424">
        <v>195.84315900000001</v>
      </c>
      <c r="E9" s="424">
        <v>169.32949299999999</v>
      </c>
      <c r="F9" s="424">
        <v>111.88047200000003</v>
      </c>
      <c r="G9" s="424">
        <v>134.81637599999999</v>
      </c>
      <c r="H9" s="424">
        <v>268.46269999999998</v>
      </c>
      <c r="I9" s="424">
        <v>140.22070400000001</v>
      </c>
      <c r="J9" s="424">
        <v>275.22594899999996</v>
      </c>
      <c r="K9" s="424">
        <v>251.52631699999998</v>
      </c>
      <c r="L9" s="424">
        <v>366.09416300000004</v>
      </c>
      <c r="M9" s="424">
        <v>305.72827999999998</v>
      </c>
      <c r="N9" s="424">
        <f t="shared" si="1"/>
        <v>2761.6840529999999</v>
      </c>
      <c r="O9" s="42"/>
      <c r="P9" s="42"/>
      <c r="Q9" s="42"/>
      <c r="R9" s="42"/>
    </row>
    <row r="10" spans="1:18">
      <c r="A10" s="446" t="s">
        <v>415</v>
      </c>
      <c r="B10" s="424">
        <f>'3.1'!B$11</f>
        <v>118.53997</v>
      </c>
      <c r="C10" s="424">
        <f>'3.1'!C$11</f>
        <v>107.600566</v>
      </c>
      <c r="D10" s="424">
        <f>'3.1'!D$11</f>
        <v>93.230910000000009</v>
      </c>
      <c r="E10" s="424">
        <f>'3.1'!E$11</f>
        <v>102.18486999999999</v>
      </c>
      <c r="F10" s="424">
        <f>'3.1'!F$11</f>
        <v>77.252239999999986</v>
      </c>
      <c r="G10" s="424">
        <f>'3.1'!G$11</f>
        <v>49.710487000000001</v>
      </c>
      <c r="H10" s="424">
        <f>'3.1'!H$11</f>
        <v>72.194794000000016</v>
      </c>
      <c r="I10" s="424">
        <f>'3.1'!I$11</f>
        <v>104.80131</v>
      </c>
      <c r="J10" s="424">
        <f>'3.1'!J$11</f>
        <v>114.25153</v>
      </c>
      <c r="K10" s="424">
        <f>'3.1'!K$11</f>
        <v>119.86945000000001</v>
      </c>
      <c r="L10" s="424">
        <f>'3.1'!L$11</f>
        <v>118.50739</v>
      </c>
      <c r="M10" s="424">
        <f>'3.1'!M$11</f>
        <v>133.26089999999999</v>
      </c>
      <c r="N10" s="424">
        <f t="shared" si="1"/>
        <v>1211.4044170000002</v>
      </c>
      <c r="O10" s="42"/>
      <c r="P10" s="42"/>
      <c r="Q10" s="42"/>
      <c r="R10" s="42"/>
    </row>
    <row r="11" spans="1:18">
      <c r="A11" s="446" t="s">
        <v>417</v>
      </c>
      <c r="B11" s="424">
        <v>91.849974000000003</v>
      </c>
      <c r="C11" s="424">
        <v>80.411812000000026</v>
      </c>
      <c r="D11" s="424">
        <v>90.925694000000007</v>
      </c>
      <c r="E11" s="424">
        <v>84.630710000000022</v>
      </c>
      <c r="F11" s="424">
        <v>89.789742000000004</v>
      </c>
      <c r="G11" s="424">
        <v>87.144364000000024</v>
      </c>
      <c r="H11" s="424">
        <v>89.511515999999972</v>
      </c>
      <c r="I11" s="424">
        <v>81.603495000000009</v>
      </c>
      <c r="J11" s="424">
        <v>75.668034999999975</v>
      </c>
      <c r="K11" s="424">
        <v>82.067454000000026</v>
      </c>
      <c r="L11" s="424">
        <v>88.413179000000014</v>
      </c>
      <c r="M11" s="424">
        <v>84.992413999999954</v>
      </c>
      <c r="N11" s="424">
        <f t="shared" si="1"/>
        <v>1027.0083890000001</v>
      </c>
      <c r="O11" s="42"/>
      <c r="P11" s="42"/>
      <c r="Q11" s="42"/>
      <c r="R11" s="42"/>
    </row>
    <row r="12" spans="1:18">
      <c r="A12" s="446" t="s">
        <v>416</v>
      </c>
      <c r="B12" s="424">
        <v>8.8252218000000013</v>
      </c>
      <c r="C12" s="424">
        <v>8.3652870000000021</v>
      </c>
      <c r="D12" s="424">
        <v>8.359744000000001</v>
      </c>
      <c r="E12" s="424">
        <v>7.8319660000000013</v>
      </c>
      <c r="F12" s="424">
        <v>7.1341561999999996</v>
      </c>
      <c r="G12" s="424">
        <v>9.0676776000000014</v>
      </c>
      <c r="H12" s="424">
        <v>8.5282771999999998</v>
      </c>
      <c r="I12" s="424">
        <v>9.3597354000000017</v>
      </c>
      <c r="J12" s="424">
        <v>6.9755561999999998</v>
      </c>
      <c r="K12" s="424">
        <v>5.3756877999999997</v>
      </c>
      <c r="L12" s="424">
        <v>7.0635128000000007</v>
      </c>
      <c r="M12" s="424">
        <v>10.328078400000001</v>
      </c>
      <c r="N12" s="424">
        <f t="shared" si="1"/>
        <v>97.214900399999991</v>
      </c>
      <c r="O12" s="42"/>
      <c r="P12" s="42"/>
      <c r="Q12" s="42"/>
      <c r="R12" s="42"/>
    </row>
    <row r="13" spans="1:18">
      <c r="A13" s="446" t="s">
        <v>418</v>
      </c>
      <c r="B13" s="424">
        <v>6.7104900000000001</v>
      </c>
      <c r="C13" s="424">
        <v>6.0610830000000009</v>
      </c>
      <c r="D13" s="424">
        <v>6.1506760000000007</v>
      </c>
      <c r="E13" s="424">
        <v>6.7126009999999985</v>
      </c>
      <c r="F13" s="424">
        <v>6.8916409999999999</v>
      </c>
      <c r="G13" s="424">
        <v>6.6662389999999991</v>
      </c>
      <c r="H13" s="424">
        <v>6.9249749999999999</v>
      </c>
      <c r="I13" s="424">
        <v>4.279871</v>
      </c>
      <c r="J13" s="424">
        <v>4.2788180000000002</v>
      </c>
      <c r="K13" s="424">
        <v>5.0322110000000002</v>
      </c>
      <c r="L13" s="424">
        <v>5.7967180000000003</v>
      </c>
      <c r="M13" s="424">
        <v>4.9655300000000002</v>
      </c>
      <c r="N13" s="424">
        <f t="shared" si="1"/>
        <v>70.470853000000005</v>
      </c>
      <c r="O13" s="42"/>
      <c r="P13" s="42"/>
      <c r="Q13" s="42"/>
      <c r="R13" s="42"/>
    </row>
    <row r="14" spans="1:18">
      <c r="A14" s="446" t="s">
        <v>419</v>
      </c>
      <c r="B14" s="424">
        <v>1.9478770000000001</v>
      </c>
      <c r="C14" s="424">
        <v>2.1543689999999995</v>
      </c>
      <c r="D14" s="424">
        <v>1.1906580000000002</v>
      </c>
      <c r="E14" s="424">
        <v>1.1421410000000001</v>
      </c>
      <c r="F14" s="424">
        <v>1.4487369999999999</v>
      </c>
      <c r="G14" s="424">
        <v>1.529037</v>
      </c>
      <c r="H14" s="424">
        <v>1.6627290000000001</v>
      </c>
      <c r="I14" s="424">
        <v>1.5400510000000012</v>
      </c>
      <c r="J14" s="424">
        <v>3.1116810000000008</v>
      </c>
      <c r="K14" s="424">
        <v>1.7045260000000002</v>
      </c>
      <c r="L14" s="424">
        <v>1.494356</v>
      </c>
      <c r="M14" s="424">
        <v>1.69634</v>
      </c>
      <c r="N14" s="424">
        <f t="shared" si="1"/>
        <v>20.622502000000001</v>
      </c>
      <c r="O14" s="42"/>
      <c r="P14" s="42"/>
      <c r="Q14" s="42"/>
      <c r="R14" s="42"/>
    </row>
    <row r="15" spans="1:18">
      <c r="A15" s="446" t="s">
        <v>420</v>
      </c>
      <c r="B15" s="424">
        <v>2.6034290000000002</v>
      </c>
      <c r="C15" s="424">
        <v>2.5816229999999996</v>
      </c>
      <c r="D15" s="424">
        <v>1.456637</v>
      </c>
      <c r="E15" s="424">
        <v>0.70136300000000007</v>
      </c>
      <c r="F15" s="424">
        <v>0.31248899999999996</v>
      </c>
      <c r="G15" s="424">
        <v>0.98077799999999993</v>
      </c>
      <c r="H15" s="424">
        <v>1.9389999999999998E-3</v>
      </c>
      <c r="I15" s="424">
        <v>9.8118999999999998E-2</v>
      </c>
      <c r="J15" s="424">
        <v>0.70621800000000001</v>
      </c>
      <c r="K15" s="424">
        <v>0.65268599999999988</v>
      </c>
      <c r="L15" s="424">
        <v>1.207179</v>
      </c>
      <c r="M15" s="424">
        <v>0.877444</v>
      </c>
      <c r="N15" s="424">
        <f t="shared" si="1"/>
        <v>12.179904000000001</v>
      </c>
      <c r="O15" s="42"/>
      <c r="P15" s="42"/>
      <c r="Q15" s="42"/>
      <c r="R15" s="42"/>
    </row>
    <row r="16" spans="1:18">
      <c r="A16" s="446" t="s">
        <v>421</v>
      </c>
      <c r="B16" s="424">
        <v>8.2000000000000003E-2</v>
      </c>
      <c r="C16" s="424">
        <v>0.441187</v>
      </c>
      <c r="D16" s="424">
        <v>0.39700000000000002</v>
      </c>
      <c r="E16" s="424">
        <v>0</v>
      </c>
      <c r="F16" s="424">
        <v>0</v>
      </c>
      <c r="G16" s="424">
        <v>0</v>
      </c>
      <c r="H16" s="424">
        <v>0</v>
      </c>
      <c r="I16" s="424">
        <v>0</v>
      </c>
      <c r="J16" s="424">
        <v>0</v>
      </c>
      <c r="K16" s="424">
        <v>0</v>
      </c>
      <c r="L16" s="424">
        <v>0.1177</v>
      </c>
      <c r="M16" s="424">
        <v>0.43380000000000002</v>
      </c>
      <c r="N16" s="424">
        <f t="shared" si="1"/>
        <v>1.471687</v>
      </c>
      <c r="O16" s="42"/>
      <c r="P16" s="42"/>
      <c r="Q16" s="42"/>
      <c r="R16" s="42"/>
    </row>
    <row r="17" spans="1:18">
      <c r="A17" s="445" t="s">
        <v>422</v>
      </c>
      <c r="B17" s="324">
        <v>0</v>
      </c>
      <c r="C17" s="324">
        <v>0</v>
      </c>
      <c r="D17" s="324">
        <v>0</v>
      </c>
      <c r="E17" s="324">
        <v>0</v>
      </c>
      <c r="F17" s="324">
        <v>0</v>
      </c>
      <c r="G17" s="324">
        <v>0</v>
      </c>
      <c r="H17" s="324">
        <v>0</v>
      </c>
      <c r="I17" s="324">
        <v>0</v>
      </c>
      <c r="J17" s="324">
        <v>0</v>
      </c>
      <c r="K17" s="324">
        <v>0</v>
      </c>
      <c r="L17" s="324">
        <v>0</v>
      </c>
      <c r="M17" s="324">
        <v>0</v>
      </c>
      <c r="N17" s="324">
        <f t="shared" si="1"/>
        <v>0</v>
      </c>
      <c r="O17" s="42"/>
      <c r="P17" s="42"/>
      <c r="Q17" s="42"/>
      <c r="R17" s="42"/>
    </row>
    <row r="18" spans="1:18">
      <c r="A18" s="225" t="s">
        <v>429</v>
      </c>
      <c r="B18" s="314">
        <f t="shared" ref="B18:M18" si="3">SUM(B19:B24)</f>
        <v>744.5784282000003</v>
      </c>
      <c r="C18" s="314">
        <f t="shared" si="3"/>
        <v>827.06686800000068</v>
      </c>
      <c r="D18" s="314">
        <f t="shared" si="3"/>
        <v>938.12743899999896</v>
      </c>
      <c r="E18" s="314">
        <f t="shared" si="3"/>
        <v>928.56434999999897</v>
      </c>
      <c r="F18" s="314">
        <f t="shared" si="3"/>
        <v>1061.5653397999988</v>
      </c>
      <c r="G18" s="314">
        <f t="shared" si="3"/>
        <v>969.32091840000032</v>
      </c>
      <c r="H18" s="314">
        <f t="shared" si="3"/>
        <v>1005.1046888000005</v>
      </c>
      <c r="I18" s="314">
        <f t="shared" si="3"/>
        <v>900.76441160000036</v>
      </c>
      <c r="J18" s="314">
        <f t="shared" si="3"/>
        <v>852.79127979999851</v>
      </c>
      <c r="K18" s="314">
        <f t="shared" si="3"/>
        <v>865.49071620000154</v>
      </c>
      <c r="L18" s="314">
        <f t="shared" si="3"/>
        <v>739.55120119999992</v>
      </c>
      <c r="M18" s="314">
        <f t="shared" si="3"/>
        <v>714.37464560000001</v>
      </c>
      <c r="N18" s="314">
        <f>SUM(B18:M18)</f>
        <v>10547.300286600001</v>
      </c>
      <c r="O18" s="42"/>
      <c r="P18" s="42"/>
      <c r="Q18" s="42"/>
      <c r="R18" s="42"/>
    </row>
    <row r="19" spans="1:18">
      <c r="A19" s="444" t="s">
        <v>423</v>
      </c>
      <c r="B19" s="429">
        <v>221.23850900000008</v>
      </c>
      <c r="C19" s="429">
        <v>191.89552100000006</v>
      </c>
      <c r="D19" s="429">
        <v>216.0054310000001</v>
      </c>
      <c r="E19" s="429">
        <v>220.34491000000006</v>
      </c>
      <c r="F19" s="429">
        <v>243.24467399999995</v>
      </c>
      <c r="G19" s="429">
        <v>231.91823700000003</v>
      </c>
      <c r="H19" s="429">
        <v>210.01818700000001</v>
      </c>
      <c r="I19" s="429">
        <v>211.93632099999996</v>
      </c>
      <c r="J19" s="429">
        <v>231.61339800000002</v>
      </c>
      <c r="K19" s="429">
        <v>200.292959</v>
      </c>
      <c r="L19" s="429">
        <v>255.91772299999997</v>
      </c>
      <c r="M19" s="429">
        <v>230.12848300000005</v>
      </c>
      <c r="N19" s="429">
        <f>SUM(B19:M19)</f>
        <v>2664.5543530000004</v>
      </c>
      <c r="O19" s="42"/>
      <c r="P19" s="42"/>
      <c r="Q19" s="42"/>
      <c r="R19" s="42"/>
    </row>
    <row r="20" spans="1:18">
      <c r="A20" s="447" t="s">
        <v>424</v>
      </c>
      <c r="B20" s="424">
        <v>223.72966399999984</v>
      </c>
      <c r="C20" s="424">
        <v>201.50475800000007</v>
      </c>
      <c r="D20" s="424">
        <v>224.57946999999996</v>
      </c>
      <c r="E20" s="424">
        <v>217.99338000000014</v>
      </c>
      <c r="F20" s="424">
        <v>221.68309600000012</v>
      </c>
      <c r="G20" s="424">
        <v>207.59555899999992</v>
      </c>
      <c r="H20" s="424">
        <v>212.48356899999987</v>
      </c>
      <c r="I20" s="424">
        <v>213.46089600000019</v>
      </c>
      <c r="J20" s="424">
        <v>208.89466400000003</v>
      </c>
      <c r="K20" s="424">
        <v>220.06621699999999</v>
      </c>
      <c r="L20" s="424">
        <v>215.28439299999997</v>
      </c>
      <c r="M20" s="424">
        <v>224.84599400000013</v>
      </c>
      <c r="N20" s="424">
        <f t="shared" ref="N20:N24" si="4">SUM(B20:M20)</f>
        <v>2592.1216600000007</v>
      </c>
      <c r="O20" s="42"/>
      <c r="P20" s="42"/>
      <c r="Q20" s="42"/>
      <c r="R20" s="42"/>
    </row>
    <row r="21" spans="1:18">
      <c r="A21" s="447" t="s">
        <v>425</v>
      </c>
      <c r="B21" s="424">
        <f>'3.1'!B$10</f>
        <v>189.79885100000001</v>
      </c>
      <c r="C21" s="424">
        <f>'3.1'!C$10</f>
        <v>292.43653899999987</v>
      </c>
      <c r="D21" s="424">
        <f>'3.1'!D$10</f>
        <v>245.81828299999984</v>
      </c>
      <c r="E21" s="424">
        <f>'3.1'!E$10</f>
        <v>185.39499999999995</v>
      </c>
      <c r="F21" s="424">
        <f>'3.1'!F$10</f>
        <v>261.90209000000004</v>
      </c>
      <c r="G21" s="424">
        <f>'3.1'!G$10</f>
        <v>172.08994499999994</v>
      </c>
      <c r="H21" s="424">
        <f>'3.1'!H$10</f>
        <v>250.4165880000001</v>
      </c>
      <c r="I21" s="424">
        <f>'3.1'!I$10</f>
        <v>192.84235699999985</v>
      </c>
      <c r="J21" s="424">
        <f>'3.1'!J$10</f>
        <v>151.92078600000013</v>
      </c>
      <c r="K21" s="424">
        <f>'3.1'!K$10</f>
        <v>177.46378899999996</v>
      </c>
      <c r="L21" s="424">
        <f>'3.1'!L$10</f>
        <v>143.82630900000004</v>
      </c>
      <c r="M21" s="424">
        <f>'3.1'!M$10</f>
        <v>144.60988599999985</v>
      </c>
      <c r="N21" s="424">
        <f t="shared" si="4"/>
        <v>2408.5204229999995</v>
      </c>
      <c r="O21" s="42"/>
      <c r="P21" s="42"/>
      <c r="Q21" s="42"/>
      <c r="R21" s="42"/>
    </row>
    <row r="22" spans="1:18">
      <c r="A22" s="447" t="s">
        <v>426</v>
      </c>
      <c r="B22" s="424">
        <f>'3.1'!B$13</f>
        <v>44.111868000000271</v>
      </c>
      <c r="C22" s="424">
        <f>'3.1'!C$13</f>
        <v>85.715612000000775</v>
      </c>
      <c r="D22" s="424">
        <f>'3.1'!D$13</f>
        <v>186.09310399999902</v>
      </c>
      <c r="E22" s="424">
        <f>'3.1'!E$13</f>
        <v>236.11885099999887</v>
      </c>
      <c r="F22" s="424">
        <f>'3.1'!F$13</f>
        <v>252.39284499999891</v>
      </c>
      <c r="G22" s="424">
        <f>'3.1'!G$13</f>
        <v>321.71634000000046</v>
      </c>
      <c r="H22" s="424">
        <f>'3.1'!H$13</f>
        <v>291.54509200000064</v>
      </c>
      <c r="I22" s="424">
        <f>'3.1'!I$13</f>
        <v>235.50532400000034</v>
      </c>
      <c r="J22" s="424">
        <f>'3.1'!J$13</f>
        <v>219.16904899999821</v>
      </c>
      <c r="K22" s="424">
        <f>'3.1'!K$13</f>
        <v>189.08664500000171</v>
      </c>
      <c r="L22" s="424">
        <f>'3.1'!L$13</f>
        <v>57.014121999999965</v>
      </c>
      <c r="M22" s="424">
        <f>'3.1'!M$13</f>
        <v>34.811470999999919</v>
      </c>
      <c r="N22" s="424">
        <f t="shared" si="4"/>
        <v>2153.2803229999995</v>
      </c>
      <c r="O22" s="42"/>
      <c r="P22" s="42"/>
      <c r="Q22" s="42"/>
      <c r="R22" s="42"/>
    </row>
    <row r="23" spans="1:18">
      <c r="A23" s="447" t="s">
        <v>427</v>
      </c>
      <c r="B23" s="424">
        <f>'3.1'!B$12</f>
        <v>54.126033000000049</v>
      </c>
      <c r="C23" s="424">
        <f>'3.1'!C$12</f>
        <v>44.859880999999966</v>
      </c>
      <c r="D23" s="424">
        <f>'3.1'!D$12</f>
        <v>55.436106999999936</v>
      </c>
      <c r="E23" s="424">
        <f>'3.1'!E$12</f>
        <v>58.313711000000005</v>
      </c>
      <c r="F23" s="424">
        <f>'3.1'!F$12</f>
        <v>72.582606999999911</v>
      </c>
      <c r="G23" s="424">
        <f>'3.1'!G$12</f>
        <v>23.755353999999979</v>
      </c>
      <c r="H23" s="424">
        <f>'3.1'!H$12</f>
        <v>29.623390999999977</v>
      </c>
      <c r="I23" s="424">
        <f>'3.1'!I$12</f>
        <v>34.408688999999981</v>
      </c>
      <c r="J23" s="424">
        <f>'3.1'!J$12</f>
        <v>31.685019</v>
      </c>
      <c r="K23" s="424">
        <f>'3.1'!K$12</f>
        <v>71.457106999999979</v>
      </c>
      <c r="L23" s="424">
        <f>'3.1'!L$12</f>
        <v>58.470064000000036</v>
      </c>
      <c r="M23" s="424">
        <f>'3.1'!M$12</f>
        <v>66.816086000000041</v>
      </c>
      <c r="N23" s="424">
        <f t="shared" si="4"/>
        <v>601.53404899999987</v>
      </c>
      <c r="O23" s="42"/>
      <c r="P23" s="42"/>
      <c r="Q23" s="42"/>
      <c r="R23" s="42"/>
    </row>
    <row r="24" spans="1:18">
      <c r="A24" s="445" t="s">
        <v>262</v>
      </c>
      <c r="B24" s="324">
        <v>11.573503199999999</v>
      </c>
      <c r="C24" s="324">
        <v>10.654557</v>
      </c>
      <c r="D24" s="324">
        <v>10.195043999999998</v>
      </c>
      <c r="E24" s="324">
        <v>10.398498000000002</v>
      </c>
      <c r="F24" s="324">
        <v>9.7600277999999996</v>
      </c>
      <c r="G24" s="324">
        <v>12.245483399999999</v>
      </c>
      <c r="H24" s="324">
        <v>11.017861799999999</v>
      </c>
      <c r="I24" s="324">
        <v>12.610824599999999</v>
      </c>
      <c r="J24" s="324">
        <v>9.5083637999999997</v>
      </c>
      <c r="K24" s="324">
        <v>7.1239991999999992</v>
      </c>
      <c r="L24" s="324">
        <v>9.0385901999999998</v>
      </c>
      <c r="M24" s="324">
        <v>13.1627256</v>
      </c>
      <c r="N24" s="324">
        <f t="shared" si="4"/>
        <v>127.2894786</v>
      </c>
      <c r="O24" s="42"/>
      <c r="P24" s="42"/>
      <c r="Q24" s="42"/>
      <c r="R24" s="42"/>
    </row>
    <row r="25" spans="1:18" ht="13.5">
      <c r="A25" s="225" t="s">
        <v>428</v>
      </c>
      <c r="B25" s="335">
        <f t="shared" ref="B25:N25" si="5">B18/B4</f>
        <v>9.0259862060211027E-2</v>
      </c>
      <c r="C25" s="335">
        <f t="shared" si="5"/>
        <v>0.11421332801033444</v>
      </c>
      <c r="D25" s="335">
        <f t="shared" si="5"/>
        <v>0.12516587822973121</v>
      </c>
      <c r="E25" s="335">
        <f t="shared" si="5"/>
        <v>0.14412854277626597</v>
      </c>
      <c r="F25" s="335">
        <f t="shared" si="5"/>
        <v>0.18115194944513346</v>
      </c>
      <c r="G25" s="335">
        <f t="shared" si="5"/>
        <v>0.16249723791251408</v>
      </c>
      <c r="H25" s="335">
        <f t="shared" si="5"/>
        <v>0.16287652476203679</v>
      </c>
      <c r="I25" s="335">
        <f t="shared" si="5"/>
        <v>0.14667281485170261</v>
      </c>
      <c r="J25" s="335">
        <f t="shared" si="5"/>
        <v>0.12568646225451827</v>
      </c>
      <c r="K25" s="335">
        <f t="shared" si="5"/>
        <v>0.10813001595131631</v>
      </c>
      <c r="L25" s="335">
        <f t="shared" si="5"/>
        <v>8.9335587274129435E-2</v>
      </c>
      <c r="M25" s="335">
        <f t="shared" si="5"/>
        <v>8.6341821166884714E-2</v>
      </c>
      <c r="N25" s="335">
        <f t="shared" si="5"/>
        <v>0.12422139118392646</v>
      </c>
      <c r="O25" s="42"/>
      <c r="P25" s="42"/>
      <c r="Q25" s="42"/>
      <c r="R25" s="42"/>
    </row>
    <row r="26" spans="1:18" s="12" customFormat="1" ht="11.25">
      <c r="A26" s="280" t="s">
        <v>701</v>
      </c>
      <c r="G26" s="6"/>
      <c r="H26" s="6"/>
      <c r="N26" s="6"/>
    </row>
    <row r="27" spans="1:18">
      <c r="A27" s="281"/>
    </row>
    <row r="28" spans="1:18">
      <c r="B28" s="42" t="str">
        <f>'3.6'!A5</f>
        <v>Brown coal</v>
      </c>
      <c r="C28" s="42">
        <f>('3.6'!I5-'3.6'!H5)</f>
        <v>2333.5056229999936</v>
      </c>
    </row>
    <row r="29" spans="1:18">
      <c r="B29" s="42" t="str">
        <f>'3.6'!A6</f>
        <v>Nuclear fuel</v>
      </c>
      <c r="C29" s="42">
        <f>('3.6'!I6-'3.6'!H6)</f>
        <v>687.90060999999696</v>
      </c>
    </row>
    <row r="30" spans="1:18">
      <c r="B30" s="42" t="str">
        <f>'3.6'!A8</f>
        <v>Natural gas</v>
      </c>
      <c r="C30" s="42">
        <f>('3.6'!I8-'3.6'!H8)</f>
        <v>432.80450399999791</v>
      </c>
    </row>
    <row r="31" spans="1:18">
      <c r="B31" s="42" t="str">
        <f>'3.6'!A9</f>
        <v>Hard coal</v>
      </c>
      <c r="C31" s="42">
        <f>('3.6'!I9-'3.6'!H9)</f>
        <v>847.4984640000016</v>
      </c>
    </row>
    <row r="32" spans="1:18">
      <c r="B32" s="42" t="str">
        <f>'3.6'!A10</f>
        <v>Pumped storage</v>
      </c>
      <c r="C32" s="42">
        <f>('3.6'!I10-'3.6'!H10)</f>
        <v>-81.674241999999822</v>
      </c>
    </row>
    <row r="33" spans="2:3">
      <c r="B33" s="42" t="str">
        <f>'3.6'!A11</f>
        <v>Other gases</v>
      </c>
      <c r="C33" s="42">
        <f>('3.6'!I11-'3.6'!H11)</f>
        <v>-1008.0710520000002</v>
      </c>
    </row>
    <row r="34" spans="2:3">
      <c r="B34" s="42" t="s">
        <v>522</v>
      </c>
      <c r="C34" s="42">
        <f>('3.6'!I12-'3.6'!H12)</f>
        <v>7.5177347999999853</v>
      </c>
    </row>
    <row r="35" spans="2:3">
      <c r="B35" s="42" t="str">
        <f>'3.6'!A13</f>
        <v>Waste heat</v>
      </c>
      <c r="C35" s="42">
        <f>('3.6'!I13-'3.6'!H13)</f>
        <v>0.20973700000000406</v>
      </c>
    </row>
    <row r="36" spans="2:3">
      <c r="B36" s="42" t="str">
        <f>'3.6'!A14</f>
        <v>Fuel oils</v>
      </c>
      <c r="C36" s="42">
        <f>('3.6'!I14-'3.6'!H14)</f>
        <v>-2.8724489999999925</v>
      </c>
    </row>
    <row r="37" spans="2:3">
      <c r="B37" s="42" t="str">
        <f>'3.6'!A15</f>
        <v>Other liquid fuels</v>
      </c>
      <c r="C37" s="42">
        <f>('3.6'!I15-'3.6'!H15)</f>
        <v>-9.59375</v>
      </c>
    </row>
    <row r="38" spans="2:3">
      <c r="B38" s="42" t="str">
        <f>'3.6'!A16</f>
        <v>Other</v>
      </c>
      <c r="C38" s="42">
        <f>('3.6'!I16-'3.6'!H16)</f>
        <v>0.45607600000000015</v>
      </c>
    </row>
    <row r="39" spans="2:3">
      <c r="B39" s="42" t="str">
        <f>'3.6'!A17</f>
        <v>Coke</v>
      </c>
      <c r="C39" s="42">
        <f>('3.6'!I17-'3.6'!H17)</f>
        <v>0</v>
      </c>
    </row>
    <row r="40" spans="2:3">
      <c r="B40" s="42" t="str">
        <f>'3.6'!A19</f>
        <v>Biomass</v>
      </c>
      <c r="C40" s="42">
        <f>('3.6'!I19-'3.6'!H19)</f>
        <v>165.63286699999981</v>
      </c>
    </row>
    <row r="41" spans="2:3">
      <c r="B41" s="42" t="str">
        <f>'3.6'!A20</f>
        <v>Biogas</v>
      </c>
      <c r="C41" s="42">
        <f>('3.6'!I20-'3.6'!H20)</f>
        <v>-2.5645920000010847</v>
      </c>
    </row>
    <row r="42" spans="2:3">
      <c r="B42" s="42" t="str">
        <f>'3.6'!A21</f>
        <v>Hydro</v>
      </c>
      <c r="C42" s="42">
        <f>('3.6'!I21-'3.6'!H21)</f>
        <v>264.42028299999947</v>
      </c>
    </row>
    <row r="43" spans="2:3">
      <c r="B43" s="42" t="str">
        <f>'3.6'!A22</f>
        <v>Photovoltaic</v>
      </c>
      <c r="C43" s="42">
        <f>('3.6'!I22-'3.6'!H22)</f>
        <v>-83.709742999997161</v>
      </c>
    </row>
    <row r="44" spans="2:3">
      <c r="B44" s="42" t="str">
        <f>'3.6'!A23</f>
        <v>Wind</v>
      </c>
      <c r="C44" s="42">
        <f>('3.6'!I23-'3.6'!H23)</f>
        <v>-97.549444999999992</v>
      </c>
    </row>
    <row r="45" spans="2:3">
      <c r="B45" s="42" t="str">
        <f>'3.6'!A24</f>
        <v>BDMW</v>
      </c>
      <c r="C45" s="42">
        <f>('3.6'!I24-'3.6'!H24)</f>
        <v>7.911370199999979</v>
      </c>
    </row>
  </sheetData>
  <sortState ref="A5:N17">
    <sortCondition descending="1" ref="N5:N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9"/>
  <dimension ref="A1:O27"/>
  <sheetViews>
    <sheetView showGridLines="0" zoomScaleNormal="100" zoomScaleSheetLayoutView="100" zoomScalePageLayoutView="115" workbookViewId="0">
      <selection activeCell="A26" sqref="A26"/>
    </sheetView>
  </sheetViews>
  <sheetFormatPr defaultColWidth="9.140625" defaultRowHeight="12"/>
  <cols>
    <col min="1" max="1" width="29.5703125" style="3" customWidth="1"/>
    <col min="2" max="2" width="11.28515625" style="3" customWidth="1"/>
    <col min="3" max="11" width="11.42578125" style="3" customWidth="1"/>
    <col min="12" max="12" width="11.140625" style="3" customWidth="1"/>
    <col min="13" max="15" width="11" style="3" bestFit="1" customWidth="1"/>
    <col min="16" max="16384" width="9.140625" style="3"/>
  </cols>
  <sheetData>
    <row r="1" spans="1:15" ht="18">
      <c r="A1" s="246" t="s">
        <v>410</v>
      </c>
      <c r="K1" s="315" t="str">
        <f>'3.1'!N1</f>
        <v>2021</v>
      </c>
      <c r="L1" s="113"/>
    </row>
    <row r="2" spans="1:15" ht="6" customHeight="1">
      <c r="A2" s="44"/>
    </row>
    <row r="3" spans="1:15">
      <c r="A3" s="224"/>
      <c r="B3" s="224">
        <v>2014</v>
      </c>
      <c r="C3" s="224">
        <v>2015</v>
      </c>
      <c r="D3" s="224">
        <v>2016</v>
      </c>
      <c r="E3" s="224">
        <v>2017</v>
      </c>
      <c r="F3" s="224">
        <v>2018</v>
      </c>
      <c r="G3" s="224">
        <v>2019</v>
      </c>
      <c r="H3" s="224">
        <v>2020</v>
      </c>
      <c r="I3" s="224">
        <v>2021</v>
      </c>
    </row>
    <row r="4" spans="1:15" s="35" customFormat="1" ht="14.25" customHeight="1">
      <c r="A4" s="218" t="s">
        <v>356</v>
      </c>
      <c r="B4" s="318">
        <f t="shared" ref="B4:I4" si="0">SUM(B5:B17)</f>
        <v>86013.356594199984</v>
      </c>
      <c r="C4" s="318">
        <f t="shared" si="0"/>
        <v>83893.589226300057</v>
      </c>
      <c r="D4" s="318">
        <f t="shared" si="0"/>
        <v>83305.451088000016</v>
      </c>
      <c r="E4" s="318">
        <f t="shared" si="0"/>
        <v>87041.028449999969</v>
      </c>
      <c r="F4" s="318">
        <f t="shared" si="0"/>
        <v>88001.988975999993</v>
      </c>
      <c r="G4" s="318">
        <f t="shared" si="0"/>
        <v>86990.503672000006</v>
      </c>
      <c r="H4" s="318">
        <f t="shared" si="0"/>
        <v>81445.456742999988</v>
      </c>
      <c r="I4" s="318">
        <f t="shared" si="0"/>
        <v>84907.278738999987</v>
      </c>
      <c r="J4" s="109"/>
      <c r="K4" s="109"/>
      <c r="L4" s="109"/>
      <c r="M4" s="109"/>
      <c r="N4" s="109"/>
      <c r="O4" s="109"/>
    </row>
    <row r="5" spans="1:15">
      <c r="A5" s="444" t="s">
        <v>412</v>
      </c>
      <c r="B5" s="321">
        <v>35832.172599999969</v>
      </c>
      <c r="C5" s="321">
        <v>35945.153060000055</v>
      </c>
      <c r="D5" s="321">
        <v>36228.083023000014</v>
      </c>
      <c r="E5" s="321">
        <v>36978.07125699996</v>
      </c>
      <c r="F5" s="321">
        <v>37733.792681999992</v>
      </c>
      <c r="G5" s="321">
        <v>35172.045832000011</v>
      </c>
      <c r="H5" s="321">
        <v>29073.564153000003</v>
      </c>
      <c r="I5" s="321">
        <v>31407.069775999997</v>
      </c>
      <c r="J5" s="110"/>
      <c r="K5" s="110"/>
      <c r="L5" s="110"/>
      <c r="M5" s="110"/>
      <c r="N5" s="110"/>
      <c r="O5" s="110"/>
    </row>
    <row r="6" spans="1:15">
      <c r="A6" s="446" t="s">
        <v>411</v>
      </c>
      <c r="B6" s="427">
        <v>30324.873359999998</v>
      </c>
      <c r="C6" s="427">
        <v>26840.84765</v>
      </c>
      <c r="D6" s="427">
        <v>24104.222150000001</v>
      </c>
      <c r="E6" s="427">
        <v>28339.577040000004</v>
      </c>
      <c r="F6" s="427">
        <v>29921.311170000001</v>
      </c>
      <c r="G6" s="427">
        <v>30246.208839999999</v>
      </c>
      <c r="H6" s="427">
        <v>30043.279770000001</v>
      </c>
      <c r="I6" s="427">
        <v>30731.180379999998</v>
      </c>
    </row>
    <row r="7" spans="1:15">
      <c r="A7" s="446" t="s">
        <v>698</v>
      </c>
      <c r="B7" s="427">
        <f>B$18</f>
        <v>9176.9399912000081</v>
      </c>
      <c r="C7" s="427">
        <f t="shared" ref="C7:I7" si="1">C$18</f>
        <v>9427.1542972999905</v>
      </c>
      <c r="D7" s="427">
        <f t="shared" si="1"/>
        <v>9399.0503778000038</v>
      </c>
      <c r="E7" s="427">
        <f t="shared" si="1"/>
        <v>9621.797128199998</v>
      </c>
      <c r="F7" s="427">
        <f t="shared" si="1"/>
        <v>9404.2300133999906</v>
      </c>
      <c r="G7" s="427">
        <f t="shared" si="1"/>
        <v>10026.383755400004</v>
      </c>
      <c r="H7" s="427">
        <f t="shared" si="1"/>
        <v>10293.159546400004</v>
      </c>
      <c r="I7" s="427">
        <f t="shared" si="1"/>
        <v>10547.300286600004</v>
      </c>
    </row>
    <row r="8" spans="1:15">
      <c r="A8" s="446" t="s">
        <v>413</v>
      </c>
      <c r="B8" s="427">
        <v>1356.622171</v>
      </c>
      <c r="C8" s="427">
        <v>1977.994277</v>
      </c>
      <c r="D8" s="427">
        <v>3422.1618749999998</v>
      </c>
      <c r="E8" s="427">
        <v>3387.9848940000002</v>
      </c>
      <c r="F8" s="427">
        <v>3488.0789790000003</v>
      </c>
      <c r="G8" s="427">
        <v>5514.5082359999979</v>
      </c>
      <c r="H8" s="427">
        <v>6586.8670869999978</v>
      </c>
      <c r="I8" s="427">
        <v>7019.6715909999957</v>
      </c>
    </row>
    <row r="9" spans="1:15">
      <c r="A9" s="446" t="s">
        <v>414</v>
      </c>
      <c r="B9" s="427">
        <v>4889.8065399999978</v>
      </c>
      <c r="C9" s="427">
        <v>5165.638719999999</v>
      </c>
      <c r="D9" s="427">
        <v>5719.8506399999997</v>
      </c>
      <c r="E9" s="427">
        <v>4453.0348240000003</v>
      </c>
      <c r="F9" s="427">
        <v>3454.5004139999996</v>
      </c>
      <c r="G9" s="427">
        <v>2149.0284099999999</v>
      </c>
      <c r="H9" s="427">
        <v>1914.1855890000002</v>
      </c>
      <c r="I9" s="427">
        <v>2761.6840530000018</v>
      </c>
    </row>
    <row r="10" spans="1:15">
      <c r="A10" s="446" t="s">
        <v>415</v>
      </c>
      <c r="B10" s="427">
        <v>1051.5262420000001</v>
      </c>
      <c r="C10" s="427">
        <v>1275.9619400000001</v>
      </c>
      <c r="D10" s="427">
        <v>1201.5475299999998</v>
      </c>
      <c r="E10" s="427">
        <v>1170.455101</v>
      </c>
      <c r="F10" s="427">
        <v>1050.5881870000003</v>
      </c>
      <c r="G10" s="427">
        <v>1166.6572390000001</v>
      </c>
      <c r="H10" s="427">
        <v>1293.0786589999998</v>
      </c>
      <c r="I10" s="427">
        <v>1211.404417</v>
      </c>
    </row>
    <row r="11" spans="1:15">
      <c r="A11" s="446" t="s">
        <v>417</v>
      </c>
      <c r="B11" s="427">
        <v>3221.5793900000008</v>
      </c>
      <c r="C11" s="427">
        <v>3088.7777000000006</v>
      </c>
      <c r="D11" s="427">
        <v>3036.1755740000003</v>
      </c>
      <c r="E11" s="427">
        <v>2879.7477989999979</v>
      </c>
      <c r="F11" s="427">
        <v>2751.508558999999</v>
      </c>
      <c r="G11" s="427">
        <v>2514.6749569999997</v>
      </c>
      <c r="H11" s="427">
        <v>2035.0794409999999</v>
      </c>
      <c r="I11" s="427">
        <v>1027.0083889999996</v>
      </c>
    </row>
    <row r="12" spans="1:15">
      <c r="A12" s="446" t="s">
        <v>416</v>
      </c>
      <c r="B12" s="427">
        <v>67.502849999999896</v>
      </c>
      <c r="C12" s="427">
        <v>75.863481999999934</v>
      </c>
      <c r="D12" s="427">
        <v>78.259737200000004</v>
      </c>
      <c r="E12" s="427">
        <v>87.816458799999992</v>
      </c>
      <c r="F12" s="427">
        <v>76.7655216</v>
      </c>
      <c r="G12" s="427">
        <v>82.021760600000007</v>
      </c>
      <c r="H12" s="427">
        <v>89.697165600000034</v>
      </c>
      <c r="I12" s="427">
        <v>97.214900400000019</v>
      </c>
    </row>
    <row r="13" spans="1:15">
      <c r="A13" s="446" t="s">
        <v>418</v>
      </c>
      <c r="B13" s="427">
        <v>35.382570000000001</v>
      </c>
      <c r="C13" s="427">
        <v>32.393039999999999</v>
      </c>
      <c r="D13" s="427">
        <v>46.021053999999992</v>
      </c>
      <c r="E13" s="427">
        <v>45.580433999999997</v>
      </c>
      <c r="F13" s="427">
        <v>64.271771000000001</v>
      </c>
      <c r="G13" s="427">
        <v>62.106784999999988</v>
      </c>
      <c r="H13" s="427">
        <v>70.261116000000001</v>
      </c>
      <c r="I13" s="427">
        <v>70.470853000000005</v>
      </c>
    </row>
    <row r="14" spans="1:15">
      <c r="A14" s="446" t="s">
        <v>419</v>
      </c>
      <c r="B14" s="427">
        <v>45.741589999999967</v>
      </c>
      <c r="C14" s="427">
        <v>47.084299999999978</v>
      </c>
      <c r="D14" s="427">
        <v>44.323543999999998</v>
      </c>
      <c r="E14" s="427">
        <v>53.923576000000004</v>
      </c>
      <c r="F14" s="427">
        <v>34.787870000000012</v>
      </c>
      <c r="G14" s="427">
        <v>38.404585999999988</v>
      </c>
      <c r="H14" s="427">
        <v>23.494950999999997</v>
      </c>
      <c r="I14" s="427">
        <v>20.622502000000004</v>
      </c>
    </row>
    <row r="15" spans="1:15">
      <c r="A15" s="446" t="s">
        <v>420</v>
      </c>
      <c r="B15" s="427">
        <v>10.729309999999998</v>
      </c>
      <c r="C15" s="427">
        <v>16.063759999999998</v>
      </c>
      <c r="D15" s="427">
        <v>24.985082999999999</v>
      </c>
      <c r="E15" s="427">
        <v>22.800909000000001</v>
      </c>
      <c r="F15" s="427">
        <v>21.60812</v>
      </c>
      <c r="G15" s="427">
        <v>17.432931</v>
      </c>
      <c r="H15" s="427">
        <v>21.773654000000001</v>
      </c>
      <c r="I15" s="427">
        <v>12.179904000000001</v>
      </c>
    </row>
    <row r="16" spans="1:15">
      <c r="A16" s="446" t="s">
        <v>421</v>
      </c>
      <c r="B16" s="427">
        <v>0.47998000000000002</v>
      </c>
      <c r="C16" s="427">
        <v>0.65700000000000003</v>
      </c>
      <c r="D16" s="427">
        <v>0.77049999999999996</v>
      </c>
      <c r="E16" s="427">
        <v>0.23902899999999999</v>
      </c>
      <c r="F16" s="427">
        <v>0.54568900000000009</v>
      </c>
      <c r="G16" s="427">
        <v>1.0303399999999998</v>
      </c>
      <c r="H16" s="427">
        <v>1.0156109999999998</v>
      </c>
      <c r="I16" s="427">
        <v>1.471687</v>
      </c>
    </row>
    <row r="17" spans="1:9">
      <c r="A17" s="445" t="s">
        <v>422</v>
      </c>
      <c r="B17" s="426">
        <v>0</v>
      </c>
      <c r="C17" s="426">
        <v>0</v>
      </c>
      <c r="D17" s="426">
        <v>0</v>
      </c>
      <c r="E17" s="426">
        <v>0</v>
      </c>
      <c r="F17" s="426">
        <v>0</v>
      </c>
      <c r="G17" s="426">
        <v>0</v>
      </c>
      <c r="H17" s="426">
        <v>0</v>
      </c>
      <c r="I17" s="426">
        <v>0</v>
      </c>
    </row>
    <row r="18" spans="1:9">
      <c r="A18" s="220" t="s">
        <v>429</v>
      </c>
      <c r="B18" s="330">
        <f t="shared" ref="B18:I18" si="2">SUM(B19:B24)</f>
        <v>9176.9399912000081</v>
      </c>
      <c r="C18" s="330">
        <f t="shared" si="2"/>
        <v>9427.1542972999905</v>
      </c>
      <c r="D18" s="330">
        <f t="shared" si="2"/>
        <v>9399.0503778000038</v>
      </c>
      <c r="E18" s="330">
        <f t="shared" si="2"/>
        <v>9621.797128199998</v>
      </c>
      <c r="F18" s="330">
        <f t="shared" si="2"/>
        <v>9404.2300133999906</v>
      </c>
      <c r="G18" s="330">
        <f t="shared" si="2"/>
        <v>10026.383755400004</v>
      </c>
      <c r="H18" s="330">
        <f t="shared" si="2"/>
        <v>10293.159546400004</v>
      </c>
      <c r="I18" s="330">
        <f t="shared" si="2"/>
        <v>10547.300286600004</v>
      </c>
    </row>
    <row r="19" spans="1:9">
      <c r="A19" s="448" t="s">
        <v>423</v>
      </c>
      <c r="B19" s="368">
        <v>2008.2397289999992</v>
      </c>
      <c r="C19" s="449">
        <v>2090.855399999999</v>
      </c>
      <c r="D19" s="449">
        <v>2067.4427529999998</v>
      </c>
      <c r="E19" s="449">
        <v>2211.3531279999997</v>
      </c>
      <c r="F19" s="449">
        <v>2118.7242770000003</v>
      </c>
      <c r="G19" s="449">
        <v>2398.7335939999998</v>
      </c>
      <c r="H19" s="449">
        <v>2498.9214860000006</v>
      </c>
      <c r="I19" s="449">
        <v>2664.5543530000004</v>
      </c>
    </row>
    <row r="20" spans="1:9">
      <c r="A20" s="452" t="s">
        <v>424</v>
      </c>
      <c r="B20" s="436">
        <v>2567.8574630000062</v>
      </c>
      <c r="C20" s="453">
        <v>2614.5435699999884</v>
      </c>
      <c r="D20" s="453">
        <v>2600.561393</v>
      </c>
      <c r="E20" s="453">
        <v>2638.9848549999997</v>
      </c>
      <c r="F20" s="453">
        <v>2607.2452349999994</v>
      </c>
      <c r="G20" s="453">
        <v>2527.072306</v>
      </c>
      <c r="H20" s="453">
        <v>2594.6862520000009</v>
      </c>
      <c r="I20" s="453">
        <v>2592.1216599999998</v>
      </c>
    </row>
    <row r="21" spans="1:9">
      <c r="A21" s="452" t="s">
        <v>425</v>
      </c>
      <c r="B21" s="436">
        <v>1909.7606070000013</v>
      </c>
      <c r="C21" s="453">
        <v>1795.3857140000002</v>
      </c>
      <c r="D21" s="453">
        <v>2001.483921</v>
      </c>
      <c r="E21" s="453">
        <v>1869.5299099999997</v>
      </c>
      <c r="F21" s="453">
        <v>1627.5154729999999</v>
      </c>
      <c r="G21" s="453">
        <v>2008.651597</v>
      </c>
      <c r="H21" s="453">
        <v>2144.10014</v>
      </c>
      <c r="I21" s="453">
        <f>+'3.1'!N10</f>
        <v>2408.5204229999995</v>
      </c>
    </row>
    <row r="22" spans="1:9">
      <c r="A22" s="452" t="s">
        <v>426</v>
      </c>
      <c r="B22" s="436">
        <v>2127.2023242000023</v>
      </c>
      <c r="C22" s="453">
        <v>2267.1159573000027</v>
      </c>
      <c r="D22" s="453">
        <v>2134.0407850000029</v>
      </c>
      <c r="E22" s="453">
        <v>2196.6528549999985</v>
      </c>
      <c r="F22" s="453">
        <v>2341.2052279999907</v>
      </c>
      <c r="G22" s="453">
        <v>2287.0433710000048</v>
      </c>
      <c r="H22" s="453">
        <v>2236.9900660000026</v>
      </c>
      <c r="I22" s="453">
        <v>2153.2803230000054</v>
      </c>
    </row>
    <row r="23" spans="1:9">
      <c r="A23" s="452" t="s">
        <v>427</v>
      </c>
      <c r="B23" s="436">
        <v>476.54452799999984</v>
      </c>
      <c r="C23" s="453">
        <v>572.61156799999981</v>
      </c>
      <c r="D23" s="453">
        <v>496.96035199999994</v>
      </c>
      <c r="E23" s="453">
        <v>591.03834400000005</v>
      </c>
      <c r="F23" s="453">
        <v>609.32970900000009</v>
      </c>
      <c r="G23" s="453">
        <v>700.03396199999997</v>
      </c>
      <c r="H23" s="453">
        <v>699.08349399999986</v>
      </c>
      <c r="I23" s="453">
        <f>+'3.1'!N12</f>
        <v>601.53404899999987</v>
      </c>
    </row>
    <row r="24" spans="1:9">
      <c r="A24" s="450" t="s">
        <v>262</v>
      </c>
      <c r="B24" s="435">
        <v>87.335339999999988</v>
      </c>
      <c r="C24" s="451">
        <v>86.642087999999987</v>
      </c>
      <c r="D24" s="451">
        <v>98.561173800000006</v>
      </c>
      <c r="E24" s="451">
        <v>114.2380362</v>
      </c>
      <c r="F24" s="451">
        <v>100.2100914</v>
      </c>
      <c r="G24" s="451">
        <v>104.8489254</v>
      </c>
      <c r="H24" s="451">
        <v>119.37810840000002</v>
      </c>
      <c r="I24" s="451">
        <v>127.2894786</v>
      </c>
    </row>
    <row r="25" spans="1:9" ht="13.5">
      <c r="A25" s="220" t="s">
        <v>428</v>
      </c>
      <c r="B25" s="336">
        <f>B18/B4</f>
        <v>0.10669203429062346</v>
      </c>
      <c r="C25" s="336">
        <f t="shared" ref="C25:I25" si="3">C18/C4</f>
        <v>0.11237037757283894</v>
      </c>
      <c r="D25" s="336">
        <f t="shared" si="3"/>
        <v>0.11282635475884145</v>
      </c>
      <c r="E25" s="336">
        <f t="shared" si="3"/>
        <v>0.11054323805154903</v>
      </c>
      <c r="F25" s="336">
        <f t="shared" si="3"/>
        <v>0.10686383481587812</v>
      </c>
      <c r="G25" s="336">
        <f t="shared" si="3"/>
        <v>0.11525837111145774</v>
      </c>
      <c r="H25" s="336">
        <f t="shared" si="3"/>
        <v>0.12638101568857213</v>
      </c>
      <c r="I25" s="336">
        <f t="shared" si="3"/>
        <v>0.12422139118392651</v>
      </c>
    </row>
    <row r="26" spans="1:9" s="12" customFormat="1" ht="11.25">
      <c r="A26" s="280" t="s">
        <v>701</v>
      </c>
      <c r="B26" s="162"/>
      <c r="C26" s="162"/>
      <c r="D26" s="162"/>
      <c r="E26" s="162"/>
      <c r="F26" s="162"/>
      <c r="G26" s="163"/>
      <c r="H26" s="163"/>
      <c r="I26" s="163"/>
    </row>
    <row r="27" spans="1:9">
      <c r="A27" s="281"/>
    </row>
  </sheetData>
  <sortState ref="A5:I17">
    <sortCondition descending="1" ref="I5:I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21"/>
  <dimension ref="A1:O44"/>
  <sheetViews>
    <sheetView showGridLines="0" zoomScaleNormal="100" zoomScaleSheetLayoutView="100" workbookViewId="0"/>
  </sheetViews>
  <sheetFormatPr defaultColWidth="9.140625" defaultRowHeight="12"/>
  <cols>
    <col min="1" max="1" width="6.42578125" style="3" customWidth="1"/>
    <col min="2" max="2" width="21.7109375" style="3" customWidth="1"/>
    <col min="3" max="10" width="8.7109375" style="3" customWidth="1"/>
    <col min="11" max="11" width="9.28515625" style="3" customWidth="1"/>
    <col min="12" max="14" width="8.7109375" style="3" customWidth="1"/>
    <col min="15" max="15" width="9.7109375" style="3" customWidth="1"/>
    <col min="16" max="16384" width="9.140625" style="3"/>
  </cols>
  <sheetData>
    <row r="1" spans="1:15" ht="18">
      <c r="A1" s="301" t="s">
        <v>430</v>
      </c>
      <c r="O1" s="315" t="str">
        <f>'3.1'!N1</f>
        <v>2021</v>
      </c>
    </row>
    <row r="2" spans="1:15" ht="6" customHeight="1"/>
    <row r="3" spans="1:15">
      <c r="A3" s="618"/>
      <c r="B3" s="618"/>
      <c r="C3" s="312" t="s">
        <v>343</v>
      </c>
      <c r="D3" s="312" t="s">
        <v>344</v>
      </c>
      <c r="E3" s="312" t="s">
        <v>345</v>
      </c>
      <c r="F3" s="312" t="s">
        <v>346</v>
      </c>
      <c r="G3" s="312" t="s">
        <v>347</v>
      </c>
      <c r="H3" s="312" t="s">
        <v>348</v>
      </c>
      <c r="I3" s="312" t="s">
        <v>349</v>
      </c>
      <c r="J3" s="312" t="s">
        <v>350</v>
      </c>
      <c r="K3" s="312" t="s">
        <v>351</v>
      </c>
      <c r="L3" s="312" t="s">
        <v>352</v>
      </c>
      <c r="M3" s="312" t="s">
        <v>353</v>
      </c>
      <c r="N3" s="312" t="s">
        <v>354</v>
      </c>
      <c r="O3" s="312" t="s">
        <v>355</v>
      </c>
    </row>
    <row r="4" spans="1:15">
      <c r="A4" s="617">
        <v>2012</v>
      </c>
      <c r="B4" s="454" t="s">
        <v>356</v>
      </c>
      <c r="C4" s="455">
        <v>8520.2844482746023</v>
      </c>
      <c r="D4" s="455">
        <v>7825.191313358745</v>
      </c>
      <c r="E4" s="455">
        <v>8149.4296500598948</v>
      </c>
      <c r="F4" s="455">
        <v>7642.6910119074719</v>
      </c>
      <c r="G4" s="455">
        <v>6969.5570282336948</v>
      </c>
      <c r="H4" s="455">
        <v>6653.2261340618134</v>
      </c>
      <c r="I4" s="455">
        <v>6873.8981566759785</v>
      </c>
      <c r="J4" s="455">
        <v>6336.61373681445</v>
      </c>
      <c r="K4" s="455">
        <v>6443.4975862964038</v>
      </c>
      <c r="L4" s="455">
        <v>7178.1245149088227</v>
      </c>
      <c r="M4" s="455">
        <v>7344.9665484961833</v>
      </c>
      <c r="N4" s="455">
        <v>7636.23987197112</v>
      </c>
      <c r="O4" s="455">
        <v>87573.720001059177</v>
      </c>
    </row>
    <row r="5" spans="1:15">
      <c r="A5" s="617"/>
      <c r="B5" s="458" t="s">
        <v>367</v>
      </c>
      <c r="C5" s="459">
        <v>7914.103633247476</v>
      </c>
      <c r="D5" s="459">
        <v>7257.630734211064</v>
      </c>
      <c r="E5" s="459">
        <v>7564.2835385719354</v>
      </c>
      <c r="F5" s="459">
        <v>7086.5264987508126</v>
      </c>
      <c r="G5" s="459">
        <v>6425.7115494856052</v>
      </c>
      <c r="H5" s="459">
        <v>6118.1871686610493</v>
      </c>
      <c r="I5" s="459">
        <v>6334.7037429713555</v>
      </c>
      <c r="J5" s="459">
        <v>5835.9528274189752</v>
      </c>
      <c r="K5" s="459">
        <v>5965.3947059478405</v>
      </c>
      <c r="L5" s="459">
        <v>6665.0089933567206</v>
      </c>
      <c r="M5" s="459">
        <v>6828.4802342461317</v>
      </c>
      <c r="N5" s="459">
        <v>7092.3816106943186</v>
      </c>
      <c r="O5" s="459">
        <v>81088.365237563266</v>
      </c>
    </row>
    <row r="6" spans="1:15">
      <c r="A6" s="617"/>
      <c r="B6" s="458" t="s">
        <v>395</v>
      </c>
      <c r="C6" s="459">
        <v>6752.6827596421108</v>
      </c>
      <c r="D6" s="459">
        <v>6839.5398977172445</v>
      </c>
      <c r="E6" s="459">
        <v>6273.4690863271935</v>
      </c>
      <c r="F6" s="459">
        <v>5739.0318261784751</v>
      </c>
      <c r="G6" s="459">
        <v>5465.0846633962547</v>
      </c>
      <c r="H6" s="459">
        <v>5208.5359936601317</v>
      </c>
      <c r="I6" s="459">
        <v>5154.6443090798484</v>
      </c>
      <c r="J6" s="459">
        <v>5239.3832486053207</v>
      </c>
      <c r="K6" s="459">
        <v>5277.4103821203034</v>
      </c>
      <c r="L6" s="459">
        <v>5965.7890965804218</v>
      </c>
      <c r="M6" s="459">
        <v>6146.7877452291004</v>
      </c>
      <c r="N6" s="459">
        <v>6390.9192022439292</v>
      </c>
      <c r="O6" s="459">
        <v>70453.278210780321</v>
      </c>
    </row>
    <row r="7" spans="1:15">
      <c r="A7" s="617"/>
      <c r="B7" s="456" t="s">
        <v>396</v>
      </c>
      <c r="C7" s="457">
        <v>5568.0053576149858</v>
      </c>
      <c r="D7" s="457">
        <v>5695.737553269566</v>
      </c>
      <c r="E7" s="457">
        <v>5248.4142180392346</v>
      </c>
      <c r="F7" s="457">
        <v>4746.7199064218166</v>
      </c>
      <c r="G7" s="457">
        <v>4527.3334744481663</v>
      </c>
      <c r="H7" s="457">
        <v>4375.5020647593665</v>
      </c>
      <c r="I7" s="457">
        <v>4296.8620783752258</v>
      </c>
      <c r="J7" s="457">
        <v>4381.9549013098458</v>
      </c>
      <c r="K7" s="457">
        <v>4419.9581660717395</v>
      </c>
      <c r="L7" s="457">
        <v>5028.4372538283196</v>
      </c>
      <c r="M7" s="457">
        <v>5190.3075011790488</v>
      </c>
      <c r="N7" s="457">
        <v>5319.4119769671288</v>
      </c>
      <c r="O7" s="457">
        <v>58798.644452284447</v>
      </c>
    </row>
    <row r="8" spans="1:15">
      <c r="A8" s="617">
        <v>2013</v>
      </c>
      <c r="B8" s="454" t="s">
        <v>356</v>
      </c>
      <c r="C8" s="455">
        <v>8196.4586742999072</v>
      </c>
      <c r="D8" s="455">
        <v>7345.5364530793904</v>
      </c>
      <c r="E8" s="455">
        <v>8118.9787170107948</v>
      </c>
      <c r="F8" s="455">
        <v>7112.0613113115196</v>
      </c>
      <c r="G8" s="455">
        <v>6970.5017837754158</v>
      </c>
      <c r="H8" s="455">
        <v>6391.6821656350367</v>
      </c>
      <c r="I8" s="455">
        <v>6678.4614672535845</v>
      </c>
      <c r="J8" s="455">
        <v>6612.4695074509018</v>
      </c>
      <c r="K8" s="455">
        <v>6282.9744372816713</v>
      </c>
      <c r="L8" s="455">
        <v>7737.1583359047527</v>
      </c>
      <c r="M8" s="455">
        <v>7960.2024534093262</v>
      </c>
      <c r="N8" s="455">
        <v>7658.4362833788155</v>
      </c>
      <c r="O8" s="455">
        <v>87064.921589791105</v>
      </c>
    </row>
    <row r="9" spans="1:15">
      <c r="A9" s="617"/>
      <c r="B9" s="458" t="s">
        <v>367</v>
      </c>
      <c r="C9" s="459">
        <v>7631.9922329224073</v>
      </c>
      <c r="D9" s="459">
        <v>6840.8678241178941</v>
      </c>
      <c r="E9" s="459">
        <v>7565.3517938571713</v>
      </c>
      <c r="F9" s="459">
        <v>6617.0215874944888</v>
      </c>
      <c r="G9" s="459">
        <v>6458.5639500477291</v>
      </c>
      <c r="H9" s="459">
        <v>5921.4629270134501</v>
      </c>
      <c r="I9" s="459">
        <v>6172.4030494626732</v>
      </c>
      <c r="J9" s="459">
        <v>6103.1181133536356</v>
      </c>
      <c r="K9" s="459">
        <v>5809.7024061886359</v>
      </c>
      <c r="L9" s="459">
        <v>7194.4664703601939</v>
      </c>
      <c r="M9" s="459">
        <v>7413.4602372094105</v>
      </c>
      <c r="N9" s="459">
        <v>7129.7927117882382</v>
      </c>
      <c r="O9" s="459">
        <v>80858.203303815913</v>
      </c>
    </row>
    <row r="10" spans="1:15">
      <c r="A10" s="617"/>
      <c r="B10" s="458" t="s">
        <v>395</v>
      </c>
      <c r="C10" s="459">
        <v>6784.9025452801307</v>
      </c>
      <c r="D10" s="459">
        <v>6122.1841833005728</v>
      </c>
      <c r="E10" s="459">
        <v>6582.719862133742</v>
      </c>
      <c r="F10" s="459">
        <v>5729.9439039044501</v>
      </c>
      <c r="G10" s="459">
        <v>5478.3445463899188</v>
      </c>
      <c r="H10" s="459">
        <v>5100.8018352915497</v>
      </c>
      <c r="I10" s="459">
        <v>5148.9146968583827</v>
      </c>
      <c r="J10" s="459">
        <v>5286.5831113533231</v>
      </c>
      <c r="K10" s="459">
        <v>5390.4885722487206</v>
      </c>
      <c r="L10" s="459">
        <v>6002.8226946014547</v>
      </c>
      <c r="M10" s="459">
        <v>6244.2521193789999</v>
      </c>
      <c r="N10" s="459">
        <v>6305.3978105827118</v>
      </c>
      <c r="O10" s="459">
        <v>70177.355881323951</v>
      </c>
    </row>
    <row r="11" spans="1:15">
      <c r="A11" s="617"/>
      <c r="B11" s="456" t="s">
        <v>396</v>
      </c>
      <c r="C11" s="457">
        <v>5696.8195909026299</v>
      </c>
      <c r="D11" s="457">
        <v>5141.4383559390753</v>
      </c>
      <c r="E11" s="457">
        <v>5517.7102802801173</v>
      </c>
      <c r="F11" s="457">
        <v>4803.2898550874188</v>
      </c>
      <c r="G11" s="457">
        <v>4580.4442139622315</v>
      </c>
      <c r="H11" s="457">
        <v>4327.041502769961</v>
      </c>
      <c r="I11" s="457">
        <v>4280.5317430674722</v>
      </c>
      <c r="J11" s="457">
        <v>4369.4155348560571</v>
      </c>
      <c r="K11" s="457">
        <v>4526.8194127556853</v>
      </c>
      <c r="L11" s="457">
        <v>4968.7817740568944</v>
      </c>
      <c r="M11" s="457">
        <v>5201.9644423790833</v>
      </c>
      <c r="N11" s="457">
        <v>5242.033464492135</v>
      </c>
      <c r="O11" s="457">
        <v>58656.29017054876</v>
      </c>
    </row>
    <row r="12" spans="1:15">
      <c r="A12" s="617">
        <v>2014</v>
      </c>
      <c r="B12" s="454" t="s">
        <v>356</v>
      </c>
      <c r="C12" s="455">
        <v>8210.3727560000007</v>
      </c>
      <c r="D12" s="455">
        <v>7316.4050319999997</v>
      </c>
      <c r="E12" s="455">
        <v>8134.0077070000043</v>
      </c>
      <c r="F12" s="455">
        <v>7336.896159599999</v>
      </c>
      <c r="G12" s="455">
        <v>6784.6386441999994</v>
      </c>
      <c r="H12" s="455">
        <v>6259.1874105999987</v>
      </c>
      <c r="I12" s="455">
        <v>5843.260944900001</v>
      </c>
      <c r="J12" s="455">
        <v>6105.6433518999993</v>
      </c>
      <c r="K12" s="455">
        <v>7208.6693713999975</v>
      </c>
      <c r="L12" s="455">
        <v>8029.7154530999969</v>
      </c>
      <c r="M12" s="455">
        <v>7388.9325837999995</v>
      </c>
      <c r="N12" s="455">
        <v>7395.6276276999997</v>
      </c>
      <c r="O12" s="455">
        <v>86013.35704219999</v>
      </c>
    </row>
    <row r="13" spans="1:15">
      <c r="A13" s="617"/>
      <c r="B13" s="458" t="s">
        <v>367</v>
      </c>
      <c r="C13" s="459">
        <v>7651.4875914770628</v>
      </c>
      <c r="D13" s="459">
        <v>6809.5228444129907</v>
      </c>
      <c r="E13" s="459">
        <v>7570.853076000004</v>
      </c>
      <c r="F13" s="459">
        <v>6817.6537175999993</v>
      </c>
      <c r="G13" s="459">
        <v>6283.3443782000004</v>
      </c>
      <c r="H13" s="459">
        <v>5799.8021186000005</v>
      </c>
      <c r="I13" s="459">
        <v>5406.8582109000008</v>
      </c>
      <c r="J13" s="459">
        <v>5653.2231418999982</v>
      </c>
      <c r="K13" s="459">
        <v>6693.7204283999981</v>
      </c>
      <c r="L13" s="459">
        <v>7472.7021800999964</v>
      </c>
      <c r="M13" s="459">
        <v>6865.1133667999984</v>
      </c>
      <c r="N13" s="459">
        <v>6875.179634699999</v>
      </c>
      <c r="O13" s="459">
        <v>79899.460689090061</v>
      </c>
    </row>
    <row r="14" spans="1:15">
      <c r="A14" s="617"/>
      <c r="B14" s="458" t="s">
        <v>395</v>
      </c>
      <c r="C14" s="459">
        <v>6616.2345580000028</v>
      </c>
      <c r="D14" s="459">
        <v>5985.4074187132355</v>
      </c>
      <c r="E14" s="459">
        <v>6167.7194501161048</v>
      </c>
      <c r="F14" s="459">
        <v>5686.3169636000066</v>
      </c>
      <c r="G14" s="459">
        <v>5573.9698681999944</v>
      </c>
      <c r="H14" s="459">
        <v>5243.4914506000005</v>
      </c>
      <c r="I14" s="459">
        <v>5254.2542053999996</v>
      </c>
      <c r="J14" s="459">
        <v>5263.6694349000099</v>
      </c>
      <c r="K14" s="459">
        <v>5429.3010514000016</v>
      </c>
      <c r="L14" s="459">
        <v>5990.1735490999999</v>
      </c>
      <c r="M14" s="459">
        <v>6102.1921377999906</v>
      </c>
      <c r="N14" s="459">
        <v>6307.0910566999901</v>
      </c>
      <c r="O14" s="459">
        <v>69619.821144529342</v>
      </c>
    </row>
    <row r="15" spans="1:15">
      <c r="A15" s="617"/>
      <c r="B15" s="456" t="s">
        <v>396</v>
      </c>
      <c r="C15" s="457">
        <v>5511.355589477067</v>
      </c>
      <c r="D15" s="457">
        <v>4986.9964541262261</v>
      </c>
      <c r="E15" s="457">
        <v>5096.1453721161042</v>
      </c>
      <c r="F15" s="457">
        <v>4731.9841186000058</v>
      </c>
      <c r="G15" s="457">
        <v>4656.1392421999944</v>
      </c>
      <c r="H15" s="457">
        <v>4442.5663566000012</v>
      </c>
      <c r="I15" s="457">
        <v>4499.7057878999995</v>
      </c>
      <c r="J15" s="457">
        <v>4452.0161499000087</v>
      </c>
      <c r="K15" s="457">
        <v>4513.9031914000016</v>
      </c>
      <c r="L15" s="457">
        <v>4950.9606191000012</v>
      </c>
      <c r="M15" s="457">
        <v>5090.3579257999936</v>
      </c>
      <c r="N15" s="457">
        <v>5364.4914806999914</v>
      </c>
      <c r="O15" s="457">
        <v>58296.622287919396</v>
      </c>
    </row>
    <row r="16" spans="1:15">
      <c r="A16" s="617">
        <v>2015</v>
      </c>
      <c r="B16" s="454" t="s">
        <v>356</v>
      </c>
      <c r="C16" s="455">
        <v>8279.8963877999995</v>
      </c>
      <c r="D16" s="455">
        <v>7821.2388149000008</v>
      </c>
      <c r="E16" s="455">
        <v>8141.1174011999983</v>
      </c>
      <c r="F16" s="455">
        <v>7327.7843305000006</v>
      </c>
      <c r="G16" s="455">
        <v>6419.6574908999964</v>
      </c>
      <c r="H16" s="455">
        <v>6274.6637379999975</v>
      </c>
      <c r="I16" s="455">
        <v>6200.7453260000011</v>
      </c>
      <c r="J16" s="455">
        <v>6424.2962739999984</v>
      </c>
      <c r="K16" s="455">
        <v>5928.2631449999999</v>
      </c>
      <c r="L16" s="455">
        <v>6915.3257409999987</v>
      </c>
      <c r="M16" s="455">
        <v>6971.6404169999996</v>
      </c>
      <c r="N16" s="455">
        <v>7188.9602199999981</v>
      </c>
      <c r="O16" s="455">
        <v>83893.58928629999</v>
      </c>
    </row>
    <row r="17" spans="1:15">
      <c r="A17" s="617"/>
      <c r="B17" s="458" t="s">
        <v>367</v>
      </c>
      <c r="C17" s="459">
        <v>7721.3914647999991</v>
      </c>
      <c r="D17" s="459">
        <v>7290.778877900002</v>
      </c>
      <c r="E17" s="459">
        <v>7582.2686481999981</v>
      </c>
      <c r="F17" s="459">
        <v>6822.0565714999993</v>
      </c>
      <c r="G17" s="459">
        <v>5960.826946899997</v>
      </c>
      <c r="H17" s="459">
        <v>5814.1481759999988</v>
      </c>
      <c r="I17" s="459">
        <v>5715.6359190000003</v>
      </c>
      <c r="J17" s="459">
        <v>5920.9361089999984</v>
      </c>
      <c r="K17" s="459">
        <v>5476.8078099999993</v>
      </c>
      <c r="L17" s="459">
        <v>6420.8527059999997</v>
      </c>
      <c r="M17" s="459">
        <v>6481.8421040000012</v>
      </c>
      <c r="N17" s="459">
        <v>6679.0571649999993</v>
      </c>
      <c r="O17" s="459">
        <v>77886.602498299995</v>
      </c>
    </row>
    <row r="18" spans="1:15">
      <c r="A18" s="617"/>
      <c r="B18" s="458" t="s">
        <v>395</v>
      </c>
      <c r="C18" s="459">
        <v>6689.8745997999986</v>
      </c>
      <c r="D18" s="459">
        <v>6209.0475278999957</v>
      </c>
      <c r="E18" s="459">
        <v>6436.8239261999979</v>
      </c>
      <c r="F18" s="459">
        <v>5814.0686285000047</v>
      </c>
      <c r="G18" s="459">
        <v>5542.6027158999968</v>
      </c>
      <c r="H18" s="459">
        <v>5400.9686309999961</v>
      </c>
      <c r="I18" s="459">
        <v>5451.4398930000079</v>
      </c>
      <c r="J18" s="459">
        <v>5408.9220199999927</v>
      </c>
      <c r="K18" s="459">
        <v>5409.5145319999956</v>
      </c>
      <c r="L18" s="459">
        <v>6137.9373010000063</v>
      </c>
      <c r="M18" s="459">
        <v>6222.5308359999972</v>
      </c>
      <c r="N18" s="459">
        <v>6292.4280637000002</v>
      </c>
      <c r="O18" s="459">
        <v>71016.158674999984</v>
      </c>
    </row>
    <row r="19" spans="1:15">
      <c r="A19" s="617"/>
      <c r="B19" s="456" t="s">
        <v>396</v>
      </c>
      <c r="C19" s="457">
        <v>5586.0359358000032</v>
      </c>
      <c r="D19" s="457">
        <v>5171.7652888999964</v>
      </c>
      <c r="E19" s="457">
        <v>5357.5212311999967</v>
      </c>
      <c r="F19" s="457">
        <v>4853.9580965000041</v>
      </c>
      <c r="G19" s="457">
        <v>4672.4492378999985</v>
      </c>
      <c r="H19" s="457">
        <v>4531.3283489999976</v>
      </c>
      <c r="I19" s="457">
        <v>4539.2810620000055</v>
      </c>
      <c r="J19" s="457">
        <v>4517.2602089999955</v>
      </c>
      <c r="K19" s="457">
        <v>4540.6477629999981</v>
      </c>
      <c r="L19" s="457">
        <v>5113.4092789999977</v>
      </c>
      <c r="M19" s="457">
        <v>5192.989437000002</v>
      </c>
      <c r="N19" s="457">
        <v>5205.4462797000006</v>
      </c>
      <c r="O19" s="457">
        <v>59282.092168999996</v>
      </c>
    </row>
    <row r="20" spans="1:15">
      <c r="A20" s="617">
        <v>2016</v>
      </c>
      <c r="B20" s="454" t="s">
        <v>356</v>
      </c>
      <c r="C20" s="455">
        <v>7815.716118999997</v>
      </c>
      <c r="D20" s="455">
        <v>7267.7027110000026</v>
      </c>
      <c r="E20" s="455">
        <v>8032.4514679999975</v>
      </c>
      <c r="F20" s="455">
        <v>7074.0192010000001</v>
      </c>
      <c r="G20" s="455">
        <v>6921.357775000004</v>
      </c>
      <c r="H20" s="455">
        <v>6255.6337029999995</v>
      </c>
      <c r="I20" s="455">
        <v>6202.9604770000005</v>
      </c>
      <c r="J20" s="455">
        <v>6015.3602579999952</v>
      </c>
      <c r="K20" s="455">
        <v>5850.7620369999995</v>
      </c>
      <c r="L20" s="455">
        <v>6866.464266</v>
      </c>
      <c r="M20" s="455">
        <v>7337.3505760000016</v>
      </c>
      <c r="N20" s="455">
        <v>7665.6723320000019</v>
      </c>
      <c r="O20" s="455">
        <v>83305.450922999982</v>
      </c>
    </row>
    <row r="21" spans="1:15">
      <c r="A21" s="617"/>
      <c r="B21" s="458" t="s">
        <v>367</v>
      </c>
      <c r="C21" s="459">
        <v>7273.0682059999972</v>
      </c>
      <c r="D21" s="459">
        <v>6764.6019140000017</v>
      </c>
      <c r="E21" s="459">
        <v>7492.4345979999989</v>
      </c>
      <c r="F21" s="459">
        <v>6597.8888020000004</v>
      </c>
      <c r="G21" s="459">
        <v>6432.9978680000049</v>
      </c>
      <c r="H21" s="459">
        <v>5794.9871490000005</v>
      </c>
      <c r="I21" s="459">
        <v>5734.5131530000017</v>
      </c>
      <c r="J21" s="459">
        <v>5573.9613539999955</v>
      </c>
      <c r="K21" s="459">
        <v>5403.7757659999988</v>
      </c>
      <c r="L21" s="459">
        <v>6370.0381189999989</v>
      </c>
      <c r="M21" s="459">
        <v>6836.1421040000032</v>
      </c>
      <c r="N21" s="459">
        <v>7144.0760010000022</v>
      </c>
      <c r="O21" s="459">
        <v>77418.485033999998</v>
      </c>
    </row>
    <row r="22" spans="1:15">
      <c r="A22" s="617"/>
      <c r="B22" s="458" t="s">
        <v>395</v>
      </c>
      <c r="C22" s="459">
        <v>6972.3383860000113</v>
      </c>
      <c r="D22" s="459">
        <v>6238.0609889999942</v>
      </c>
      <c r="E22" s="459">
        <v>6446.8320960000046</v>
      </c>
      <c r="F22" s="459">
        <v>5804.2812429999976</v>
      </c>
      <c r="G22" s="459">
        <v>5743.7754969999969</v>
      </c>
      <c r="H22" s="459">
        <v>5344.0543449999959</v>
      </c>
      <c r="I22" s="459">
        <v>5264.7738079999972</v>
      </c>
      <c r="J22" s="459">
        <v>5460.0995799999964</v>
      </c>
      <c r="K22" s="459">
        <v>5587.4529989999974</v>
      </c>
      <c r="L22" s="459">
        <v>6205.2738359999958</v>
      </c>
      <c r="M22" s="459">
        <v>6561.7794889999996</v>
      </c>
      <c r="N22" s="459">
        <v>6790.913631999998</v>
      </c>
      <c r="O22" s="459">
        <v>72419.635899999979</v>
      </c>
    </row>
    <row r="23" spans="1:15">
      <c r="A23" s="617"/>
      <c r="B23" s="456" t="s">
        <v>396</v>
      </c>
      <c r="C23" s="457">
        <v>5821.3929110000108</v>
      </c>
      <c r="D23" s="457">
        <v>5237.6841029999941</v>
      </c>
      <c r="E23" s="457">
        <v>5433.1708660000049</v>
      </c>
      <c r="F23" s="457">
        <v>4873.8273939999981</v>
      </c>
      <c r="G23" s="457">
        <v>4812.9745519999969</v>
      </c>
      <c r="H23" s="457">
        <v>4534.513933999996</v>
      </c>
      <c r="I23" s="457">
        <v>4393.4603809999981</v>
      </c>
      <c r="J23" s="457">
        <v>4592.8228749999962</v>
      </c>
      <c r="K23" s="457">
        <v>4689.6725919999981</v>
      </c>
      <c r="L23" s="457">
        <v>5240.0648589999955</v>
      </c>
      <c r="M23" s="457">
        <v>5553.5173159999995</v>
      </c>
      <c r="N23" s="457">
        <v>5699.2639889999982</v>
      </c>
      <c r="O23" s="457">
        <v>60882.36577199999</v>
      </c>
    </row>
    <row r="24" spans="1:15">
      <c r="A24" s="617">
        <v>2017</v>
      </c>
      <c r="B24" s="454" t="s">
        <v>356</v>
      </c>
      <c r="C24" s="455">
        <v>8646.7337520000037</v>
      </c>
      <c r="D24" s="455">
        <v>7445.1094969999995</v>
      </c>
      <c r="E24" s="455">
        <v>7916.3237099999997</v>
      </c>
      <c r="F24" s="455">
        <v>7853.8874719999976</v>
      </c>
      <c r="G24" s="455">
        <v>6770.6843899999976</v>
      </c>
      <c r="H24" s="455">
        <v>5835.2741070000002</v>
      </c>
      <c r="I24" s="455">
        <v>5444.3986569999979</v>
      </c>
      <c r="J24" s="455">
        <v>6523.7421579999991</v>
      </c>
      <c r="K24" s="455">
        <v>7193.9725890000009</v>
      </c>
      <c r="L24" s="455">
        <v>7688.7091170000012</v>
      </c>
      <c r="M24" s="455">
        <v>8176.7424250000004</v>
      </c>
      <c r="N24" s="455">
        <v>7545.4506559999982</v>
      </c>
      <c r="O24" s="455">
        <v>87041.028530000011</v>
      </c>
    </row>
    <row r="25" spans="1:15">
      <c r="A25" s="617"/>
      <c r="B25" s="458" t="s">
        <v>367</v>
      </c>
      <c r="C25" s="459">
        <v>8072.5569660000019</v>
      </c>
      <c r="D25" s="459">
        <v>6945.6832700000004</v>
      </c>
      <c r="E25" s="459">
        <v>7380.8000839999995</v>
      </c>
      <c r="F25" s="459">
        <v>7315.6762419999995</v>
      </c>
      <c r="G25" s="459">
        <v>6301.2123969999966</v>
      </c>
      <c r="H25" s="459">
        <v>5412.3488869999992</v>
      </c>
      <c r="I25" s="459">
        <v>5042.9319449999975</v>
      </c>
      <c r="J25" s="459">
        <v>6061.2609919999977</v>
      </c>
      <c r="K25" s="459">
        <v>6687.1142180000006</v>
      </c>
      <c r="L25" s="459">
        <v>7138.3980410000022</v>
      </c>
      <c r="M25" s="459">
        <v>7623.6802370000005</v>
      </c>
      <c r="N25" s="459">
        <v>7026.7354070000001</v>
      </c>
      <c r="O25" s="459">
        <v>81008.398686</v>
      </c>
    </row>
    <row r="26" spans="1:15">
      <c r="A26" s="617"/>
      <c r="B26" s="458" t="s">
        <v>395</v>
      </c>
      <c r="C26" s="459">
        <v>7511.5513219999975</v>
      </c>
      <c r="D26" s="459">
        <v>6420.3238739999997</v>
      </c>
      <c r="E26" s="459">
        <v>6556.2319909999942</v>
      </c>
      <c r="F26" s="459">
        <v>6003.0105620000058</v>
      </c>
      <c r="G26" s="459">
        <v>5795.9979850000063</v>
      </c>
      <c r="H26" s="459">
        <v>5455.6216799999938</v>
      </c>
      <c r="I26" s="459">
        <v>5218.3432310000007</v>
      </c>
      <c r="J26" s="459">
        <v>5556.161770000007</v>
      </c>
      <c r="K26" s="459">
        <v>5704.7112340000012</v>
      </c>
      <c r="L26" s="459">
        <v>6244.9756810000026</v>
      </c>
      <c r="M26" s="459">
        <v>6635.6268700000082</v>
      </c>
      <c r="N26" s="459">
        <v>6716.7669410000053</v>
      </c>
      <c r="O26" s="459">
        <v>73819.32314100003</v>
      </c>
    </row>
    <row r="27" spans="1:15">
      <c r="A27" s="617"/>
      <c r="B27" s="456" t="s">
        <v>396</v>
      </c>
      <c r="C27" s="457">
        <v>6319.495864999998</v>
      </c>
      <c r="D27" s="457">
        <v>5381.0652810000001</v>
      </c>
      <c r="E27" s="457">
        <v>5501.404837999994</v>
      </c>
      <c r="F27" s="457">
        <v>4983.8012140000055</v>
      </c>
      <c r="G27" s="457">
        <v>4876.9118540000063</v>
      </c>
      <c r="H27" s="457">
        <v>4612.1980549999935</v>
      </c>
      <c r="I27" s="457">
        <v>4452.7893940000004</v>
      </c>
      <c r="J27" s="457">
        <v>4651.7335750000066</v>
      </c>
      <c r="K27" s="457">
        <v>4747.380419000001</v>
      </c>
      <c r="L27" s="457">
        <v>5208.1921610000027</v>
      </c>
      <c r="M27" s="457">
        <v>5534.6436350000085</v>
      </c>
      <c r="N27" s="457">
        <v>5611.8655340000059</v>
      </c>
      <c r="O27" s="457">
        <v>61881.481825000024</v>
      </c>
    </row>
    <row r="28" spans="1:15">
      <c r="A28" s="617">
        <v>2018</v>
      </c>
      <c r="B28" s="454" t="s">
        <v>356</v>
      </c>
      <c r="C28" s="455">
        <v>7479.5190189999976</v>
      </c>
      <c r="D28" s="455">
        <v>7088.5342890000002</v>
      </c>
      <c r="E28" s="455">
        <v>8447.7356899999977</v>
      </c>
      <c r="F28" s="455">
        <v>6686.1402889999981</v>
      </c>
      <c r="G28" s="455">
        <v>7082.518333</v>
      </c>
      <c r="H28" s="455">
        <v>6651.6423579999973</v>
      </c>
      <c r="I28" s="455">
        <v>6629.0323989999979</v>
      </c>
      <c r="J28" s="455">
        <v>6770.5443219999997</v>
      </c>
      <c r="K28" s="455">
        <v>7123.467537999999</v>
      </c>
      <c r="L28" s="455">
        <v>7793.405049</v>
      </c>
      <c r="M28" s="455">
        <v>8052.8050480000002</v>
      </c>
      <c r="N28" s="455">
        <v>8196.6449970000012</v>
      </c>
      <c r="O28" s="455">
        <v>88001.989330999975</v>
      </c>
    </row>
    <row r="29" spans="1:15">
      <c r="A29" s="617"/>
      <c r="B29" s="458" t="s">
        <v>367</v>
      </c>
      <c r="C29" s="459">
        <v>6965.9223689999981</v>
      </c>
      <c r="D29" s="459">
        <v>6610.134074999999</v>
      </c>
      <c r="E29" s="459">
        <v>7876.4162589999969</v>
      </c>
      <c r="F29" s="459">
        <v>6223.6203899999982</v>
      </c>
      <c r="G29" s="459">
        <v>6586.5995609999982</v>
      </c>
      <c r="H29" s="459">
        <v>6176.3416479999969</v>
      </c>
      <c r="I29" s="459">
        <v>6155.8900999999987</v>
      </c>
      <c r="J29" s="459">
        <v>6275.0505389999989</v>
      </c>
      <c r="K29" s="459">
        <v>6613.1614400000017</v>
      </c>
      <c r="L29" s="459">
        <v>7253.523954650158</v>
      </c>
      <c r="M29" s="459">
        <v>7514.4338560000015</v>
      </c>
      <c r="N29" s="459">
        <v>7650.8955034678893</v>
      </c>
      <c r="O29" s="459">
        <v>81901.989695118042</v>
      </c>
    </row>
    <row r="30" spans="1:15">
      <c r="A30" s="617"/>
      <c r="B30" s="458" t="s">
        <v>395</v>
      </c>
      <c r="C30" s="459">
        <v>6944.8296579999933</v>
      </c>
      <c r="D30" s="459">
        <v>6579.1215619999948</v>
      </c>
      <c r="E30" s="459">
        <v>7098.3899869999968</v>
      </c>
      <c r="F30" s="459">
        <v>5711.7375500000007</v>
      </c>
      <c r="G30" s="459">
        <v>5772.8620509999992</v>
      </c>
      <c r="H30" s="459">
        <v>5543.4514479999989</v>
      </c>
      <c r="I30" s="459">
        <v>5424.0295109999997</v>
      </c>
      <c r="J30" s="459">
        <v>5619.9125220000014</v>
      </c>
      <c r="K30" s="459">
        <v>5531.6187389999977</v>
      </c>
      <c r="L30" s="459">
        <v>6294.4296439636137</v>
      </c>
      <c r="M30" s="459">
        <v>6652.5732710000048</v>
      </c>
      <c r="N30" s="459">
        <v>6768.7037668909179</v>
      </c>
      <c r="O30" s="459">
        <v>73941.659709854517</v>
      </c>
    </row>
    <row r="31" spans="1:15">
      <c r="A31" s="617"/>
      <c r="B31" s="456" t="s">
        <v>396</v>
      </c>
      <c r="C31" s="457">
        <v>5862.9960989999927</v>
      </c>
      <c r="D31" s="457">
        <v>5603.105945999996</v>
      </c>
      <c r="E31" s="457">
        <v>5962.0932149999962</v>
      </c>
      <c r="F31" s="457">
        <v>4792.2597720000012</v>
      </c>
      <c r="G31" s="457">
        <v>4830.7510649999995</v>
      </c>
      <c r="H31" s="457">
        <v>4668.3716469999999</v>
      </c>
      <c r="I31" s="457">
        <v>4597.2564199999997</v>
      </c>
      <c r="J31" s="457">
        <v>4759.7375870000014</v>
      </c>
      <c r="K31" s="457">
        <v>4646.4700179999982</v>
      </c>
      <c r="L31" s="457">
        <v>5257.8071656137699</v>
      </c>
      <c r="M31" s="457">
        <v>5575.1023220000052</v>
      </c>
      <c r="N31" s="457">
        <v>5643.4414653588046</v>
      </c>
      <c r="O31" s="457">
        <v>62199.392721972567</v>
      </c>
    </row>
    <row r="32" spans="1:15">
      <c r="A32" s="617">
        <v>2019</v>
      </c>
      <c r="B32" s="454" t="s">
        <v>356</v>
      </c>
      <c r="C32" s="455">
        <v>8557.2328294271483</v>
      </c>
      <c r="D32" s="455">
        <v>7747.0393723071547</v>
      </c>
      <c r="E32" s="455">
        <v>7507.5427585421266</v>
      </c>
      <c r="F32" s="455">
        <v>6892.1875369239096</v>
      </c>
      <c r="G32" s="455">
        <v>7166.0256005226665</v>
      </c>
      <c r="H32" s="455">
        <v>6149.8993377632314</v>
      </c>
      <c r="I32" s="455">
        <v>5728.9147710027319</v>
      </c>
      <c r="J32" s="455">
        <v>6517.3129131382093</v>
      </c>
      <c r="K32" s="455">
        <v>6994.3079120509328</v>
      </c>
      <c r="L32" s="455">
        <v>8011.1780417983191</v>
      </c>
      <c r="M32" s="455">
        <v>7838.3602752477464</v>
      </c>
      <c r="N32" s="455">
        <v>7880.5023732758254</v>
      </c>
      <c r="O32" s="455">
        <v>86990.503722000009</v>
      </c>
    </row>
    <row r="33" spans="1:15">
      <c r="A33" s="617"/>
      <c r="B33" s="458" t="s">
        <v>367</v>
      </c>
      <c r="C33" s="459">
        <v>8001.0177194271464</v>
      </c>
      <c r="D33" s="459">
        <v>7238.1289983071547</v>
      </c>
      <c r="E33" s="459">
        <v>7004.0966655421262</v>
      </c>
      <c r="F33" s="459">
        <v>6422.243025923909</v>
      </c>
      <c r="G33" s="459">
        <v>6686.7905605226642</v>
      </c>
      <c r="H33" s="459">
        <v>5726.0979887632311</v>
      </c>
      <c r="I33" s="459">
        <v>5319.4727880027322</v>
      </c>
      <c r="J33" s="459">
        <v>6058.1816461382095</v>
      </c>
      <c r="K33" s="459">
        <v>6525.2623230509334</v>
      </c>
      <c r="L33" s="459">
        <v>7485.5190397983188</v>
      </c>
      <c r="M33" s="459">
        <v>7324.1764742477462</v>
      </c>
      <c r="N33" s="459">
        <v>7355.587974275827</v>
      </c>
      <c r="O33" s="459">
        <v>81146.575204000008</v>
      </c>
    </row>
    <row r="34" spans="1:15">
      <c r="A34" s="617"/>
      <c r="B34" s="458" t="s">
        <v>395</v>
      </c>
      <c r="C34" s="459">
        <v>7359.7553324271539</v>
      </c>
      <c r="D34" s="459">
        <v>6426.6647803071555</v>
      </c>
      <c r="E34" s="459">
        <v>6564.2506275421247</v>
      </c>
      <c r="F34" s="459">
        <v>5927.6592499239123</v>
      </c>
      <c r="G34" s="459">
        <v>6028.5726475226647</v>
      </c>
      <c r="H34" s="459">
        <v>5492.8016731532316</v>
      </c>
      <c r="I34" s="459">
        <v>5451.1836260027312</v>
      </c>
      <c r="J34" s="459">
        <v>5599.6080001382179</v>
      </c>
      <c r="K34" s="459">
        <v>5706.7375120509287</v>
      </c>
      <c r="L34" s="459">
        <v>6273.8855047983188</v>
      </c>
      <c r="M34" s="459">
        <v>6452.8094806601684</v>
      </c>
      <c r="N34" s="459">
        <v>6647.7033432758235</v>
      </c>
      <c r="O34" s="459">
        <v>73931.631777802439</v>
      </c>
    </row>
    <row r="35" spans="1:15">
      <c r="A35" s="617"/>
      <c r="B35" s="456" t="s">
        <v>396</v>
      </c>
      <c r="C35" s="457">
        <v>6201.8744904271543</v>
      </c>
      <c r="D35" s="457">
        <v>5429.2303603071559</v>
      </c>
      <c r="E35" s="457">
        <v>5576.3256115421245</v>
      </c>
      <c r="F35" s="457">
        <v>5017.9822229239126</v>
      </c>
      <c r="G35" s="457">
        <v>5100.9040925226645</v>
      </c>
      <c r="H35" s="457">
        <v>4680.5806571532312</v>
      </c>
      <c r="I35" s="457">
        <v>4621.2089440027312</v>
      </c>
      <c r="J35" s="457">
        <v>4700.8553181382176</v>
      </c>
      <c r="K35" s="457">
        <v>4730.2235700509282</v>
      </c>
      <c r="L35" s="457">
        <v>5218.6892917983187</v>
      </c>
      <c r="M35" s="457">
        <v>5452.4976306601684</v>
      </c>
      <c r="N35" s="457">
        <v>5537.3814172758248</v>
      </c>
      <c r="O35" s="457">
        <v>62267.753606802435</v>
      </c>
    </row>
    <row r="36" spans="1:15">
      <c r="A36" s="617">
        <v>2020</v>
      </c>
      <c r="B36" s="454" t="s">
        <v>356</v>
      </c>
      <c r="C36" s="455">
        <v>8055.8763689999978</v>
      </c>
      <c r="D36" s="455">
        <v>7178.4504010000028</v>
      </c>
      <c r="E36" s="455">
        <v>6956.4752900000003</v>
      </c>
      <c r="F36" s="455">
        <v>5617.796403000003</v>
      </c>
      <c r="G36" s="455">
        <v>6044.9638020000011</v>
      </c>
      <c r="H36" s="455">
        <v>6119.7936000000036</v>
      </c>
      <c r="I36" s="455">
        <v>5786.0902829999968</v>
      </c>
      <c r="J36" s="455">
        <v>6578.7511590000013</v>
      </c>
      <c r="K36" s="455">
        <v>6609.7403650000006</v>
      </c>
      <c r="L36" s="455">
        <v>7049.6223989999989</v>
      </c>
      <c r="M36" s="455">
        <v>7710.2205449999992</v>
      </c>
      <c r="N36" s="455">
        <v>7737.6857769999979</v>
      </c>
      <c r="O36" s="455">
        <v>81445.466392999995</v>
      </c>
    </row>
    <row r="37" spans="1:15">
      <c r="A37" s="617"/>
      <c r="B37" s="458" t="s">
        <v>367</v>
      </c>
      <c r="C37" s="459">
        <v>7532.198777999999</v>
      </c>
      <c r="D37" s="459">
        <v>6714.2693320000044</v>
      </c>
      <c r="E37" s="459">
        <v>6500.996228</v>
      </c>
      <c r="F37" s="459">
        <v>5250.232651000003</v>
      </c>
      <c r="G37" s="459">
        <v>5658.5703850000018</v>
      </c>
      <c r="H37" s="459">
        <v>5719.8656840000003</v>
      </c>
      <c r="I37" s="459">
        <v>5417.7649309999979</v>
      </c>
      <c r="J37" s="459">
        <v>6139.3960890000035</v>
      </c>
      <c r="K37" s="459">
        <v>6152.1694670000006</v>
      </c>
      <c r="L37" s="459">
        <v>6581.6987779999999</v>
      </c>
      <c r="M37" s="459">
        <v>7212.0513639999981</v>
      </c>
      <c r="N37" s="459">
        <v>7249.0415739999989</v>
      </c>
      <c r="O37" s="459">
        <v>76128.255260999998</v>
      </c>
    </row>
    <row r="38" spans="1:15">
      <c r="A38" s="617"/>
      <c r="B38" s="458" t="s">
        <v>395</v>
      </c>
      <c r="C38" s="459">
        <v>7185.1045104092482</v>
      </c>
      <c r="D38" s="459">
        <v>6486.1231368396502</v>
      </c>
      <c r="E38" s="459">
        <v>6476.6967616478341</v>
      </c>
      <c r="F38" s="459">
        <v>5272.1735036752216</v>
      </c>
      <c r="G38" s="459">
        <v>5297.3416756391489</v>
      </c>
      <c r="H38" s="459">
        <v>5210.693303</v>
      </c>
      <c r="I38" s="459">
        <v>5250.5615569999936</v>
      </c>
      <c r="J38" s="459">
        <v>5354.6431090000005</v>
      </c>
      <c r="K38" s="459">
        <v>5553.4303540000019</v>
      </c>
      <c r="L38" s="459">
        <v>6136.3074603373743</v>
      </c>
      <c r="M38" s="459">
        <v>6463.3382525027637</v>
      </c>
      <c r="N38" s="459">
        <v>6668.3452487862878</v>
      </c>
      <c r="O38" s="459">
        <v>71354.758872837527</v>
      </c>
    </row>
    <row r="39" spans="1:15">
      <c r="A39" s="617"/>
      <c r="B39" s="456" t="s">
        <v>396</v>
      </c>
      <c r="C39" s="457">
        <v>6044.2977534092479</v>
      </c>
      <c r="D39" s="457">
        <v>5481.4123928396502</v>
      </c>
      <c r="E39" s="457">
        <v>5511.1668906478344</v>
      </c>
      <c r="F39" s="457">
        <v>4435.5164716752224</v>
      </c>
      <c r="G39" s="457">
        <v>4462.6374676391488</v>
      </c>
      <c r="H39" s="457">
        <v>4454.441006</v>
      </c>
      <c r="I39" s="457">
        <v>4471.145520999994</v>
      </c>
      <c r="J39" s="457">
        <v>4493.2016670000003</v>
      </c>
      <c r="K39" s="457">
        <v>4668.3259680000019</v>
      </c>
      <c r="L39" s="457">
        <v>5181.7962763373744</v>
      </c>
      <c r="M39" s="457">
        <v>5417.2173395027639</v>
      </c>
      <c r="N39" s="457">
        <v>5614.5580947862882</v>
      </c>
      <c r="O39" s="457">
        <v>60235.716848837532</v>
      </c>
    </row>
    <row r="40" spans="1:15">
      <c r="A40" s="617">
        <v>2021</v>
      </c>
      <c r="B40" s="454" t="s">
        <v>356</v>
      </c>
      <c r="C40" s="455">
        <f>'3.1'!B5</f>
        <v>8249.2750510000005</v>
      </c>
      <c r="D40" s="455">
        <f>'3.1'!C5</f>
        <v>7241.421666000002</v>
      </c>
      <c r="E40" s="455">
        <f>'3.1'!D5</f>
        <v>7495.073355999999</v>
      </c>
      <c r="F40" s="455">
        <f>'3.1'!E5</f>
        <v>6442.6124910000008</v>
      </c>
      <c r="G40" s="455">
        <f>'3.1'!F5</f>
        <v>5860.0823399999972</v>
      </c>
      <c r="H40" s="455">
        <f>'3.1'!G5</f>
        <v>5965.153198</v>
      </c>
      <c r="I40" s="455">
        <f>'3.1'!H5</f>
        <v>6170.9610409999996</v>
      </c>
      <c r="J40" s="455">
        <f>'3.1'!I5</f>
        <v>6141.318092999999</v>
      </c>
      <c r="K40" s="455">
        <f>'3.1'!J5</f>
        <v>6785.0686899999973</v>
      </c>
      <c r="L40" s="455">
        <f>'3.1'!K5</f>
        <v>8004.1671000000051</v>
      </c>
      <c r="M40" s="455">
        <f>'3.1'!L5</f>
        <v>8278.3493539999999</v>
      </c>
      <c r="N40" s="455">
        <f>'3.1'!M5</f>
        <v>8273.7963589999963</v>
      </c>
      <c r="O40" s="455">
        <f>SUM(C40:N40)</f>
        <v>84907.278739000001</v>
      </c>
    </row>
    <row r="41" spans="1:15">
      <c r="A41" s="617"/>
      <c r="B41" s="458" t="s">
        <v>367</v>
      </c>
      <c r="C41" s="459">
        <f>'3.1'!B28</f>
        <v>7728.8840600000012</v>
      </c>
      <c r="D41" s="459">
        <f>'3.1'!C28</f>
        <v>6782.2196630000017</v>
      </c>
      <c r="E41" s="459">
        <f>'3.1'!D28</f>
        <v>7027.6616549999999</v>
      </c>
      <c r="F41" s="459">
        <f>'3.1'!E28</f>
        <v>6037.3785480000006</v>
      </c>
      <c r="G41" s="459">
        <f>'3.1'!F28</f>
        <v>5475.4420789999958</v>
      </c>
      <c r="H41" s="459">
        <f>'3.1'!G28</f>
        <v>5569.7417190000015</v>
      </c>
      <c r="I41" s="459">
        <f>'3.1'!H28</f>
        <v>5741.7416149999999</v>
      </c>
      <c r="J41" s="459">
        <f>'3.1'!I28</f>
        <v>5704.1359489999995</v>
      </c>
      <c r="K41" s="459">
        <f>'3.1'!J28</f>
        <v>6317.513802999998</v>
      </c>
      <c r="L41" s="459">
        <f>'3.1'!K28</f>
        <v>7461.5836230000041</v>
      </c>
      <c r="M41" s="459">
        <f>'3.1'!L28</f>
        <v>7725.5497659999992</v>
      </c>
      <c r="N41" s="459">
        <f>'3.1'!M28</f>
        <v>7730.4364219999979</v>
      </c>
      <c r="O41" s="459">
        <f>SUM(C41:N41)</f>
        <v>79302.288902</v>
      </c>
    </row>
    <row r="42" spans="1:15">
      <c r="A42" s="617"/>
      <c r="B42" s="458" t="s">
        <v>395</v>
      </c>
      <c r="C42" s="459">
        <f>'3.2'!B23</f>
        <v>7086.9713100000054</v>
      </c>
      <c r="D42" s="459">
        <f>'3.2'!C23</f>
        <v>6553.653451000002</v>
      </c>
      <c r="E42" s="459">
        <f>'3.2'!D23</f>
        <v>6753.9138139999977</v>
      </c>
      <c r="F42" s="459">
        <f>'3.2'!E23</f>
        <v>6038.6843249999965</v>
      </c>
      <c r="G42" s="459">
        <f>'3.2'!F23</f>
        <v>5793.2517840000028</v>
      </c>
      <c r="H42" s="459">
        <f>'3.2'!G23</f>
        <v>5426.0251969999945</v>
      </c>
      <c r="I42" s="459">
        <f>'3.2'!H23</f>
        <v>5345.3626430000068</v>
      </c>
      <c r="J42" s="459">
        <f>'3.2'!I23</f>
        <v>5414.6612000000005</v>
      </c>
      <c r="K42" s="459">
        <f>'3.2'!J23</f>
        <v>5591.7665760000045</v>
      </c>
      <c r="L42" s="459">
        <f>'3.2'!K23</f>
        <v>6196.1497660000132</v>
      </c>
      <c r="M42" s="459">
        <f>'3.2'!L23</f>
        <v>6583.2542059999987</v>
      </c>
      <c r="N42" s="459">
        <f>'3.2'!M23</f>
        <v>6877.6826040000051</v>
      </c>
      <c r="O42" s="459">
        <f>SUM(C42:N42)</f>
        <v>73661.376876000024</v>
      </c>
    </row>
    <row r="43" spans="1:15">
      <c r="A43" s="617"/>
      <c r="B43" s="456" t="s">
        <v>396</v>
      </c>
      <c r="C43" s="457">
        <f>'3.2'!B24</f>
        <v>6053.7383450000052</v>
      </c>
      <c r="D43" s="457">
        <f>'3.2'!C24</f>
        <v>5629.5992110000016</v>
      </c>
      <c r="E43" s="457">
        <f>'3.2'!D24</f>
        <v>5829.9186339999978</v>
      </c>
      <c r="F43" s="457">
        <f>'3.2'!E24</f>
        <v>5210.8981639999965</v>
      </c>
      <c r="G43" s="457">
        <f>'3.2'!F24</f>
        <v>5046.2663820000034</v>
      </c>
      <c r="H43" s="457">
        <f>'3.2'!G24</f>
        <v>4703.0281379999942</v>
      </c>
      <c r="I43" s="457">
        <f>'3.2'!H24</f>
        <v>4562.0622910000075</v>
      </c>
      <c r="J43" s="457">
        <f>'3.2'!I24</f>
        <v>4585.0450720000008</v>
      </c>
      <c r="K43" s="457">
        <f>'3.2'!J24</f>
        <v>4696.9396150000039</v>
      </c>
      <c r="L43" s="457">
        <f>'3.2'!K24</f>
        <v>5169.9422640000148</v>
      </c>
      <c r="M43" s="457">
        <f>'3.2'!L24</f>
        <v>5542.3131919999987</v>
      </c>
      <c r="N43" s="457">
        <f>'3.2'!M24</f>
        <v>5802.020497000005</v>
      </c>
      <c r="O43" s="457">
        <f>SUM(C43:N43)</f>
        <v>62831.771805000026</v>
      </c>
    </row>
    <row r="44" spans="1:15">
      <c r="A44" s="282"/>
      <c r="B44" s="219"/>
      <c r="C44" s="219"/>
      <c r="D44" s="219"/>
      <c r="E44" s="219"/>
      <c r="F44" s="219"/>
      <c r="G44" s="219"/>
      <c r="H44" s="219"/>
      <c r="I44" s="219"/>
      <c r="J44" s="219"/>
      <c r="K44" s="219"/>
      <c r="L44" s="219"/>
      <c r="M44" s="219"/>
      <c r="N44" s="219"/>
      <c r="O44" s="2"/>
    </row>
  </sheetData>
  <mergeCells count="11">
    <mergeCell ref="A40:A43"/>
    <mergeCell ref="A3:B3"/>
    <mergeCell ref="A8:A11"/>
    <mergeCell ref="A12:A15"/>
    <mergeCell ref="A16:A19"/>
    <mergeCell ref="A28:A31"/>
    <mergeCell ref="A24:A27"/>
    <mergeCell ref="A20:A23"/>
    <mergeCell ref="A4:A7"/>
    <mergeCell ref="A32:A35"/>
    <mergeCell ref="A36:A3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41"/>
  <dimension ref="A1:N43"/>
  <sheetViews>
    <sheetView showGridLines="0" zoomScaleNormal="100" zoomScaleSheetLayoutView="100" workbookViewId="0"/>
  </sheetViews>
  <sheetFormatPr defaultColWidth="9.140625" defaultRowHeight="12"/>
  <cols>
    <col min="1" max="1" width="29.28515625" style="3" customWidth="1"/>
    <col min="2" max="2" width="7.42578125" style="3" customWidth="1"/>
    <col min="3" max="3" width="8.42578125" style="3" customWidth="1"/>
    <col min="4" max="8" width="8.85546875" style="3" customWidth="1"/>
    <col min="9" max="12" width="9.140625" style="3" customWidth="1"/>
    <col min="13" max="13" width="8.85546875" style="3" customWidth="1"/>
    <col min="14" max="14" width="9.140625" style="3" customWidth="1"/>
    <col min="15" max="16384" width="9.140625" style="3"/>
  </cols>
  <sheetData>
    <row r="1" spans="1:14" ht="18">
      <c r="A1" s="301" t="s">
        <v>431</v>
      </c>
      <c r="N1" s="315" t="str">
        <f>'3.1'!N1</f>
        <v>2021</v>
      </c>
    </row>
    <row r="2" spans="1:14" ht="6" customHeight="1"/>
    <row r="3" spans="1:14">
      <c r="A3" s="332"/>
      <c r="B3" s="312" t="s">
        <v>343</v>
      </c>
      <c r="C3" s="312" t="s">
        <v>344</v>
      </c>
      <c r="D3" s="312" t="s">
        <v>345</v>
      </c>
      <c r="E3" s="312" t="s">
        <v>346</v>
      </c>
      <c r="F3" s="312" t="s">
        <v>347</v>
      </c>
      <c r="G3" s="312" t="s">
        <v>348</v>
      </c>
      <c r="H3" s="312" t="s">
        <v>349</v>
      </c>
      <c r="I3" s="312" t="s">
        <v>350</v>
      </c>
      <c r="J3" s="312" t="s">
        <v>351</v>
      </c>
      <c r="K3" s="312" t="s">
        <v>352</v>
      </c>
      <c r="L3" s="312" t="s">
        <v>353</v>
      </c>
      <c r="M3" s="312" t="s">
        <v>354</v>
      </c>
      <c r="N3" s="312" t="s">
        <v>355</v>
      </c>
    </row>
    <row r="4" spans="1:14">
      <c r="A4" s="439" t="s">
        <v>432</v>
      </c>
      <c r="B4" s="455">
        <v>7185.1045104092482</v>
      </c>
      <c r="C4" s="455">
        <v>6486.1231368396502</v>
      </c>
      <c r="D4" s="455">
        <v>6476.6967616478341</v>
      </c>
      <c r="E4" s="455">
        <v>5272.1735036752216</v>
      </c>
      <c r="F4" s="455">
        <v>5297.3416756391489</v>
      </c>
      <c r="G4" s="455">
        <v>5210.693303</v>
      </c>
      <c r="H4" s="455">
        <v>5250.5615569999936</v>
      </c>
      <c r="I4" s="455">
        <v>5354.6431090000005</v>
      </c>
      <c r="J4" s="455">
        <v>5553.4303540000019</v>
      </c>
      <c r="K4" s="455">
        <v>6136.3074603373743</v>
      </c>
      <c r="L4" s="455">
        <v>6463.3382525027637</v>
      </c>
      <c r="M4" s="455">
        <v>6668.3452487862878</v>
      </c>
      <c r="N4" s="455">
        <v>71354.758872837527</v>
      </c>
    </row>
    <row r="5" spans="1:14">
      <c r="A5" s="460" t="s">
        <v>438</v>
      </c>
      <c r="B5" s="459">
        <f>'3.2'!B23</f>
        <v>7086.9713100000054</v>
      </c>
      <c r="C5" s="459">
        <f>'3.2'!C23</f>
        <v>6553.653451000002</v>
      </c>
      <c r="D5" s="459">
        <f>'3.2'!D23</f>
        <v>6753.9138139999977</v>
      </c>
      <c r="E5" s="459">
        <f>'3.2'!E23</f>
        <v>6038.6843249999965</v>
      </c>
      <c r="F5" s="459">
        <f>'3.2'!F23</f>
        <v>5793.2517840000028</v>
      </c>
      <c r="G5" s="459">
        <f>'3.2'!G23</f>
        <v>5426.0251969999945</v>
      </c>
      <c r="H5" s="459">
        <f>'3.2'!H23</f>
        <v>5345.3626430000068</v>
      </c>
      <c r="I5" s="459">
        <f>'3.2'!I23</f>
        <v>5414.6612000000005</v>
      </c>
      <c r="J5" s="459">
        <f>'3.2'!J23</f>
        <v>5591.7665760000045</v>
      </c>
      <c r="K5" s="459">
        <f>'3.2'!K23</f>
        <v>6196.1497660000132</v>
      </c>
      <c r="L5" s="459">
        <f>'3.2'!L23</f>
        <v>6583.2542059999987</v>
      </c>
      <c r="M5" s="459">
        <f>'3.2'!M23</f>
        <v>6877.6826040000051</v>
      </c>
      <c r="N5" s="459">
        <f>'3.2'!N23</f>
        <v>73661.376876000024</v>
      </c>
    </row>
    <row r="6" spans="1:14">
      <c r="A6" s="441" t="s">
        <v>433</v>
      </c>
      <c r="B6" s="457">
        <f t="shared" ref="B6:N6" si="0">B5-B4</f>
        <v>-98.133200409242818</v>
      </c>
      <c r="C6" s="457">
        <f t="shared" si="0"/>
        <v>67.530314160351736</v>
      </c>
      <c r="D6" s="457">
        <f t="shared" si="0"/>
        <v>277.21705235216359</v>
      </c>
      <c r="E6" s="457">
        <f t="shared" si="0"/>
        <v>766.51082132477495</v>
      </c>
      <c r="F6" s="457">
        <f t="shared" si="0"/>
        <v>495.91010836085388</v>
      </c>
      <c r="G6" s="457">
        <f t="shared" si="0"/>
        <v>215.33189399999446</v>
      </c>
      <c r="H6" s="457">
        <f t="shared" si="0"/>
        <v>94.801086000013129</v>
      </c>
      <c r="I6" s="457">
        <f t="shared" si="0"/>
        <v>60.018090999999913</v>
      </c>
      <c r="J6" s="457">
        <f t="shared" si="0"/>
        <v>38.336222000002635</v>
      </c>
      <c r="K6" s="457">
        <f t="shared" si="0"/>
        <v>59.842305662638864</v>
      </c>
      <c r="L6" s="457">
        <f t="shared" si="0"/>
        <v>119.91595349723502</v>
      </c>
      <c r="M6" s="457">
        <f t="shared" si="0"/>
        <v>209.33735521371727</v>
      </c>
      <c r="N6" s="457">
        <f t="shared" si="0"/>
        <v>2306.6180031624972</v>
      </c>
    </row>
    <row r="7" spans="1:14">
      <c r="A7" s="333" t="s">
        <v>434</v>
      </c>
      <c r="B7" s="334">
        <f t="shared" ref="B7:N7" si="1">B6/B4</f>
        <v>-1.3657866808628141E-2</v>
      </c>
      <c r="C7" s="334">
        <f t="shared" si="1"/>
        <v>1.0411506648215708E-2</v>
      </c>
      <c r="D7" s="334">
        <f t="shared" si="1"/>
        <v>4.2802228134829742E-2</v>
      </c>
      <c r="E7" s="334">
        <f t="shared" si="1"/>
        <v>0.14538801137527849</v>
      </c>
      <c r="F7" s="334">
        <f t="shared" si="1"/>
        <v>9.3614899458230622E-2</v>
      </c>
      <c r="G7" s="334">
        <f t="shared" si="1"/>
        <v>4.1324998705262399E-2</v>
      </c>
      <c r="H7" s="334">
        <f t="shared" si="1"/>
        <v>1.8055418448265845E-2</v>
      </c>
      <c r="I7" s="334">
        <f t="shared" si="1"/>
        <v>1.1208607143046088E-2</v>
      </c>
      <c r="J7" s="334">
        <f t="shared" si="1"/>
        <v>6.9031606694031876E-3</v>
      </c>
      <c r="K7" s="334">
        <f t="shared" si="1"/>
        <v>9.7521687186366522E-3</v>
      </c>
      <c r="L7" s="334">
        <f t="shared" si="1"/>
        <v>1.8553253568432786E-2</v>
      </c>
      <c r="M7" s="334">
        <f t="shared" si="1"/>
        <v>3.1392698998573741E-2</v>
      </c>
      <c r="N7" s="334">
        <f t="shared" si="1"/>
        <v>3.2326057008659488E-2</v>
      </c>
    </row>
    <row r="8" spans="1:14">
      <c r="A8" s="439" t="s">
        <v>435</v>
      </c>
      <c r="B8" s="455">
        <v>6044.2977534092479</v>
      </c>
      <c r="C8" s="455">
        <v>5481.4123928396502</v>
      </c>
      <c r="D8" s="455">
        <v>5511.1668906478344</v>
      </c>
      <c r="E8" s="455">
        <v>4435.5164716752224</v>
      </c>
      <c r="F8" s="455">
        <v>4462.6374676391488</v>
      </c>
      <c r="G8" s="455">
        <v>4454.441006</v>
      </c>
      <c r="H8" s="455">
        <v>4471.145520999994</v>
      </c>
      <c r="I8" s="455">
        <v>4493.2016670000003</v>
      </c>
      <c r="J8" s="455">
        <v>4668.3259680000019</v>
      </c>
      <c r="K8" s="455">
        <v>5181.7962763373744</v>
      </c>
      <c r="L8" s="455">
        <v>5417.2173395027639</v>
      </c>
      <c r="M8" s="455">
        <v>5614.5580947862882</v>
      </c>
      <c r="N8" s="455">
        <v>60235.716848837532</v>
      </c>
    </row>
    <row r="9" spans="1:14">
      <c r="A9" s="460" t="s">
        <v>439</v>
      </c>
      <c r="B9" s="459">
        <f>'3.2'!B24</f>
        <v>6053.7383450000052</v>
      </c>
      <c r="C9" s="459">
        <f>'3.2'!C24</f>
        <v>5629.5992110000016</v>
      </c>
      <c r="D9" s="459">
        <f>'3.2'!D24</f>
        <v>5829.9186339999978</v>
      </c>
      <c r="E9" s="459">
        <f>'3.2'!E24</f>
        <v>5210.8981639999965</v>
      </c>
      <c r="F9" s="459">
        <f>'3.2'!F24</f>
        <v>5046.2663820000034</v>
      </c>
      <c r="G9" s="459">
        <f>'3.2'!G24</f>
        <v>4703.0281379999942</v>
      </c>
      <c r="H9" s="459">
        <f>'3.2'!H24</f>
        <v>4562.0622910000075</v>
      </c>
      <c r="I9" s="459">
        <f>'3.2'!I24</f>
        <v>4585.0450720000008</v>
      </c>
      <c r="J9" s="459">
        <f>'3.2'!J24</f>
        <v>4696.9396150000039</v>
      </c>
      <c r="K9" s="459">
        <f>'3.2'!K24</f>
        <v>5169.9422640000148</v>
      </c>
      <c r="L9" s="459">
        <f>'3.2'!L24</f>
        <v>5542.3131919999987</v>
      </c>
      <c r="M9" s="459">
        <f>'3.2'!M24</f>
        <v>5802.020497000005</v>
      </c>
      <c r="N9" s="459">
        <f>'3.2'!N24</f>
        <v>62831.771805000026</v>
      </c>
    </row>
    <row r="10" spans="1:14">
      <c r="A10" s="441" t="s">
        <v>436</v>
      </c>
      <c r="B10" s="457">
        <f t="shared" ref="B10:N10" si="2">B9-B8</f>
        <v>9.4405915907573217</v>
      </c>
      <c r="C10" s="457">
        <f t="shared" si="2"/>
        <v>148.18681816035132</v>
      </c>
      <c r="D10" s="457">
        <f t="shared" si="2"/>
        <v>318.75174335216343</v>
      </c>
      <c r="E10" s="457">
        <f t="shared" si="2"/>
        <v>775.38169232477412</v>
      </c>
      <c r="F10" s="457">
        <f t="shared" si="2"/>
        <v>583.62891436085465</v>
      </c>
      <c r="G10" s="457">
        <f t="shared" si="2"/>
        <v>248.5871319999942</v>
      </c>
      <c r="H10" s="457">
        <f t="shared" si="2"/>
        <v>90.916770000013457</v>
      </c>
      <c r="I10" s="457">
        <f t="shared" si="2"/>
        <v>91.84340500000053</v>
      </c>
      <c r="J10" s="457">
        <f t="shared" si="2"/>
        <v>28.613647000001947</v>
      </c>
      <c r="K10" s="457">
        <f t="shared" si="2"/>
        <v>-11.854012337359563</v>
      </c>
      <c r="L10" s="457">
        <f t="shared" si="2"/>
        <v>125.09585249723477</v>
      </c>
      <c r="M10" s="457">
        <f t="shared" si="2"/>
        <v>187.46240221371681</v>
      </c>
      <c r="N10" s="457">
        <f t="shared" si="2"/>
        <v>2596.0549561624939</v>
      </c>
    </row>
    <row r="11" spans="1:14">
      <c r="A11" s="333" t="s">
        <v>437</v>
      </c>
      <c r="B11" s="334">
        <f t="shared" ref="B11:N11" si="3">B10/B8</f>
        <v>1.5619004847060051E-3</v>
      </c>
      <c r="C11" s="334">
        <f t="shared" si="3"/>
        <v>2.703442243351864E-2</v>
      </c>
      <c r="D11" s="334">
        <f t="shared" si="3"/>
        <v>5.7837432557716346E-2</v>
      </c>
      <c r="E11" s="334">
        <f t="shared" si="3"/>
        <v>0.17481204213224916</v>
      </c>
      <c r="F11" s="334">
        <f t="shared" si="3"/>
        <v>0.13078116216991506</v>
      </c>
      <c r="G11" s="334">
        <f t="shared" si="3"/>
        <v>5.5806583062870223E-2</v>
      </c>
      <c r="H11" s="334">
        <f t="shared" si="3"/>
        <v>2.0334111151828371E-2</v>
      </c>
      <c r="I11" s="334">
        <f t="shared" si="3"/>
        <v>2.0440525889264639E-2</v>
      </c>
      <c r="J11" s="334">
        <f t="shared" si="3"/>
        <v>6.1293164179494018E-3</v>
      </c>
      <c r="K11" s="334">
        <f t="shared" si="3"/>
        <v>-2.2876260866315419E-3</v>
      </c>
      <c r="L11" s="334">
        <f t="shared" si="3"/>
        <v>2.3092271300437998E-2</v>
      </c>
      <c r="M11" s="334">
        <f t="shared" si="3"/>
        <v>3.3388629888395936E-2</v>
      </c>
      <c r="N11" s="334">
        <f t="shared" si="3"/>
        <v>4.3098266144608759E-2</v>
      </c>
    </row>
    <row r="12" spans="1:14">
      <c r="A12" s="279"/>
      <c r="B12" s="77"/>
      <c r="C12" s="77"/>
      <c r="D12" s="77"/>
      <c r="E12" s="77"/>
      <c r="F12" s="77"/>
      <c r="G12" s="77"/>
      <c r="H12" s="77"/>
      <c r="I12" s="77"/>
      <c r="J12" s="77"/>
      <c r="K12" s="77"/>
      <c r="L12" s="77"/>
      <c r="M12" s="77"/>
      <c r="N12" s="2"/>
    </row>
    <row r="13" spans="1:14">
      <c r="A13" s="76"/>
      <c r="B13" s="77"/>
      <c r="C13" s="77"/>
      <c r="D13" s="77"/>
      <c r="E13" s="77"/>
      <c r="F13" s="77"/>
      <c r="G13" s="77"/>
      <c r="H13" s="77"/>
      <c r="I13" s="77"/>
      <c r="J13" s="77"/>
      <c r="K13" s="77"/>
      <c r="L13" s="77"/>
      <c r="M13" s="77"/>
      <c r="N13" s="2"/>
    </row>
    <row r="14" spans="1:14">
      <c r="A14" s="99"/>
      <c r="B14" s="100"/>
      <c r="C14" s="100"/>
      <c r="D14" s="100"/>
      <c r="E14" s="100"/>
      <c r="F14" s="100"/>
      <c r="G14" s="100"/>
      <c r="H14" s="100"/>
      <c r="I14" s="100"/>
      <c r="J14" s="100"/>
      <c r="K14" s="100"/>
      <c r="L14" s="100"/>
      <c r="M14" s="100"/>
      <c r="N14" s="101"/>
    </row>
    <row r="15" spans="1:14">
      <c r="A15" s="99"/>
      <c r="B15" s="100"/>
      <c r="C15" s="100"/>
      <c r="D15" s="100"/>
      <c r="E15" s="100"/>
      <c r="F15" s="100"/>
      <c r="G15" s="100"/>
      <c r="H15" s="100"/>
      <c r="I15" s="100"/>
      <c r="J15" s="100"/>
      <c r="K15" s="100"/>
      <c r="L15" s="100"/>
      <c r="M15" s="100"/>
      <c r="N15" s="101"/>
    </row>
    <row r="16" spans="1:14">
      <c r="A16" s="78"/>
      <c r="B16" s="79"/>
      <c r="C16" s="79"/>
      <c r="D16" s="79"/>
      <c r="E16" s="79"/>
      <c r="F16" s="79"/>
      <c r="G16" s="79"/>
      <c r="H16" s="79"/>
      <c r="I16" s="79"/>
      <c r="J16" s="79"/>
      <c r="K16" s="79"/>
      <c r="L16" s="79"/>
      <c r="M16" s="79"/>
      <c r="N16" s="102"/>
    </row>
    <row r="17" spans="1:14">
      <c r="A17" s="78"/>
      <c r="B17" s="79"/>
      <c r="C17" s="79"/>
      <c r="D17" s="79"/>
      <c r="E17" s="79"/>
      <c r="F17" s="79"/>
      <c r="G17" s="79"/>
      <c r="H17" s="79"/>
      <c r="I17" s="79"/>
      <c r="J17" s="79"/>
      <c r="K17" s="79"/>
      <c r="L17" s="79"/>
      <c r="M17" s="79"/>
      <c r="N17" s="102"/>
    </row>
    <row r="18" spans="1:14">
      <c r="A18" s="78" t="s">
        <v>440</v>
      </c>
      <c r="B18" s="79"/>
      <c r="C18" s="79"/>
      <c r="D18" s="79"/>
      <c r="E18" s="79"/>
      <c r="F18" s="79"/>
      <c r="G18" s="79"/>
      <c r="H18" s="79"/>
      <c r="I18" s="79"/>
      <c r="J18" s="79"/>
      <c r="K18" s="79"/>
      <c r="L18" s="79"/>
      <c r="M18" s="79"/>
      <c r="N18" s="79"/>
    </row>
    <row r="19" spans="1:14">
      <c r="A19" s="78"/>
      <c r="B19" s="79" t="s">
        <v>343</v>
      </c>
      <c r="C19" s="79" t="s">
        <v>344</v>
      </c>
      <c r="D19" s="79" t="s">
        <v>345</v>
      </c>
      <c r="E19" s="79" t="s">
        <v>346</v>
      </c>
      <c r="F19" s="79" t="s">
        <v>347</v>
      </c>
      <c r="G19" s="79" t="s">
        <v>348</v>
      </c>
      <c r="H19" s="79" t="s">
        <v>349</v>
      </c>
      <c r="I19" s="79" t="s">
        <v>350</v>
      </c>
      <c r="J19" s="79" t="s">
        <v>351</v>
      </c>
      <c r="K19" s="79" t="s">
        <v>352</v>
      </c>
      <c r="L19" s="79" t="s">
        <v>353</v>
      </c>
      <c r="M19" s="79" t="s">
        <v>354</v>
      </c>
      <c r="N19" s="79"/>
    </row>
    <row r="20" spans="1:14">
      <c r="A20" s="78" t="str">
        <f>+A4</f>
        <v>National gross consumption in 2020</v>
      </c>
      <c r="B20" s="79">
        <f t="shared" ref="B20:M20" si="4">B4</f>
        <v>7185.1045104092482</v>
      </c>
      <c r="C20" s="79">
        <f t="shared" si="4"/>
        <v>6486.1231368396502</v>
      </c>
      <c r="D20" s="79">
        <f t="shared" si="4"/>
        <v>6476.6967616478341</v>
      </c>
      <c r="E20" s="79">
        <f t="shared" si="4"/>
        <v>5272.1735036752216</v>
      </c>
      <c r="F20" s="79">
        <f t="shared" si="4"/>
        <v>5297.3416756391489</v>
      </c>
      <c r="G20" s="79">
        <f t="shared" si="4"/>
        <v>5210.693303</v>
      </c>
      <c r="H20" s="79">
        <f t="shared" si="4"/>
        <v>5250.5615569999936</v>
      </c>
      <c r="I20" s="79">
        <f t="shared" si="4"/>
        <v>5354.6431090000005</v>
      </c>
      <c r="J20" s="79">
        <f t="shared" si="4"/>
        <v>5553.4303540000019</v>
      </c>
      <c r="K20" s="79">
        <f t="shared" si="4"/>
        <v>6136.3074603373743</v>
      </c>
      <c r="L20" s="79">
        <f t="shared" si="4"/>
        <v>6463.3382525027637</v>
      </c>
      <c r="M20" s="79">
        <f t="shared" si="4"/>
        <v>6668.3452487862878</v>
      </c>
      <c r="N20" s="79"/>
    </row>
    <row r="21" spans="1:14">
      <c r="A21" s="78" t="str">
        <f>+A5</f>
        <v>National gross consumption in 2021</v>
      </c>
      <c r="B21" s="79">
        <f t="shared" ref="B21:M21" si="5">B5</f>
        <v>7086.9713100000054</v>
      </c>
      <c r="C21" s="79">
        <f t="shared" si="5"/>
        <v>6553.653451000002</v>
      </c>
      <c r="D21" s="79">
        <f t="shared" si="5"/>
        <v>6753.9138139999977</v>
      </c>
      <c r="E21" s="79">
        <f t="shared" si="5"/>
        <v>6038.6843249999965</v>
      </c>
      <c r="F21" s="79">
        <f t="shared" si="5"/>
        <v>5793.2517840000028</v>
      </c>
      <c r="G21" s="79">
        <f t="shared" si="5"/>
        <v>5426.0251969999945</v>
      </c>
      <c r="H21" s="79">
        <f t="shared" si="5"/>
        <v>5345.3626430000068</v>
      </c>
      <c r="I21" s="79">
        <f t="shared" si="5"/>
        <v>5414.6612000000005</v>
      </c>
      <c r="J21" s="79">
        <f t="shared" si="5"/>
        <v>5591.7665760000045</v>
      </c>
      <c r="K21" s="79">
        <f t="shared" si="5"/>
        <v>6196.1497660000132</v>
      </c>
      <c r="L21" s="79">
        <f t="shared" si="5"/>
        <v>6583.2542059999987</v>
      </c>
      <c r="M21" s="79">
        <f t="shared" si="5"/>
        <v>6877.6826040000051</v>
      </c>
      <c r="N21" s="79"/>
    </row>
    <row r="22" spans="1:14">
      <c r="A22" s="78" t="str">
        <f>+A8</f>
        <v>National net consumption in 2020</v>
      </c>
      <c r="B22" s="79">
        <f>B8</f>
        <v>6044.2977534092479</v>
      </c>
      <c r="C22" s="79">
        <f t="shared" ref="C22:M23" si="6">C8</f>
        <v>5481.4123928396502</v>
      </c>
      <c r="D22" s="79">
        <f t="shared" si="6"/>
        <v>5511.1668906478344</v>
      </c>
      <c r="E22" s="79">
        <f t="shared" si="6"/>
        <v>4435.5164716752224</v>
      </c>
      <c r="F22" s="79">
        <f t="shared" si="6"/>
        <v>4462.6374676391488</v>
      </c>
      <c r="G22" s="79">
        <f t="shared" si="6"/>
        <v>4454.441006</v>
      </c>
      <c r="H22" s="79">
        <f t="shared" si="6"/>
        <v>4471.145520999994</v>
      </c>
      <c r="I22" s="79">
        <f t="shared" si="6"/>
        <v>4493.2016670000003</v>
      </c>
      <c r="J22" s="79">
        <f t="shared" si="6"/>
        <v>4668.3259680000019</v>
      </c>
      <c r="K22" s="79">
        <f t="shared" si="6"/>
        <v>5181.7962763373744</v>
      </c>
      <c r="L22" s="79">
        <f t="shared" si="6"/>
        <v>5417.2173395027639</v>
      </c>
      <c r="M22" s="79">
        <f t="shared" si="6"/>
        <v>5614.5580947862882</v>
      </c>
      <c r="N22" s="79"/>
    </row>
    <row r="23" spans="1:14">
      <c r="A23" s="78" t="str">
        <f>+A9</f>
        <v>National net consumption in 2021</v>
      </c>
      <c r="B23" s="79">
        <f>B9</f>
        <v>6053.7383450000052</v>
      </c>
      <c r="C23" s="79">
        <f t="shared" si="6"/>
        <v>5629.5992110000016</v>
      </c>
      <c r="D23" s="79">
        <f t="shared" si="6"/>
        <v>5829.9186339999978</v>
      </c>
      <c r="E23" s="79">
        <f t="shared" si="6"/>
        <v>5210.8981639999965</v>
      </c>
      <c r="F23" s="79">
        <f t="shared" si="6"/>
        <v>5046.2663820000034</v>
      </c>
      <c r="G23" s="79">
        <f t="shared" si="6"/>
        <v>4703.0281379999942</v>
      </c>
      <c r="H23" s="79">
        <f t="shared" si="6"/>
        <v>4562.0622910000075</v>
      </c>
      <c r="I23" s="79">
        <f t="shared" si="6"/>
        <v>4585.0450720000008</v>
      </c>
      <c r="J23" s="79">
        <f t="shared" si="6"/>
        <v>4696.9396150000039</v>
      </c>
      <c r="K23" s="79">
        <f t="shared" si="6"/>
        <v>5169.9422640000148</v>
      </c>
      <c r="L23" s="79">
        <f t="shared" si="6"/>
        <v>5542.3131919999987</v>
      </c>
      <c r="M23" s="79">
        <f t="shared" si="6"/>
        <v>5802.020497000005</v>
      </c>
      <c r="N23" s="79"/>
    </row>
    <row r="24" spans="1:14">
      <c r="A24" s="78"/>
      <c r="B24" s="79"/>
      <c r="C24" s="79"/>
      <c r="D24" s="79"/>
      <c r="E24" s="79"/>
      <c r="F24" s="79"/>
      <c r="G24" s="79"/>
      <c r="H24" s="79"/>
      <c r="I24" s="79"/>
      <c r="J24" s="79"/>
      <c r="K24" s="79"/>
      <c r="L24" s="79"/>
      <c r="M24" s="79"/>
      <c r="N24" s="79"/>
    </row>
    <row r="25" spans="1:14">
      <c r="A25" s="78"/>
      <c r="B25" s="79"/>
      <c r="C25" s="79"/>
      <c r="D25" s="79"/>
      <c r="E25" s="79"/>
      <c r="F25" s="79"/>
      <c r="G25" s="79"/>
      <c r="H25" s="79"/>
      <c r="I25" s="79"/>
      <c r="J25" s="79"/>
      <c r="K25" s="79"/>
      <c r="L25" s="79"/>
      <c r="M25" s="79"/>
      <c r="N25" s="79"/>
    </row>
    <row r="26" spans="1:14">
      <c r="A26" s="78" t="s">
        <v>441</v>
      </c>
      <c r="B26" s="79"/>
      <c r="C26" s="79"/>
      <c r="D26" s="79"/>
      <c r="E26" s="79"/>
      <c r="F26" s="79"/>
      <c r="G26" s="79"/>
      <c r="H26" s="79"/>
      <c r="I26" s="79"/>
      <c r="J26" s="79"/>
      <c r="K26" s="79"/>
      <c r="L26" s="79"/>
      <c r="M26" s="79"/>
      <c r="N26" s="79"/>
    </row>
    <row r="27" spans="1:14">
      <c r="A27" s="78"/>
      <c r="B27" s="79" t="s">
        <v>343</v>
      </c>
      <c r="C27" s="79" t="s">
        <v>344</v>
      </c>
      <c r="D27" s="79" t="s">
        <v>345</v>
      </c>
      <c r="E27" s="79" t="s">
        <v>346</v>
      </c>
      <c r="F27" s="79" t="s">
        <v>347</v>
      </c>
      <c r="G27" s="79" t="s">
        <v>348</v>
      </c>
      <c r="H27" s="79" t="s">
        <v>349</v>
      </c>
      <c r="I27" s="79" t="s">
        <v>350</v>
      </c>
      <c r="J27" s="79" t="s">
        <v>351</v>
      </c>
      <c r="K27" s="79" t="s">
        <v>352</v>
      </c>
      <c r="L27" s="79" t="s">
        <v>353</v>
      </c>
      <c r="M27" s="79" t="s">
        <v>354</v>
      </c>
      <c r="N27" s="79"/>
    </row>
    <row r="28" spans="1:14">
      <c r="A28" s="78" t="s">
        <v>442</v>
      </c>
      <c r="B28" s="87">
        <f t="shared" ref="B28:M28" si="7">B7</f>
        <v>-1.3657866808628141E-2</v>
      </c>
      <c r="C28" s="87">
        <f t="shared" si="7"/>
        <v>1.0411506648215708E-2</v>
      </c>
      <c r="D28" s="87">
        <f t="shared" si="7"/>
        <v>4.2802228134829742E-2</v>
      </c>
      <c r="E28" s="87">
        <f t="shared" si="7"/>
        <v>0.14538801137527849</v>
      </c>
      <c r="F28" s="87">
        <f t="shared" si="7"/>
        <v>9.3614899458230622E-2</v>
      </c>
      <c r="G28" s="87">
        <f t="shared" si="7"/>
        <v>4.1324998705262399E-2</v>
      </c>
      <c r="H28" s="87">
        <f t="shared" si="7"/>
        <v>1.8055418448265845E-2</v>
      </c>
      <c r="I28" s="87">
        <f t="shared" si="7"/>
        <v>1.1208607143046088E-2</v>
      </c>
      <c r="J28" s="87">
        <f t="shared" si="7"/>
        <v>6.9031606694031876E-3</v>
      </c>
      <c r="K28" s="87">
        <f t="shared" si="7"/>
        <v>9.7521687186366522E-3</v>
      </c>
      <c r="L28" s="87">
        <f t="shared" si="7"/>
        <v>1.8553253568432786E-2</v>
      </c>
      <c r="M28" s="87">
        <f t="shared" si="7"/>
        <v>3.1392698998573741E-2</v>
      </c>
      <c r="N28" s="79"/>
    </row>
    <row r="29" spans="1:14">
      <c r="A29" s="78" t="s">
        <v>443</v>
      </c>
      <c r="B29" s="87">
        <f t="shared" ref="B29:M29" si="8">B11</f>
        <v>1.5619004847060051E-3</v>
      </c>
      <c r="C29" s="87">
        <f t="shared" si="8"/>
        <v>2.703442243351864E-2</v>
      </c>
      <c r="D29" s="87">
        <f t="shared" si="8"/>
        <v>5.7837432557716346E-2</v>
      </c>
      <c r="E29" s="87">
        <f t="shared" si="8"/>
        <v>0.17481204213224916</v>
      </c>
      <c r="F29" s="87">
        <f t="shared" si="8"/>
        <v>0.13078116216991506</v>
      </c>
      <c r="G29" s="87">
        <f t="shared" si="8"/>
        <v>5.5806583062870223E-2</v>
      </c>
      <c r="H29" s="87">
        <f t="shared" si="8"/>
        <v>2.0334111151828371E-2</v>
      </c>
      <c r="I29" s="87">
        <f t="shared" si="8"/>
        <v>2.0440525889264639E-2</v>
      </c>
      <c r="J29" s="87">
        <f t="shared" si="8"/>
        <v>6.1293164179494018E-3</v>
      </c>
      <c r="K29" s="87">
        <f t="shared" si="8"/>
        <v>-2.2876260866315419E-3</v>
      </c>
      <c r="L29" s="87">
        <f t="shared" si="8"/>
        <v>2.3092271300437998E-2</v>
      </c>
      <c r="M29" s="87">
        <f t="shared" si="8"/>
        <v>3.3388629888395936E-2</v>
      </c>
      <c r="N29" s="79"/>
    </row>
    <row r="30" spans="1:14">
      <c r="A30" s="78"/>
      <c r="B30" s="79"/>
      <c r="C30" s="79"/>
      <c r="D30" s="79"/>
      <c r="E30" s="79"/>
      <c r="F30" s="79"/>
      <c r="G30" s="79"/>
      <c r="H30" s="79"/>
      <c r="I30" s="79"/>
      <c r="J30" s="79"/>
      <c r="K30" s="79"/>
      <c r="L30" s="79"/>
      <c r="M30" s="79"/>
      <c r="N30" s="79"/>
    </row>
    <row r="31" spans="1:14">
      <c r="A31" s="78"/>
      <c r="B31" s="79"/>
      <c r="C31" s="79"/>
      <c r="D31" s="79"/>
      <c r="E31" s="79"/>
      <c r="F31" s="79"/>
      <c r="G31" s="79"/>
      <c r="H31" s="79"/>
      <c r="I31" s="79"/>
      <c r="J31" s="79"/>
      <c r="K31" s="79"/>
      <c r="L31" s="79"/>
      <c r="M31" s="79"/>
      <c r="N31" s="79"/>
    </row>
    <row r="32" spans="1:14">
      <c r="A32" s="78"/>
      <c r="B32" s="79"/>
      <c r="C32" s="79"/>
      <c r="D32" s="79"/>
      <c r="E32" s="79"/>
      <c r="F32" s="79"/>
      <c r="G32" s="79"/>
      <c r="H32" s="79"/>
      <c r="I32" s="79"/>
      <c r="J32" s="79"/>
      <c r="K32" s="79"/>
      <c r="L32" s="79"/>
      <c r="M32" s="79"/>
      <c r="N32" s="79"/>
    </row>
    <row r="33" spans="1:14">
      <c r="A33" s="78"/>
      <c r="B33" s="79"/>
      <c r="C33" s="79"/>
      <c r="D33" s="79"/>
      <c r="E33" s="79"/>
      <c r="F33" s="79"/>
      <c r="G33" s="79"/>
      <c r="H33" s="79"/>
      <c r="I33" s="79"/>
      <c r="J33" s="79"/>
      <c r="K33" s="79"/>
      <c r="L33" s="79"/>
      <c r="M33" s="79"/>
      <c r="N33" s="79"/>
    </row>
    <row r="34" spans="1:14">
      <c r="A34" s="99"/>
      <c r="B34" s="100"/>
      <c r="C34" s="100"/>
      <c r="D34" s="100"/>
      <c r="E34" s="100"/>
      <c r="F34" s="100"/>
      <c r="G34" s="100"/>
      <c r="H34" s="100"/>
      <c r="I34" s="100"/>
      <c r="J34" s="100"/>
      <c r="K34" s="100"/>
      <c r="L34" s="100"/>
      <c r="M34" s="100"/>
      <c r="N34" s="100"/>
    </row>
    <row r="35" spans="1:14">
      <c r="A35" s="99"/>
      <c r="B35" s="100"/>
      <c r="C35" s="100"/>
      <c r="D35" s="100"/>
      <c r="E35" s="100"/>
      <c r="F35" s="100"/>
      <c r="G35" s="100"/>
      <c r="H35" s="100"/>
      <c r="I35" s="100"/>
      <c r="J35" s="100"/>
      <c r="K35" s="100"/>
      <c r="L35" s="100"/>
      <c r="M35" s="100"/>
      <c r="N35" s="100"/>
    </row>
    <row r="36" spans="1:14">
      <c r="A36" s="99"/>
      <c r="B36" s="100"/>
      <c r="C36" s="100"/>
      <c r="D36" s="100"/>
      <c r="E36" s="100"/>
      <c r="F36" s="100"/>
      <c r="G36" s="100"/>
      <c r="H36" s="100"/>
      <c r="I36" s="100"/>
      <c r="J36" s="100"/>
      <c r="K36" s="100"/>
      <c r="L36" s="100"/>
      <c r="M36" s="100"/>
      <c r="N36" s="100"/>
    </row>
    <row r="37" spans="1:14">
      <c r="A37" s="76"/>
      <c r="B37" s="77"/>
      <c r="C37" s="77"/>
      <c r="D37" s="77"/>
      <c r="E37" s="77"/>
      <c r="F37" s="77"/>
      <c r="G37" s="77"/>
      <c r="H37" s="77"/>
      <c r="I37" s="77"/>
      <c r="J37" s="77"/>
      <c r="K37" s="77"/>
      <c r="L37" s="77"/>
      <c r="M37" s="77"/>
      <c r="N37" s="77"/>
    </row>
    <row r="38" spans="1:14">
      <c r="A38" s="76"/>
      <c r="B38" s="77"/>
      <c r="C38" s="77"/>
      <c r="D38" s="77"/>
      <c r="E38" s="77"/>
      <c r="F38" s="77"/>
      <c r="G38" s="77"/>
      <c r="H38" s="77"/>
      <c r="I38" s="77"/>
      <c r="J38" s="77"/>
      <c r="K38" s="77"/>
      <c r="L38" s="77"/>
      <c r="M38" s="77"/>
      <c r="N38" s="77"/>
    </row>
    <row r="39" spans="1:14">
      <c r="A39" s="76"/>
      <c r="B39" s="77"/>
      <c r="C39" s="77"/>
      <c r="D39" s="77"/>
      <c r="E39" s="77"/>
      <c r="F39" s="77"/>
      <c r="G39" s="77"/>
      <c r="H39" s="77"/>
      <c r="I39" s="77"/>
      <c r="J39" s="77"/>
      <c r="K39" s="77"/>
      <c r="L39" s="77"/>
      <c r="M39" s="77"/>
      <c r="N39" s="77"/>
    </row>
    <row r="40" spans="1:14">
      <c r="A40" s="76"/>
      <c r="B40" s="77"/>
      <c r="C40" s="77"/>
      <c r="D40" s="77"/>
      <c r="E40" s="77"/>
      <c r="F40" s="77"/>
      <c r="G40" s="77"/>
      <c r="H40" s="77"/>
      <c r="I40" s="77"/>
      <c r="J40" s="77"/>
      <c r="K40" s="77"/>
      <c r="L40" s="77"/>
      <c r="M40" s="77"/>
      <c r="N40" s="77"/>
    </row>
    <row r="41" spans="1:14">
      <c r="A41" s="76"/>
      <c r="B41" s="77"/>
      <c r="C41" s="77"/>
      <c r="D41" s="77"/>
      <c r="E41" s="77"/>
      <c r="F41" s="77"/>
      <c r="G41" s="77"/>
      <c r="H41" s="77"/>
      <c r="I41" s="77"/>
      <c r="J41" s="77"/>
      <c r="K41" s="77"/>
      <c r="L41" s="77"/>
      <c r="M41" s="77"/>
      <c r="N41" s="77"/>
    </row>
    <row r="42" spans="1:14">
      <c r="A42" s="76"/>
      <c r="B42" s="77"/>
      <c r="C42" s="77"/>
      <c r="D42" s="77"/>
      <c r="E42" s="77"/>
      <c r="F42" s="77"/>
      <c r="G42" s="77"/>
      <c r="H42" s="77"/>
      <c r="I42" s="77"/>
      <c r="J42" s="77"/>
      <c r="K42" s="77"/>
      <c r="L42" s="77"/>
      <c r="M42" s="77"/>
      <c r="N42" s="77"/>
    </row>
    <row r="43" spans="1:14">
      <c r="A43" s="76"/>
      <c r="B43" s="77"/>
      <c r="C43" s="77"/>
      <c r="D43" s="77"/>
      <c r="E43" s="77"/>
      <c r="F43" s="77"/>
      <c r="G43" s="77"/>
      <c r="H43" s="77"/>
      <c r="I43" s="77"/>
      <c r="J43" s="77"/>
      <c r="K43" s="77"/>
      <c r="L43" s="77"/>
      <c r="M43" s="77"/>
      <c r="N43" s="77"/>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9"/>
  <dimension ref="A1:AS44"/>
  <sheetViews>
    <sheetView showGridLines="0" zoomScaleNormal="100" zoomScaleSheetLayoutView="100" workbookViewId="0"/>
  </sheetViews>
  <sheetFormatPr defaultColWidth="9.140625" defaultRowHeight="12"/>
  <cols>
    <col min="1" max="1" width="22.5703125" style="3" customWidth="1"/>
    <col min="2" max="19" width="6.7109375" style="3" customWidth="1"/>
    <col min="20" max="37" width="7" style="3" customWidth="1"/>
    <col min="38" max="16384" width="9.140625" style="3"/>
  </cols>
  <sheetData>
    <row r="1" spans="1:45" ht="18">
      <c r="A1" s="301" t="s">
        <v>444</v>
      </c>
      <c r="S1" s="315" t="str">
        <f>'3.1'!N1</f>
        <v>2021</v>
      </c>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row>
    <row r="2" spans="1:45" ht="6" customHeight="1">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pans="1:45">
      <c r="A3" s="325"/>
      <c r="B3" s="338">
        <v>1986</v>
      </c>
      <c r="C3" s="338">
        <v>1987</v>
      </c>
      <c r="D3" s="338">
        <v>1988</v>
      </c>
      <c r="E3" s="338">
        <v>1989</v>
      </c>
      <c r="F3" s="338">
        <v>1990</v>
      </c>
      <c r="G3" s="338">
        <v>1991</v>
      </c>
      <c r="H3" s="338">
        <v>1992</v>
      </c>
      <c r="I3" s="338">
        <v>1993</v>
      </c>
      <c r="J3" s="338">
        <v>1994</v>
      </c>
      <c r="K3" s="338">
        <v>1995</v>
      </c>
      <c r="L3" s="338">
        <v>1996</v>
      </c>
      <c r="M3" s="338">
        <v>1997</v>
      </c>
      <c r="N3" s="338">
        <v>1998</v>
      </c>
      <c r="O3" s="338">
        <v>1999</v>
      </c>
      <c r="P3" s="338">
        <v>2000</v>
      </c>
      <c r="Q3" s="338">
        <v>2001</v>
      </c>
      <c r="R3" s="338">
        <v>2002</v>
      </c>
      <c r="S3" s="338">
        <v>2003</v>
      </c>
      <c r="T3" s="63">
        <f>+B9</f>
        <v>2004</v>
      </c>
      <c r="U3" s="63">
        <f t="shared" ref="U3:AK3" si="0">+C9</f>
        <v>2005</v>
      </c>
      <c r="V3" s="63">
        <f t="shared" si="0"/>
        <v>2006</v>
      </c>
      <c r="W3" s="63">
        <f t="shared" si="0"/>
        <v>2007</v>
      </c>
      <c r="X3" s="63">
        <f t="shared" si="0"/>
        <v>2008</v>
      </c>
      <c r="Y3" s="63">
        <f t="shared" si="0"/>
        <v>2009</v>
      </c>
      <c r="Z3" s="63">
        <f t="shared" si="0"/>
        <v>2010</v>
      </c>
      <c r="AA3" s="63">
        <f t="shared" si="0"/>
        <v>2011</v>
      </c>
      <c r="AB3" s="63">
        <f t="shared" si="0"/>
        <v>2012</v>
      </c>
      <c r="AC3" s="63">
        <f t="shared" si="0"/>
        <v>2013</v>
      </c>
      <c r="AD3" s="63">
        <f t="shared" si="0"/>
        <v>2014</v>
      </c>
      <c r="AE3" s="63">
        <f t="shared" si="0"/>
        <v>2015</v>
      </c>
      <c r="AF3" s="63">
        <f t="shared" si="0"/>
        <v>2016</v>
      </c>
      <c r="AG3" s="63">
        <f t="shared" si="0"/>
        <v>2017</v>
      </c>
      <c r="AH3" s="63">
        <f t="shared" si="0"/>
        <v>2018</v>
      </c>
      <c r="AI3" s="63">
        <f t="shared" si="0"/>
        <v>2019</v>
      </c>
      <c r="AJ3" s="63">
        <f t="shared" si="0"/>
        <v>2020</v>
      </c>
      <c r="AK3" s="63">
        <f t="shared" si="0"/>
        <v>2021</v>
      </c>
      <c r="AL3" s="96"/>
      <c r="AM3" s="96"/>
      <c r="AN3" s="96"/>
      <c r="AO3" s="96"/>
      <c r="AP3" s="96"/>
      <c r="AQ3" s="96"/>
      <c r="AR3" s="96"/>
      <c r="AS3" s="96"/>
    </row>
    <row r="4" spans="1:45">
      <c r="A4" s="454" t="s">
        <v>356</v>
      </c>
      <c r="B4" s="461">
        <v>60.606000000000002</v>
      </c>
      <c r="C4" s="461">
        <v>62.197000000000003</v>
      </c>
      <c r="D4" s="461">
        <v>64.334999999999994</v>
      </c>
      <c r="E4" s="461">
        <v>65.132000000000005</v>
      </c>
      <c r="F4" s="461">
        <v>62.558</v>
      </c>
      <c r="G4" s="461">
        <v>60.527999999999999</v>
      </c>
      <c r="H4" s="461">
        <v>59.292999999999999</v>
      </c>
      <c r="I4" s="461">
        <v>58.881999999999998</v>
      </c>
      <c r="J4" s="461">
        <v>58.704999999999998</v>
      </c>
      <c r="K4" s="461">
        <v>60.847000000000001</v>
      </c>
      <c r="L4" s="461">
        <v>64.257000000000005</v>
      </c>
      <c r="M4" s="461">
        <v>64.597999999999999</v>
      </c>
      <c r="N4" s="461">
        <v>65.111999999999995</v>
      </c>
      <c r="O4" s="461">
        <v>64.367999999999995</v>
      </c>
      <c r="P4" s="461">
        <v>73.465999999999994</v>
      </c>
      <c r="Q4" s="461">
        <v>74.647000000000006</v>
      </c>
      <c r="R4" s="461">
        <v>76.259</v>
      </c>
      <c r="S4" s="461">
        <v>83.204999999999998</v>
      </c>
      <c r="T4" s="98">
        <f>+B10</f>
        <v>84.332999999999998</v>
      </c>
      <c r="U4" s="98">
        <f t="shared" ref="U4:AK4" si="1">+C10</f>
        <v>82.578999999999994</v>
      </c>
      <c r="V4" s="98">
        <f t="shared" si="1"/>
        <v>84.361000000000004</v>
      </c>
      <c r="W4" s="98">
        <f t="shared" si="1"/>
        <v>88.197999999999993</v>
      </c>
      <c r="X4" s="98">
        <f t="shared" si="1"/>
        <v>83.518000000000001</v>
      </c>
      <c r="Y4" s="98">
        <f t="shared" si="1"/>
        <v>82.25</v>
      </c>
      <c r="Z4" s="98">
        <f t="shared" si="1"/>
        <v>85.91</v>
      </c>
      <c r="AA4" s="98">
        <f t="shared" si="1"/>
        <v>87.561000000000007</v>
      </c>
      <c r="AB4" s="98">
        <f t="shared" si="1"/>
        <v>87.573999999999998</v>
      </c>
      <c r="AC4" s="98">
        <f t="shared" si="1"/>
        <v>87.064999999999998</v>
      </c>
      <c r="AD4" s="98">
        <f t="shared" si="1"/>
        <v>86.013357042199999</v>
      </c>
      <c r="AE4" s="98">
        <f t="shared" si="1"/>
        <v>83.893589286299999</v>
      </c>
      <c r="AF4" s="98">
        <f t="shared" si="1"/>
        <v>83.305450922999995</v>
      </c>
      <c r="AG4" s="98">
        <f t="shared" si="1"/>
        <v>87.041028529999991</v>
      </c>
      <c r="AH4" s="98">
        <f t="shared" si="1"/>
        <v>88.001989330999976</v>
      </c>
      <c r="AI4" s="98">
        <f t="shared" si="1"/>
        <v>86.990503722000014</v>
      </c>
      <c r="AJ4" s="98">
        <f t="shared" si="1"/>
        <v>81.44546639299999</v>
      </c>
      <c r="AK4" s="98">
        <f t="shared" si="1"/>
        <v>84.907278739000006</v>
      </c>
      <c r="AL4" s="96"/>
      <c r="AM4" s="96"/>
      <c r="AN4" s="96"/>
      <c r="AO4" s="96"/>
      <c r="AP4" s="96"/>
      <c r="AQ4" s="96"/>
      <c r="AR4" s="96"/>
      <c r="AS4" s="96"/>
    </row>
    <row r="5" spans="1:45">
      <c r="A5" s="458" t="s">
        <v>367</v>
      </c>
      <c r="B5" s="463">
        <v>56.212000000000003</v>
      </c>
      <c r="C5" s="463">
        <v>57.704999999999998</v>
      </c>
      <c r="D5" s="463">
        <v>59.822000000000003</v>
      </c>
      <c r="E5" s="463">
        <v>60.566000000000003</v>
      </c>
      <c r="F5" s="463">
        <v>58.112000000000002</v>
      </c>
      <c r="G5" s="463">
        <v>56.375</v>
      </c>
      <c r="H5" s="463">
        <v>55.37</v>
      </c>
      <c r="I5" s="463">
        <v>54.975999999999999</v>
      </c>
      <c r="J5" s="463">
        <v>54.853000000000002</v>
      </c>
      <c r="K5" s="463">
        <v>56.88</v>
      </c>
      <c r="L5" s="463">
        <v>59.899000000000001</v>
      </c>
      <c r="M5" s="463">
        <v>59.956000000000003</v>
      </c>
      <c r="N5" s="463">
        <v>60.264000000000003</v>
      </c>
      <c r="O5" s="463">
        <v>59.473999999999997</v>
      </c>
      <c r="P5" s="463">
        <v>67.741</v>
      </c>
      <c r="Q5" s="463">
        <v>68.78</v>
      </c>
      <c r="R5" s="463">
        <v>70.304000000000002</v>
      </c>
      <c r="S5" s="463">
        <v>76.632999999999996</v>
      </c>
      <c r="T5" s="98">
        <f>+B11</f>
        <v>77.918999999999997</v>
      </c>
      <c r="U5" s="98">
        <f t="shared" ref="U5:AK5" si="2">+C11</f>
        <v>76.191999999999993</v>
      </c>
      <c r="V5" s="98">
        <f t="shared" si="2"/>
        <v>77.884</v>
      </c>
      <c r="W5" s="98">
        <f t="shared" si="2"/>
        <v>81.412999999999997</v>
      </c>
      <c r="X5" s="98">
        <f t="shared" si="2"/>
        <v>77.084999999999994</v>
      </c>
      <c r="Y5" s="98">
        <f t="shared" si="2"/>
        <v>75.989999999999995</v>
      </c>
      <c r="Z5" s="98">
        <f t="shared" si="2"/>
        <v>79.465000000000003</v>
      </c>
      <c r="AA5" s="98">
        <f t="shared" si="2"/>
        <v>81.028000000000006</v>
      </c>
      <c r="AB5" s="98">
        <f t="shared" si="2"/>
        <v>81.087999999999994</v>
      </c>
      <c r="AC5" s="98">
        <f t="shared" si="2"/>
        <v>80.858000000000004</v>
      </c>
      <c r="AD5" s="98">
        <f t="shared" si="2"/>
        <v>79.899460689090105</v>
      </c>
      <c r="AE5" s="98">
        <f t="shared" si="2"/>
        <v>77.886602498299993</v>
      </c>
      <c r="AF5" s="98">
        <f t="shared" si="2"/>
        <v>77.418485034</v>
      </c>
      <c r="AG5" s="98">
        <f t="shared" si="2"/>
        <v>81.008398686000007</v>
      </c>
      <c r="AH5" s="98">
        <f t="shared" si="2"/>
        <v>81.901989695118047</v>
      </c>
      <c r="AI5" s="98">
        <f t="shared" si="2"/>
        <v>81.146575204000001</v>
      </c>
      <c r="AJ5" s="98">
        <f t="shared" si="2"/>
        <v>76.128255260999993</v>
      </c>
      <c r="AK5" s="98">
        <f t="shared" si="2"/>
        <v>79.302288902000001</v>
      </c>
      <c r="AL5" s="96"/>
      <c r="AM5" s="96"/>
      <c r="AN5" s="96"/>
      <c r="AO5" s="96"/>
      <c r="AP5" s="96"/>
      <c r="AQ5" s="96"/>
      <c r="AR5" s="96"/>
      <c r="AS5" s="96"/>
    </row>
    <row r="6" spans="1:45">
      <c r="A6" s="458" t="s">
        <v>395</v>
      </c>
      <c r="B6" s="463">
        <v>58.786999999999999</v>
      </c>
      <c r="C6" s="463">
        <v>60.856999999999999</v>
      </c>
      <c r="D6" s="463">
        <v>61.518000000000001</v>
      </c>
      <c r="E6" s="463">
        <v>62.348999999999997</v>
      </c>
      <c r="F6" s="463">
        <v>61.866</v>
      </c>
      <c r="G6" s="463">
        <v>57.997999999999998</v>
      </c>
      <c r="H6" s="463">
        <v>56.256999999999998</v>
      </c>
      <c r="I6" s="463">
        <v>56.777999999999999</v>
      </c>
      <c r="J6" s="463">
        <v>58.26</v>
      </c>
      <c r="K6" s="463">
        <v>61.265000000000001</v>
      </c>
      <c r="L6" s="463">
        <v>64.254000000000005</v>
      </c>
      <c r="M6" s="463">
        <v>63.41</v>
      </c>
      <c r="N6" s="463">
        <v>62.651000000000003</v>
      </c>
      <c r="O6" s="463">
        <v>61.091999999999999</v>
      </c>
      <c r="P6" s="463">
        <v>63.45</v>
      </c>
      <c r="Q6" s="463">
        <v>65.108000000000004</v>
      </c>
      <c r="R6" s="463">
        <v>64.872</v>
      </c>
      <c r="S6" s="463">
        <v>66.992000000000004</v>
      </c>
      <c r="T6" s="98">
        <f>+B12</f>
        <v>68.616</v>
      </c>
      <c r="U6" s="98">
        <f t="shared" ref="U6:AK6" si="3">+C12</f>
        <v>69.944999999999993</v>
      </c>
      <c r="V6" s="98">
        <f t="shared" si="3"/>
        <v>71.73</v>
      </c>
      <c r="W6" s="98">
        <f t="shared" si="3"/>
        <v>72.045000000000002</v>
      </c>
      <c r="X6" s="98">
        <f t="shared" si="3"/>
        <v>72.049000000000007</v>
      </c>
      <c r="Y6" s="98">
        <f t="shared" si="3"/>
        <v>68.605999999999995</v>
      </c>
      <c r="Z6" s="98">
        <f t="shared" si="3"/>
        <v>70.962000000000003</v>
      </c>
      <c r="AA6" s="98">
        <f t="shared" si="3"/>
        <v>70.516999999999996</v>
      </c>
      <c r="AB6" s="98">
        <f t="shared" si="3"/>
        <v>70.453000000000003</v>
      </c>
      <c r="AC6" s="98">
        <f t="shared" si="3"/>
        <v>70.177000000000007</v>
      </c>
      <c r="AD6" s="98">
        <f t="shared" si="3"/>
        <v>69.619821144529297</v>
      </c>
      <c r="AE6" s="98">
        <f t="shared" si="3"/>
        <v>71.016158675</v>
      </c>
      <c r="AF6" s="98">
        <f t="shared" si="3"/>
        <v>72.419635899999989</v>
      </c>
      <c r="AG6" s="98">
        <f t="shared" si="3"/>
        <v>73.819323140999998</v>
      </c>
      <c r="AH6" s="98">
        <f t="shared" si="3"/>
        <v>73.94165970985452</v>
      </c>
      <c r="AI6" s="98">
        <f t="shared" si="3"/>
        <v>73.931631777802437</v>
      </c>
      <c r="AJ6" s="98">
        <f t="shared" si="3"/>
        <v>71.354758872837522</v>
      </c>
      <c r="AK6" s="98">
        <f t="shared" si="3"/>
        <v>73.66137687600002</v>
      </c>
      <c r="AL6" s="96"/>
      <c r="AM6" s="96"/>
      <c r="AN6" s="96"/>
      <c r="AO6" s="96"/>
      <c r="AP6" s="96"/>
      <c r="AQ6" s="96"/>
      <c r="AR6" s="96"/>
      <c r="AS6" s="96"/>
    </row>
    <row r="7" spans="1:45">
      <c r="A7" s="456" t="s">
        <v>396</v>
      </c>
      <c r="B7" s="462">
        <v>50.079000000000001</v>
      </c>
      <c r="C7" s="462">
        <v>51.820999999999998</v>
      </c>
      <c r="D7" s="462">
        <v>52.476999999999997</v>
      </c>
      <c r="E7" s="462">
        <v>53.271000000000001</v>
      </c>
      <c r="F7" s="462">
        <v>53.024000000000001</v>
      </c>
      <c r="G7" s="462">
        <v>49.707999999999998</v>
      </c>
      <c r="H7" s="462">
        <v>48.148000000000003</v>
      </c>
      <c r="I7" s="462">
        <v>47.765000000000001</v>
      </c>
      <c r="J7" s="462">
        <v>49.311999999999998</v>
      </c>
      <c r="K7" s="462">
        <v>52.155000000000001</v>
      </c>
      <c r="L7" s="462">
        <v>54.146000000000001</v>
      </c>
      <c r="M7" s="462">
        <v>53.162999999999997</v>
      </c>
      <c r="N7" s="462">
        <v>52.195999999999998</v>
      </c>
      <c r="O7" s="462">
        <v>50.854999999999997</v>
      </c>
      <c r="P7" s="462">
        <v>52.292000000000002</v>
      </c>
      <c r="Q7" s="462">
        <v>53.774999999999999</v>
      </c>
      <c r="R7" s="462">
        <v>53.581000000000003</v>
      </c>
      <c r="S7" s="462">
        <v>54.780999999999999</v>
      </c>
      <c r="T7" s="98">
        <f>+B13</f>
        <v>56.387999999999998</v>
      </c>
      <c r="U7" s="98">
        <f t="shared" ref="U7:AK7" si="4">+C13</f>
        <v>57.664000000000001</v>
      </c>
      <c r="V7" s="98">
        <f t="shared" si="4"/>
        <v>59.420999999999999</v>
      </c>
      <c r="W7" s="98">
        <f t="shared" si="4"/>
        <v>59.753</v>
      </c>
      <c r="X7" s="98">
        <f t="shared" si="4"/>
        <v>60.478000000000002</v>
      </c>
      <c r="Y7" s="98">
        <f t="shared" si="4"/>
        <v>57.112000000000002</v>
      </c>
      <c r="Z7" s="98">
        <f t="shared" si="4"/>
        <v>59.255000000000003</v>
      </c>
      <c r="AA7" s="98">
        <f t="shared" si="4"/>
        <v>58.634</v>
      </c>
      <c r="AB7" s="98">
        <f t="shared" si="4"/>
        <v>58.798999999999999</v>
      </c>
      <c r="AC7" s="98">
        <f t="shared" si="4"/>
        <v>58.655999999999999</v>
      </c>
      <c r="AD7" s="98">
        <f t="shared" si="4"/>
        <v>58.296622287919405</v>
      </c>
      <c r="AE7" s="98">
        <f t="shared" si="4"/>
        <v>59.282092169000002</v>
      </c>
      <c r="AF7" s="98">
        <f t="shared" si="4"/>
        <v>60.882365772</v>
      </c>
      <c r="AG7" s="98">
        <f t="shared" si="4"/>
        <v>61.881481825000002</v>
      </c>
      <c r="AH7" s="98">
        <f t="shared" si="4"/>
        <v>62.199392721972565</v>
      </c>
      <c r="AI7" s="98">
        <f t="shared" si="4"/>
        <v>62.267753606802437</v>
      </c>
      <c r="AJ7" s="98">
        <f t="shared" si="4"/>
        <v>60.235716848837534</v>
      </c>
      <c r="AK7" s="98">
        <f t="shared" si="4"/>
        <v>62.831771805000024</v>
      </c>
      <c r="AL7" s="96"/>
      <c r="AM7" s="96"/>
      <c r="AN7" s="96"/>
      <c r="AO7" s="96"/>
      <c r="AP7" s="96"/>
      <c r="AQ7" s="96"/>
      <c r="AR7" s="96"/>
      <c r="AS7" s="96"/>
    </row>
    <row r="8" spans="1:45" s="44" customFormat="1">
      <c r="A8" s="221"/>
      <c r="B8" s="221"/>
      <c r="C8" s="221"/>
      <c r="D8" s="221"/>
      <c r="E8" s="221"/>
      <c r="F8" s="221"/>
      <c r="G8" s="221"/>
      <c r="H8" s="221"/>
      <c r="I8" s="221"/>
      <c r="J8" s="221"/>
      <c r="K8" s="221"/>
      <c r="L8" s="221"/>
      <c r="M8" s="221"/>
      <c r="N8" s="221"/>
      <c r="O8" s="221"/>
      <c r="P8" s="221"/>
      <c r="Q8" s="221"/>
      <c r="R8" s="221"/>
      <c r="S8" s="221"/>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row>
    <row r="9" spans="1:45" s="44" customFormat="1">
      <c r="A9" s="337"/>
      <c r="B9" s="338">
        <v>2004</v>
      </c>
      <c r="C9" s="338">
        <v>2005</v>
      </c>
      <c r="D9" s="338">
        <v>2006</v>
      </c>
      <c r="E9" s="338">
        <v>2007</v>
      </c>
      <c r="F9" s="338">
        <v>2008</v>
      </c>
      <c r="G9" s="338">
        <v>2009</v>
      </c>
      <c r="H9" s="338">
        <v>2010</v>
      </c>
      <c r="I9" s="338">
        <v>2011</v>
      </c>
      <c r="J9" s="338">
        <v>2012</v>
      </c>
      <c r="K9" s="338">
        <v>2013</v>
      </c>
      <c r="L9" s="338">
        <v>2014</v>
      </c>
      <c r="M9" s="338">
        <v>2015</v>
      </c>
      <c r="N9" s="338">
        <v>2016</v>
      </c>
      <c r="O9" s="338">
        <v>2017</v>
      </c>
      <c r="P9" s="338">
        <v>2018</v>
      </c>
      <c r="Q9" s="338">
        <v>2019</v>
      </c>
      <c r="R9" s="338">
        <v>2020</v>
      </c>
      <c r="S9" s="338">
        <v>2021</v>
      </c>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row>
    <row r="10" spans="1:45" s="44" customFormat="1">
      <c r="A10" s="439" t="s">
        <v>356</v>
      </c>
      <c r="B10" s="461">
        <v>84.332999999999998</v>
      </c>
      <c r="C10" s="461">
        <v>82.578999999999994</v>
      </c>
      <c r="D10" s="461">
        <v>84.361000000000004</v>
      </c>
      <c r="E10" s="461">
        <v>88.197999999999993</v>
      </c>
      <c r="F10" s="461">
        <v>83.518000000000001</v>
      </c>
      <c r="G10" s="461">
        <v>82.25</v>
      </c>
      <c r="H10" s="461">
        <v>85.91</v>
      </c>
      <c r="I10" s="461">
        <v>87.561000000000007</v>
      </c>
      <c r="J10" s="461">
        <v>87.573999999999998</v>
      </c>
      <c r="K10" s="461">
        <v>87.064999999999998</v>
      </c>
      <c r="L10" s="461">
        <v>86.013357042199999</v>
      </c>
      <c r="M10" s="461">
        <v>83.893589286299999</v>
      </c>
      <c r="N10" s="461">
        <v>83.305450922999995</v>
      </c>
      <c r="O10" s="461">
        <v>87.041028529999991</v>
      </c>
      <c r="P10" s="461">
        <v>88.001989330999976</v>
      </c>
      <c r="Q10" s="461">
        <v>86.990503722000014</v>
      </c>
      <c r="R10" s="461">
        <v>81.44546639299999</v>
      </c>
      <c r="S10" s="461">
        <f>'3.7'!O40/1000</f>
        <v>84.907278739000006</v>
      </c>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row>
    <row r="11" spans="1:45" s="44" customFormat="1">
      <c r="A11" s="460" t="s">
        <v>367</v>
      </c>
      <c r="B11" s="463">
        <v>77.918999999999997</v>
      </c>
      <c r="C11" s="463">
        <v>76.191999999999993</v>
      </c>
      <c r="D11" s="463">
        <v>77.884</v>
      </c>
      <c r="E11" s="463">
        <v>81.412999999999997</v>
      </c>
      <c r="F11" s="463">
        <v>77.084999999999994</v>
      </c>
      <c r="G11" s="463">
        <v>75.989999999999995</v>
      </c>
      <c r="H11" s="463">
        <v>79.465000000000003</v>
      </c>
      <c r="I11" s="463">
        <v>81.028000000000006</v>
      </c>
      <c r="J11" s="463">
        <v>81.087999999999994</v>
      </c>
      <c r="K11" s="463">
        <v>80.858000000000004</v>
      </c>
      <c r="L11" s="463">
        <v>79.899460689090105</v>
      </c>
      <c r="M11" s="463">
        <v>77.886602498299993</v>
      </c>
      <c r="N11" s="463">
        <v>77.418485034</v>
      </c>
      <c r="O11" s="463">
        <v>81.008398686000007</v>
      </c>
      <c r="P11" s="463">
        <v>81.901989695118047</v>
      </c>
      <c r="Q11" s="463">
        <v>81.146575204000001</v>
      </c>
      <c r="R11" s="463">
        <v>76.128255260999993</v>
      </c>
      <c r="S11" s="463">
        <f>'3.7'!O41/1000</f>
        <v>79.302288902000001</v>
      </c>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row>
    <row r="12" spans="1:45" s="44" customFormat="1">
      <c r="A12" s="460" t="s">
        <v>395</v>
      </c>
      <c r="B12" s="463">
        <v>68.616</v>
      </c>
      <c r="C12" s="463">
        <v>69.944999999999993</v>
      </c>
      <c r="D12" s="463">
        <v>71.73</v>
      </c>
      <c r="E12" s="463">
        <v>72.045000000000002</v>
      </c>
      <c r="F12" s="463">
        <v>72.049000000000007</v>
      </c>
      <c r="G12" s="463">
        <v>68.605999999999995</v>
      </c>
      <c r="H12" s="463">
        <v>70.962000000000003</v>
      </c>
      <c r="I12" s="463">
        <v>70.516999999999996</v>
      </c>
      <c r="J12" s="463">
        <v>70.453000000000003</v>
      </c>
      <c r="K12" s="463">
        <v>70.177000000000007</v>
      </c>
      <c r="L12" s="463">
        <v>69.619821144529297</v>
      </c>
      <c r="M12" s="463">
        <v>71.016158675</v>
      </c>
      <c r="N12" s="463">
        <v>72.419635899999989</v>
      </c>
      <c r="O12" s="463">
        <v>73.819323140999998</v>
      </c>
      <c r="P12" s="463">
        <v>73.94165970985452</v>
      </c>
      <c r="Q12" s="463">
        <v>73.931631777802437</v>
      </c>
      <c r="R12" s="463">
        <v>71.354758872837522</v>
      </c>
      <c r="S12" s="463">
        <f>'3.7'!O42/1000</f>
        <v>73.66137687600002</v>
      </c>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row>
    <row r="13" spans="1:45" s="44" customFormat="1">
      <c r="A13" s="441" t="s">
        <v>396</v>
      </c>
      <c r="B13" s="462">
        <v>56.387999999999998</v>
      </c>
      <c r="C13" s="462">
        <v>57.664000000000001</v>
      </c>
      <c r="D13" s="462">
        <v>59.420999999999999</v>
      </c>
      <c r="E13" s="462">
        <v>59.753</v>
      </c>
      <c r="F13" s="462">
        <v>60.478000000000002</v>
      </c>
      <c r="G13" s="462">
        <v>57.112000000000002</v>
      </c>
      <c r="H13" s="462">
        <v>59.255000000000003</v>
      </c>
      <c r="I13" s="462">
        <v>58.634</v>
      </c>
      <c r="J13" s="462">
        <v>58.798999999999999</v>
      </c>
      <c r="K13" s="462">
        <v>58.655999999999999</v>
      </c>
      <c r="L13" s="462">
        <v>58.296622287919405</v>
      </c>
      <c r="M13" s="462">
        <v>59.282092169000002</v>
      </c>
      <c r="N13" s="462">
        <v>60.882365772</v>
      </c>
      <c r="O13" s="462">
        <v>61.881481825000002</v>
      </c>
      <c r="P13" s="462">
        <v>62.199392721972565</v>
      </c>
      <c r="Q13" s="462">
        <v>62.267753606802437</v>
      </c>
      <c r="R13" s="462">
        <v>60.235716848837534</v>
      </c>
      <c r="S13" s="462">
        <f>'3.7'!O43/1000</f>
        <v>62.831771805000024</v>
      </c>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row>
    <row r="14" spans="1:45" s="44" customFormat="1">
      <c r="A14" s="134"/>
      <c r="S14" s="2"/>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row>
    <row r="15" spans="1:45" s="44" customFormat="1">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row>
    <row r="16" spans="1:45" s="44" customFormat="1"/>
    <row r="17" spans="1:37" s="44" customFormat="1"/>
    <row r="18" spans="1:37" s="44" customFormat="1"/>
    <row r="19" spans="1:37" s="44" customFormat="1"/>
    <row r="20" spans="1:37" s="44" customFormat="1"/>
    <row r="21" spans="1:37" s="44" customFormat="1"/>
    <row r="22" spans="1:37" s="44" customFormat="1"/>
    <row r="23" spans="1:37" s="44" customFormat="1"/>
    <row r="24" spans="1:37" s="44" customFormat="1"/>
    <row r="25" spans="1:37" s="44" customFormat="1"/>
    <row r="26" spans="1:37" s="44" customFormat="1"/>
    <row r="27" spans="1:37" s="44" customFormat="1"/>
    <row r="28" spans="1:37" s="44" customFormat="1"/>
    <row r="29" spans="1:37" s="44" customFormat="1"/>
    <row r="30" spans="1:37" s="44" customFormat="1"/>
    <row r="31" spans="1:37" s="44" customForma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row>
    <row r="32" spans="1:37" s="44" customForma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row>
    <row r="33" spans="1:37" s="44" customFormat="1">
      <c r="A33" s="40"/>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row>
    <row r="34" spans="1:37" s="44" customFormat="1"/>
    <row r="35" spans="1:37" s="44" customFormat="1"/>
    <row r="36" spans="1:37" s="44" customFormat="1"/>
    <row r="37" spans="1:37" s="44" customFormat="1">
      <c r="A37" s="63"/>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row>
    <row r="38" spans="1:37" s="44" customFormat="1">
      <c r="A38" s="75"/>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row>
    <row r="39" spans="1:37" s="44" customFormat="1">
      <c r="A39" s="75"/>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row>
    <row r="40" spans="1:37" s="44" customFormat="1">
      <c r="A40" s="2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row>
    <row r="41" spans="1:37" s="44" customFormat="1">
      <c r="A41" s="75"/>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row>
    <row r="42" spans="1:37" s="44" customFormat="1">
      <c r="A42" s="7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row>
    <row r="43" spans="1:37" s="44" customFormat="1">
      <c r="A43" s="75"/>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row>
    <row r="44" spans="1:37" s="44" customFormat="1">
      <c r="A44" s="75"/>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2"/>
  <dimension ref="A1:K9"/>
  <sheetViews>
    <sheetView showGridLines="0" zoomScaleNormal="100" zoomScaleSheetLayoutView="100" workbookViewId="0"/>
  </sheetViews>
  <sheetFormatPr defaultColWidth="9.140625" defaultRowHeight="12"/>
  <cols>
    <col min="1" max="1" width="35.140625" style="3" customWidth="1"/>
    <col min="2" max="11" width="10.7109375" style="3" customWidth="1"/>
    <col min="12" max="16384" width="9.140625" style="3"/>
  </cols>
  <sheetData>
    <row r="1" spans="1:11" ht="18">
      <c r="A1" s="301" t="s">
        <v>445</v>
      </c>
      <c r="K1" s="315" t="str">
        <f>'3.1'!N1</f>
        <v>2021</v>
      </c>
    </row>
    <row r="2" spans="1:11" ht="6" customHeight="1"/>
    <row r="3" spans="1:11">
      <c r="A3" s="226"/>
      <c r="B3" s="339">
        <v>2012</v>
      </c>
      <c r="C3" s="339">
        <v>2013</v>
      </c>
      <c r="D3" s="339">
        <v>2014</v>
      </c>
      <c r="E3" s="339">
        <v>2015</v>
      </c>
      <c r="F3" s="339">
        <v>2016</v>
      </c>
      <c r="G3" s="339">
        <v>2017</v>
      </c>
      <c r="H3" s="339">
        <v>2018</v>
      </c>
      <c r="I3" s="339">
        <v>2019</v>
      </c>
      <c r="J3" s="339">
        <v>2020</v>
      </c>
      <c r="K3" s="339">
        <v>2021</v>
      </c>
    </row>
    <row r="4" spans="1:11">
      <c r="A4" s="227" t="s">
        <v>355</v>
      </c>
      <c r="B4" s="340">
        <v>53081.94697028544</v>
      </c>
      <c r="C4" s="340">
        <v>53575</v>
      </c>
      <c r="D4" s="340">
        <v>51711.804640999995</v>
      </c>
      <c r="E4" s="340">
        <v>52832.048140700004</v>
      </c>
      <c r="F4" s="340">
        <v>54070.256658000006</v>
      </c>
      <c r="G4" s="340">
        <v>55313.849449000008</v>
      </c>
      <c r="H4" s="340">
        <v>55637.976018999994</v>
      </c>
      <c r="I4" s="340">
        <v>55434.528254000012</v>
      </c>
      <c r="J4" s="340">
        <v>53562.499382999995</v>
      </c>
      <c r="K4" s="340">
        <f>SUM(K5:K8)</f>
        <v>56131.919888000004</v>
      </c>
    </row>
    <row r="5" spans="1:11">
      <c r="A5" s="464" t="s">
        <v>446</v>
      </c>
      <c r="B5" s="465">
        <v>7343.5561584000006</v>
      </c>
      <c r="C5" s="465">
        <v>6791</v>
      </c>
      <c r="D5" s="465">
        <v>7266.0689099999991</v>
      </c>
      <c r="E5" s="465">
        <v>7296.3916309999995</v>
      </c>
      <c r="F5" s="465">
        <v>7616.3942520000019</v>
      </c>
      <c r="G5" s="465">
        <v>7821.7731399999984</v>
      </c>
      <c r="H5" s="465">
        <v>7897.8453989999989</v>
      </c>
      <c r="I5" s="465">
        <v>7921.7291990000003</v>
      </c>
      <c r="J5" s="465">
        <v>7397.8638549999996</v>
      </c>
      <c r="K5" s="368">
        <v>7736.2628210000003</v>
      </c>
    </row>
    <row r="6" spans="1:11">
      <c r="A6" s="468" t="s">
        <v>447</v>
      </c>
      <c r="B6" s="469">
        <v>23057.143252435442</v>
      </c>
      <c r="C6" s="469">
        <v>23896</v>
      </c>
      <c r="D6" s="469">
        <v>22587.474303000003</v>
      </c>
      <c r="E6" s="469">
        <v>23354.063148999998</v>
      </c>
      <c r="F6" s="469">
        <v>23607.415766000002</v>
      </c>
      <c r="G6" s="469">
        <v>24171.760386000002</v>
      </c>
      <c r="H6" s="469">
        <v>24626.621251</v>
      </c>
      <c r="I6" s="469">
        <v>24236.447301000004</v>
      </c>
      <c r="J6" s="469">
        <v>22402.728081000001</v>
      </c>
      <c r="K6" s="436">
        <v>23386.999283000001</v>
      </c>
    </row>
    <row r="7" spans="1:11">
      <c r="A7" s="468" t="s">
        <v>448</v>
      </c>
      <c r="B7" s="469">
        <v>8100.5941914499999</v>
      </c>
      <c r="C7" s="469">
        <v>8172</v>
      </c>
      <c r="D7" s="469">
        <v>7733.6518859999951</v>
      </c>
      <c r="E7" s="469">
        <v>7799.6960982280152</v>
      </c>
      <c r="F7" s="469">
        <v>8027.331462632178</v>
      </c>
      <c r="G7" s="469">
        <v>8109.0458493779433</v>
      </c>
      <c r="H7" s="469">
        <v>8063.9737788096891</v>
      </c>
      <c r="I7" s="469">
        <v>8019.5178024495781</v>
      </c>
      <c r="J7" s="469">
        <v>7789.4270375989636</v>
      </c>
      <c r="K7" s="436">
        <v>7748.7019863021505</v>
      </c>
    </row>
    <row r="8" spans="1:11">
      <c r="A8" s="466" t="s">
        <v>449</v>
      </c>
      <c r="B8" s="467">
        <v>14580.653367999997</v>
      </c>
      <c r="C8" s="467">
        <v>14716</v>
      </c>
      <c r="D8" s="467">
        <v>14124.609541999998</v>
      </c>
      <c r="E8" s="467">
        <v>14381.897262471988</v>
      </c>
      <c r="F8" s="467">
        <v>14819.115177367823</v>
      </c>
      <c r="G8" s="467">
        <v>15211.270073622063</v>
      </c>
      <c r="H8" s="467">
        <v>15049.535590190309</v>
      </c>
      <c r="I8" s="467">
        <v>15256.833951550425</v>
      </c>
      <c r="J8" s="467">
        <v>15972.480409401032</v>
      </c>
      <c r="K8" s="435">
        <v>17259.95579769785</v>
      </c>
    </row>
    <row r="9" spans="1:11" s="44" customFormat="1">
      <c r="A9" s="134"/>
      <c r="K9" s="9"/>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3"/>
  <dimension ref="A1:J40"/>
  <sheetViews>
    <sheetView showGridLines="0" zoomScaleNormal="100" zoomScaleSheetLayoutView="115" workbookViewId="0">
      <selection sqref="A1:J1"/>
    </sheetView>
  </sheetViews>
  <sheetFormatPr defaultColWidth="9.140625" defaultRowHeight="12"/>
  <cols>
    <col min="1" max="1" width="19.5703125" style="5" customWidth="1"/>
    <col min="2" max="3" width="13.85546875" style="5" customWidth="1"/>
    <col min="4" max="4" width="13.28515625" style="5" customWidth="1"/>
    <col min="5" max="5" width="13.5703125" style="5" customWidth="1"/>
    <col min="6" max="6" width="13.7109375" style="5" customWidth="1"/>
    <col min="7" max="9" width="13.85546875" style="5" customWidth="1"/>
    <col min="10" max="10" width="14.7109375" style="5" customWidth="1"/>
    <col min="11" max="16384" width="9.140625" style="5"/>
  </cols>
  <sheetData>
    <row r="1" spans="1:10" ht="39.950000000000003" customHeight="1">
      <c r="A1" s="620" t="s">
        <v>450</v>
      </c>
      <c r="B1" s="620"/>
      <c r="C1" s="620"/>
      <c r="D1" s="620"/>
      <c r="E1" s="620"/>
      <c r="F1" s="620"/>
      <c r="G1" s="620"/>
      <c r="H1" s="620"/>
      <c r="I1" s="620"/>
      <c r="J1" s="620"/>
    </row>
    <row r="2" spans="1:10" ht="18">
      <c r="A2" s="289" t="s">
        <v>451</v>
      </c>
    </row>
    <row r="3" spans="1:10" ht="6" customHeight="1"/>
    <row r="4" spans="1:10">
      <c r="A4" s="338"/>
      <c r="B4" s="231" t="s">
        <v>274</v>
      </c>
      <c r="C4" s="231" t="s">
        <v>398</v>
      </c>
      <c r="D4" s="231" t="s">
        <v>399</v>
      </c>
      <c r="E4" s="231" t="s">
        <v>266</v>
      </c>
      <c r="F4" s="231" t="s">
        <v>400</v>
      </c>
      <c r="G4" s="231" t="s">
        <v>275</v>
      </c>
      <c r="H4" s="231" t="s">
        <v>401</v>
      </c>
      <c r="I4" s="231" t="s">
        <v>276</v>
      </c>
      <c r="J4" s="231" t="s">
        <v>355</v>
      </c>
    </row>
    <row r="5" spans="1:10">
      <c r="A5" s="337" t="s">
        <v>452</v>
      </c>
      <c r="B5" s="330">
        <f t="shared" ref="B5:I5" si="0">SUM(B6:B19)</f>
        <v>30731180.379999999</v>
      </c>
      <c r="C5" s="330">
        <f t="shared" si="0"/>
        <v>38629840.590999998</v>
      </c>
      <c r="D5" s="330">
        <f t="shared" si="0"/>
        <v>5239842.1099999994</v>
      </c>
      <c r="E5" s="330">
        <f t="shared" si="0"/>
        <v>3931676.4459999981</v>
      </c>
      <c r="F5" s="330">
        <f t="shared" si="0"/>
        <v>2408520.4229999986</v>
      </c>
      <c r="G5" s="330">
        <f t="shared" si="0"/>
        <v>1211404.4169999999</v>
      </c>
      <c r="H5" s="330">
        <f t="shared" si="0"/>
        <v>601534.04899999988</v>
      </c>
      <c r="I5" s="330">
        <f t="shared" si="0"/>
        <v>2153280.3230000054</v>
      </c>
      <c r="J5" s="330">
        <f t="shared" ref="J5" si="1">SUM(B5:I5)</f>
        <v>84907278.738999978</v>
      </c>
    </row>
    <row r="6" spans="1:10">
      <c r="A6" s="366" t="s">
        <v>466</v>
      </c>
      <c r="B6" s="368">
        <v>0</v>
      </c>
      <c r="C6" s="470">
        <v>54164.684000000001</v>
      </c>
      <c r="D6" s="368">
        <v>0</v>
      </c>
      <c r="E6" s="368">
        <v>72248.933999999994</v>
      </c>
      <c r="F6" s="368">
        <v>48796.365999999958</v>
      </c>
      <c r="G6" s="368">
        <v>0</v>
      </c>
      <c r="H6" s="368">
        <v>0</v>
      </c>
      <c r="I6" s="368">
        <v>19865.961999999978</v>
      </c>
      <c r="J6" s="368">
        <f t="shared" ref="J6:J19" si="2">SUM(B6:I6)</f>
        <v>195075.94599999991</v>
      </c>
    </row>
    <row r="7" spans="1:10">
      <c r="A7" s="432" t="s">
        <v>453</v>
      </c>
      <c r="B7" s="436">
        <v>15862733.4</v>
      </c>
      <c r="C7" s="472">
        <v>425993.42100000003</v>
      </c>
      <c r="D7" s="436">
        <v>0</v>
      </c>
      <c r="E7" s="436">
        <v>303425.2440000003</v>
      </c>
      <c r="F7" s="436">
        <v>240967.22000000003</v>
      </c>
      <c r="G7" s="436">
        <v>0</v>
      </c>
      <c r="H7" s="436">
        <v>0</v>
      </c>
      <c r="I7" s="436">
        <v>257921.80900000024</v>
      </c>
      <c r="J7" s="436">
        <f t="shared" si="2"/>
        <v>17091041.094000001</v>
      </c>
    </row>
    <row r="8" spans="1:10">
      <c r="A8" s="432" t="s">
        <v>454</v>
      </c>
      <c r="B8" s="436">
        <v>0</v>
      </c>
      <c r="C8" s="472">
        <v>467877.06099999981</v>
      </c>
      <c r="D8" s="436">
        <v>331271</v>
      </c>
      <c r="E8" s="436">
        <v>377686.27899999998</v>
      </c>
      <c r="F8" s="436">
        <v>83397.304999999964</v>
      </c>
      <c r="G8" s="436">
        <v>0</v>
      </c>
      <c r="H8" s="436">
        <v>12957.840999999997</v>
      </c>
      <c r="I8" s="436">
        <v>512983.86600000173</v>
      </c>
      <c r="J8" s="436">
        <f t="shared" si="2"/>
        <v>1786173.3520000016</v>
      </c>
    </row>
    <row r="9" spans="1:10">
      <c r="A9" s="432" t="s">
        <v>455</v>
      </c>
      <c r="B9" s="436">
        <v>0</v>
      </c>
      <c r="C9" s="472">
        <v>1748013.2709999999</v>
      </c>
      <c r="D9" s="436">
        <v>2152733.0099999998</v>
      </c>
      <c r="E9" s="436">
        <v>76355.431999999972</v>
      </c>
      <c r="F9" s="436">
        <v>28159.090999999975</v>
      </c>
      <c r="G9" s="436">
        <v>0</v>
      </c>
      <c r="H9" s="436">
        <v>107028.41199999998</v>
      </c>
      <c r="I9" s="436">
        <v>11989.960000000028</v>
      </c>
      <c r="J9" s="436">
        <f t="shared" si="2"/>
        <v>4124279.1759999995</v>
      </c>
    </row>
    <row r="10" spans="1:10">
      <c r="A10" s="432" t="s">
        <v>465</v>
      </c>
      <c r="B10" s="436">
        <v>14868446.979999999</v>
      </c>
      <c r="C10" s="472">
        <v>64334.415999999997</v>
      </c>
      <c r="D10" s="436">
        <v>0</v>
      </c>
      <c r="E10" s="436">
        <v>509076.02800000005</v>
      </c>
      <c r="F10" s="436">
        <v>84109.902999999977</v>
      </c>
      <c r="G10" s="436">
        <v>485183.26000000013</v>
      </c>
      <c r="H10" s="436">
        <v>19288.024999999994</v>
      </c>
      <c r="I10" s="436">
        <v>93653.136999999595</v>
      </c>
      <c r="J10" s="436">
        <f t="shared" si="2"/>
        <v>16124091.749</v>
      </c>
    </row>
    <row r="11" spans="1:10">
      <c r="A11" s="432" t="s">
        <v>456</v>
      </c>
      <c r="B11" s="436">
        <v>0</v>
      </c>
      <c r="C11" s="472">
        <v>526040.09100000001</v>
      </c>
      <c r="D11" s="436">
        <v>0</v>
      </c>
      <c r="E11" s="436">
        <v>332952.72499999986</v>
      </c>
      <c r="F11" s="436">
        <v>100956.38500000001</v>
      </c>
      <c r="G11" s="436">
        <v>0</v>
      </c>
      <c r="H11" s="436">
        <v>18367.152999999998</v>
      </c>
      <c r="I11" s="436">
        <v>93435.942000000767</v>
      </c>
      <c r="J11" s="436">
        <f t="shared" si="2"/>
        <v>1071752.2960000008</v>
      </c>
    </row>
    <row r="12" spans="1:10">
      <c r="A12" s="432" t="s">
        <v>457</v>
      </c>
      <c r="B12" s="436">
        <v>0</v>
      </c>
      <c r="C12" s="472">
        <v>27359.093000000001</v>
      </c>
      <c r="D12" s="436">
        <v>0</v>
      </c>
      <c r="E12" s="436">
        <v>142245.39499999987</v>
      </c>
      <c r="F12" s="436">
        <v>79073.836999999738</v>
      </c>
      <c r="G12" s="436">
        <v>0</v>
      </c>
      <c r="H12" s="436">
        <v>98476.040999999968</v>
      </c>
      <c r="I12" s="436">
        <v>103412.46300000027</v>
      </c>
      <c r="J12" s="436">
        <f t="shared" si="2"/>
        <v>450566.82899999985</v>
      </c>
    </row>
    <row r="13" spans="1:10">
      <c r="A13" s="432" t="s">
        <v>458</v>
      </c>
      <c r="B13" s="436">
        <v>0</v>
      </c>
      <c r="C13" s="472">
        <v>3855423.2069999999</v>
      </c>
      <c r="D13" s="436">
        <v>0</v>
      </c>
      <c r="E13" s="436">
        <v>489817.78499999986</v>
      </c>
      <c r="F13" s="436">
        <v>59943.169000000016</v>
      </c>
      <c r="G13" s="436">
        <v>0</v>
      </c>
      <c r="H13" s="436">
        <v>66057.539999999994</v>
      </c>
      <c r="I13" s="436">
        <v>60719.633000000169</v>
      </c>
      <c r="J13" s="436">
        <f t="shared" si="2"/>
        <v>4531961.3339999998</v>
      </c>
    </row>
    <row r="14" spans="1:10">
      <c r="A14" s="432" t="s">
        <v>459</v>
      </c>
      <c r="B14" s="436">
        <v>0</v>
      </c>
      <c r="C14" s="472">
        <v>258312.21799999991</v>
      </c>
      <c r="D14" s="436">
        <v>0</v>
      </c>
      <c r="E14" s="436">
        <v>317022.4829999996</v>
      </c>
      <c r="F14" s="436">
        <v>38563.180000000015</v>
      </c>
      <c r="G14" s="436">
        <v>716630.72999999986</v>
      </c>
      <c r="H14" s="436">
        <v>79102.724000000031</v>
      </c>
      <c r="I14" s="436">
        <v>117152.02800000019</v>
      </c>
      <c r="J14" s="436">
        <f t="shared" si="2"/>
        <v>1526783.3629999997</v>
      </c>
    </row>
    <row r="15" spans="1:10">
      <c r="A15" s="432" t="s">
        <v>460</v>
      </c>
      <c r="B15" s="436">
        <v>0</v>
      </c>
      <c r="C15" s="472">
        <v>5183439.7869999995</v>
      </c>
      <c r="D15" s="436">
        <v>0</v>
      </c>
      <c r="E15" s="436">
        <v>337157.13599999971</v>
      </c>
      <c r="F15" s="436">
        <v>71285.813999999955</v>
      </c>
      <c r="G15" s="436">
        <v>0</v>
      </c>
      <c r="H15" s="436">
        <v>16384.443000000007</v>
      </c>
      <c r="I15" s="436">
        <v>92181.13200000042</v>
      </c>
      <c r="J15" s="436">
        <f t="shared" si="2"/>
        <v>5700448.3119999999</v>
      </c>
    </row>
    <row r="16" spans="1:10">
      <c r="A16" s="432" t="s">
        <v>461</v>
      </c>
      <c r="B16" s="436">
        <v>0</v>
      </c>
      <c r="C16" s="472">
        <v>870529.06799999974</v>
      </c>
      <c r="D16" s="436">
        <v>0</v>
      </c>
      <c r="E16" s="436">
        <v>260351.43899999993</v>
      </c>
      <c r="F16" s="436">
        <v>79091.04100000007</v>
      </c>
      <c r="G16" s="436">
        <v>52.016999999999996</v>
      </c>
      <c r="H16" s="436">
        <v>7728.5009999999993</v>
      </c>
      <c r="I16" s="436">
        <v>210510.03600000052</v>
      </c>
      <c r="J16" s="436">
        <f t="shared" si="2"/>
        <v>1428262.1020000002</v>
      </c>
    </row>
    <row r="17" spans="1:10">
      <c r="A17" s="432" t="s">
        <v>462</v>
      </c>
      <c r="B17" s="436">
        <v>0</v>
      </c>
      <c r="C17" s="472">
        <v>4972673.0360000031</v>
      </c>
      <c r="D17" s="436">
        <v>0</v>
      </c>
      <c r="E17" s="436">
        <v>412437.06799999921</v>
      </c>
      <c r="F17" s="436">
        <v>1113578.6869999992</v>
      </c>
      <c r="G17" s="436">
        <v>9538.41</v>
      </c>
      <c r="H17" s="436">
        <v>5400.433</v>
      </c>
      <c r="I17" s="436">
        <v>249931.53400000112</v>
      </c>
      <c r="J17" s="436">
        <f t="shared" si="2"/>
        <v>6763559.1680000024</v>
      </c>
    </row>
    <row r="18" spans="1:10">
      <c r="A18" s="432" t="s">
        <v>463</v>
      </c>
      <c r="B18" s="436">
        <v>0</v>
      </c>
      <c r="C18" s="472">
        <v>19861670.834999997</v>
      </c>
      <c r="D18" s="436">
        <v>2755838.1</v>
      </c>
      <c r="E18" s="436">
        <v>178587.20200000031</v>
      </c>
      <c r="F18" s="436">
        <v>350246.90800000005</v>
      </c>
      <c r="G18" s="436">
        <v>0</v>
      </c>
      <c r="H18" s="436">
        <v>170623.30399999986</v>
      </c>
      <c r="I18" s="436">
        <v>154181.78299999933</v>
      </c>
      <c r="J18" s="436">
        <f t="shared" si="2"/>
        <v>23471148.131999999</v>
      </c>
    </row>
    <row r="19" spans="1:10">
      <c r="A19" s="329" t="s">
        <v>464</v>
      </c>
      <c r="B19" s="435">
        <v>0</v>
      </c>
      <c r="C19" s="471">
        <v>314010.40300000011</v>
      </c>
      <c r="D19" s="435">
        <v>0</v>
      </c>
      <c r="E19" s="435">
        <v>122313.29599999996</v>
      </c>
      <c r="F19" s="435">
        <v>30351.517</v>
      </c>
      <c r="G19" s="435">
        <v>0</v>
      </c>
      <c r="H19" s="435">
        <v>119.63200000000001</v>
      </c>
      <c r="I19" s="435">
        <v>175341.03800000064</v>
      </c>
      <c r="J19" s="435">
        <f t="shared" si="2"/>
        <v>642135.88600000064</v>
      </c>
    </row>
    <row r="20" spans="1:10">
      <c r="A20" s="10"/>
      <c r="J20" s="9"/>
    </row>
    <row r="21" spans="1:10" ht="11.25" customHeight="1"/>
    <row r="22" spans="1:10" ht="36" customHeight="1">
      <c r="A22" s="619" t="s">
        <v>467</v>
      </c>
      <c r="B22" s="619"/>
      <c r="C22" s="619"/>
      <c r="D22" s="619"/>
      <c r="E22" s="619"/>
      <c r="F22" s="619"/>
      <c r="H22" s="15"/>
    </row>
    <row r="23" spans="1:10" ht="7.5" customHeight="1"/>
    <row r="24" spans="1:10">
      <c r="A24" s="338"/>
      <c r="B24" s="338" t="s">
        <v>468</v>
      </c>
      <c r="C24" s="338" t="s">
        <v>469</v>
      </c>
      <c r="D24" s="338" t="s">
        <v>271</v>
      </c>
      <c r="E24" s="338" t="s">
        <v>272</v>
      </c>
      <c r="F24" s="338" t="s">
        <v>355</v>
      </c>
    </row>
    <row r="25" spans="1:10">
      <c r="A25" s="325" t="s">
        <v>452</v>
      </c>
      <c r="B25" s="330">
        <f>SUM(B26:B39)</f>
        <v>7736262.8210000005</v>
      </c>
      <c r="C25" s="330">
        <f>SUM(C26:C39)</f>
        <v>23386999.282999996</v>
      </c>
      <c r="D25" s="330">
        <f>SUM(D26:D39)</f>
        <v>7748701.9863021513</v>
      </c>
      <c r="E25" s="330">
        <f>SUM(E26:E39)</f>
        <v>17259955.79769785</v>
      </c>
      <c r="F25" s="330">
        <f t="shared" ref="F25:F39" si="3">SUM(B25:E25)</f>
        <v>56131919.887999997</v>
      </c>
    </row>
    <row r="26" spans="1:10" ht="13.5" customHeight="1">
      <c r="A26" s="366" t="s">
        <v>466</v>
      </c>
      <c r="B26" s="368">
        <v>121407.82400000001</v>
      </c>
      <c r="C26" s="368">
        <v>2980088.4670000002</v>
      </c>
      <c r="D26" s="368">
        <v>1115000</v>
      </c>
      <c r="E26" s="368">
        <v>1559566.0970000001</v>
      </c>
      <c r="F26" s="368">
        <f t="shared" si="3"/>
        <v>5776062.3880000003</v>
      </c>
    </row>
    <row r="27" spans="1:10">
      <c r="A27" s="432" t="s">
        <v>453</v>
      </c>
      <c r="B27" s="436">
        <v>162568.35275660339</v>
      </c>
      <c r="C27" s="436">
        <v>1094676.6180932336</v>
      </c>
      <c r="D27" s="436">
        <v>619042.77071892319</v>
      </c>
      <c r="E27" s="436">
        <v>1331722.7840102499</v>
      </c>
      <c r="F27" s="436">
        <f t="shared" si="3"/>
        <v>3208010.5255790101</v>
      </c>
    </row>
    <row r="28" spans="1:10">
      <c r="A28" s="432" t="s">
        <v>454</v>
      </c>
      <c r="B28" s="436">
        <v>486627.58668713598</v>
      </c>
      <c r="C28" s="436">
        <v>2718597.4035543408</v>
      </c>
      <c r="D28" s="436">
        <v>672813.37898102903</v>
      </c>
      <c r="E28" s="436">
        <v>1535763.9201417682</v>
      </c>
      <c r="F28" s="436">
        <f t="shared" si="3"/>
        <v>5413802.2893642746</v>
      </c>
    </row>
    <row r="29" spans="1:10">
      <c r="A29" s="432" t="s">
        <v>455</v>
      </c>
      <c r="B29" s="436">
        <v>111214.37699999999</v>
      </c>
      <c r="C29" s="436">
        <v>484909.73100000003</v>
      </c>
      <c r="D29" s="436">
        <v>241099.68900000001</v>
      </c>
      <c r="E29" s="436">
        <v>428819.59700000001</v>
      </c>
      <c r="F29" s="436">
        <f t="shared" si="3"/>
        <v>1266043.3940000001</v>
      </c>
    </row>
    <row r="30" spans="1:10">
      <c r="A30" s="432" t="s">
        <v>465</v>
      </c>
      <c r="B30" s="436">
        <v>382981.6200286806</v>
      </c>
      <c r="C30" s="436">
        <v>1259421.4204607655</v>
      </c>
      <c r="D30" s="436">
        <v>378631.25363037689</v>
      </c>
      <c r="E30" s="436">
        <v>815163.37356283609</v>
      </c>
      <c r="F30" s="436">
        <f t="shared" si="3"/>
        <v>2836197.6676826589</v>
      </c>
    </row>
    <row r="31" spans="1:10">
      <c r="A31" s="432" t="s">
        <v>456</v>
      </c>
      <c r="B31" s="436">
        <v>489501.924</v>
      </c>
      <c r="C31" s="436">
        <v>1387911.8860000002</v>
      </c>
      <c r="D31" s="436">
        <v>485966.17599999998</v>
      </c>
      <c r="E31" s="436">
        <v>1084689.2439999999</v>
      </c>
      <c r="F31" s="436">
        <f t="shared" si="3"/>
        <v>3448069.23</v>
      </c>
    </row>
    <row r="32" spans="1:10">
      <c r="A32" s="432" t="s">
        <v>457</v>
      </c>
      <c r="B32" s="436">
        <v>72401.255000000005</v>
      </c>
      <c r="C32" s="436">
        <v>1274012.3259999999</v>
      </c>
      <c r="D32" s="436">
        <v>351627.64599999995</v>
      </c>
      <c r="E32" s="436">
        <v>846896.43199999991</v>
      </c>
      <c r="F32" s="436">
        <f t="shared" si="3"/>
        <v>2544937.6589999995</v>
      </c>
    </row>
    <row r="33" spans="1:6">
      <c r="A33" s="432" t="s">
        <v>458</v>
      </c>
      <c r="B33" s="436">
        <v>1710688.2969999996</v>
      </c>
      <c r="C33" s="436">
        <v>2521805.5749999997</v>
      </c>
      <c r="D33" s="436">
        <v>657131.32299999997</v>
      </c>
      <c r="E33" s="436">
        <v>1528218.3959999999</v>
      </c>
      <c r="F33" s="436">
        <f t="shared" si="3"/>
        <v>6417843.5909999991</v>
      </c>
    </row>
    <row r="34" spans="1:6">
      <c r="A34" s="432" t="s">
        <v>459</v>
      </c>
      <c r="B34" s="436">
        <v>416219.47400000005</v>
      </c>
      <c r="C34" s="436">
        <v>1606964.3445321284</v>
      </c>
      <c r="D34" s="436">
        <v>380382.75335829129</v>
      </c>
      <c r="E34" s="436">
        <v>911119.95421504159</v>
      </c>
      <c r="F34" s="436">
        <f t="shared" si="3"/>
        <v>3314686.5261054616</v>
      </c>
    </row>
    <row r="35" spans="1:6">
      <c r="A35" s="432" t="s">
        <v>460</v>
      </c>
      <c r="B35" s="436">
        <v>314434.31800000003</v>
      </c>
      <c r="C35" s="436">
        <v>1003089.5629999998</v>
      </c>
      <c r="D35" s="436">
        <v>394029.72200000001</v>
      </c>
      <c r="E35" s="436">
        <v>820559.52</v>
      </c>
      <c r="F35" s="436">
        <f t="shared" si="3"/>
        <v>2532113.1229999997</v>
      </c>
    </row>
    <row r="36" spans="1:6">
      <c r="A36" s="432" t="s">
        <v>461</v>
      </c>
      <c r="B36" s="436">
        <v>195474.69999999998</v>
      </c>
      <c r="C36" s="436">
        <v>1439103.4679999999</v>
      </c>
      <c r="D36" s="436">
        <v>481371.18900000001</v>
      </c>
      <c r="E36" s="436">
        <v>1007668.171</v>
      </c>
      <c r="F36" s="436">
        <f t="shared" si="3"/>
        <v>3123617.5279999999</v>
      </c>
    </row>
    <row r="37" spans="1:6">
      <c r="A37" s="432" t="s">
        <v>462</v>
      </c>
      <c r="B37" s="436">
        <v>753679.12199999997</v>
      </c>
      <c r="C37" s="436">
        <v>2914144.9879999999</v>
      </c>
      <c r="D37" s="436">
        <v>1023794.7479999999</v>
      </c>
      <c r="E37" s="436">
        <v>3231463.9929999998</v>
      </c>
      <c r="F37" s="436">
        <f t="shared" si="3"/>
        <v>7923082.8509999998</v>
      </c>
    </row>
    <row r="38" spans="1:6">
      <c r="A38" s="432" t="s">
        <v>463</v>
      </c>
      <c r="B38" s="436">
        <v>1955214.1840000001</v>
      </c>
      <c r="C38" s="436">
        <v>1657053.7390000001</v>
      </c>
      <c r="D38" s="436">
        <v>555410.46800000011</v>
      </c>
      <c r="E38" s="436">
        <v>1200199.6909999999</v>
      </c>
      <c r="F38" s="436">
        <f t="shared" si="3"/>
        <v>5367878.0820000004</v>
      </c>
    </row>
    <row r="39" spans="1:6">
      <c r="A39" s="329" t="s">
        <v>464</v>
      </c>
      <c r="B39" s="435">
        <v>563849.78652757988</v>
      </c>
      <c r="C39" s="435">
        <v>1045219.7533595318</v>
      </c>
      <c r="D39" s="435">
        <v>392400.86861352995</v>
      </c>
      <c r="E39" s="435">
        <v>958104.62476795272</v>
      </c>
      <c r="F39" s="435">
        <f t="shared" si="3"/>
        <v>2959575.0332685942</v>
      </c>
    </row>
    <row r="40" spans="1:6">
      <c r="A40" s="10"/>
      <c r="F40" s="9"/>
    </row>
  </sheetData>
  <sortState ref="A26:F39">
    <sortCondition ref="A25"/>
  </sortState>
  <mergeCells count="2">
    <mergeCell ref="A22:F22"/>
    <mergeCell ref="A1:J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30"/>
  <dimension ref="A1:J19"/>
  <sheetViews>
    <sheetView showGridLines="0" zoomScaleNormal="100" zoomScaleSheetLayoutView="100" workbookViewId="0"/>
  </sheetViews>
  <sheetFormatPr defaultColWidth="9.140625" defaultRowHeight="12"/>
  <cols>
    <col min="1" max="1" width="19.5703125" style="5" customWidth="1"/>
    <col min="2" max="8" width="13.85546875" style="5" customWidth="1"/>
    <col min="9" max="9" width="13.7109375" style="5" customWidth="1"/>
    <col min="10" max="10" width="13.85546875" style="5" customWidth="1"/>
    <col min="11" max="11" width="9.140625" style="5" bestFit="1" customWidth="1"/>
    <col min="12" max="13" width="9.140625" style="5" customWidth="1"/>
    <col min="14" max="14" width="10.5703125" style="5" customWidth="1"/>
    <col min="15" max="15" width="12.7109375" style="5" customWidth="1"/>
    <col min="16" max="16384" width="9.140625" style="5"/>
  </cols>
  <sheetData>
    <row r="1" spans="1:10" ht="18">
      <c r="A1" s="246" t="s">
        <v>470</v>
      </c>
      <c r="B1" s="16"/>
      <c r="J1" s="315" t="str">
        <f>'3.1'!N1</f>
        <v>2021</v>
      </c>
    </row>
    <row r="2" spans="1:10" ht="6" customHeight="1">
      <c r="A2" s="16"/>
      <c r="B2" s="621"/>
      <c r="C2" s="621"/>
      <c r="D2" s="621"/>
      <c r="E2" s="621"/>
      <c r="F2" s="621"/>
      <c r="G2" s="621"/>
      <c r="H2" s="621"/>
      <c r="I2" s="621"/>
      <c r="J2" s="621"/>
    </row>
    <row r="3" spans="1:10" s="599" customFormat="1" ht="38.1" customHeight="1">
      <c r="A3" s="598"/>
      <c r="B3" s="341" t="s">
        <v>471</v>
      </c>
      <c r="C3" s="341" t="s">
        <v>472</v>
      </c>
      <c r="D3" s="341" t="s">
        <v>473</v>
      </c>
      <c r="E3" s="341" t="s">
        <v>474</v>
      </c>
      <c r="F3" s="341" t="s">
        <v>475</v>
      </c>
      <c r="G3" s="341" t="s">
        <v>476</v>
      </c>
      <c r="H3" s="341" t="s">
        <v>477</v>
      </c>
      <c r="I3" s="341" t="s">
        <v>421</v>
      </c>
      <c r="J3" s="341" t="s">
        <v>355</v>
      </c>
    </row>
    <row r="4" spans="1:10" ht="12" customHeight="1">
      <c r="A4" s="337" t="s">
        <v>452</v>
      </c>
      <c r="B4" s="330">
        <f t="shared" ref="B4:I4" si="0">SUM(B5:B18)</f>
        <v>22305357.726208843</v>
      </c>
      <c r="C4" s="330">
        <f t="shared" si="0"/>
        <v>4186559.0456667244</v>
      </c>
      <c r="D4" s="330">
        <f t="shared" si="0"/>
        <v>719719.09248621506</v>
      </c>
      <c r="E4" s="330">
        <f t="shared" si="0"/>
        <v>539445.98997764755</v>
      </c>
      <c r="F4" s="330">
        <f t="shared" si="0"/>
        <v>1037749.5645020752</v>
      </c>
      <c r="G4" s="330">
        <f t="shared" si="0"/>
        <v>17260359.423697848</v>
      </c>
      <c r="H4" s="330">
        <f t="shared" si="0"/>
        <v>12986734.053472325</v>
      </c>
      <c r="I4" s="330">
        <f t="shared" si="0"/>
        <v>974614.83198831615</v>
      </c>
      <c r="J4" s="330">
        <f t="shared" ref="J4:J18" si="1">SUM(B4:I4)</f>
        <v>60010539.728</v>
      </c>
    </row>
    <row r="5" spans="1:10">
      <c r="A5" s="366" t="s">
        <v>466</v>
      </c>
      <c r="B5" s="473">
        <v>692333.90200000012</v>
      </c>
      <c r="C5" s="473">
        <v>240999.46999999997</v>
      </c>
      <c r="D5" s="473">
        <v>354057.98</v>
      </c>
      <c r="E5" s="473">
        <v>102945.96</v>
      </c>
      <c r="F5" s="473">
        <v>30057.922999999999</v>
      </c>
      <c r="G5" s="473">
        <v>1559566.0970000001</v>
      </c>
      <c r="H5" s="473">
        <v>2418428.6619999995</v>
      </c>
      <c r="I5" s="473">
        <v>384833.94699999993</v>
      </c>
      <c r="J5" s="368">
        <f t="shared" si="1"/>
        <v>5783223.9409999987</v>
      </c>
    </row>
    <row r="6" spans="1:10">
      <c r="A6" s="432" t="s">
        <v>453</v>
      </c>
      <c r="B6" s="475">
        <v>1053247.8071746684</v>
      </c>
      <c r="C6" s="475">
        <v>102320.36023252156</v>
      </c>
      <c r="D6" s="475">
        <v>18627.648533519688</v>
      </c>
      <c r="E6" s="475">
        <v>16606.124037104233</v>
      </c>
      <c r="F6" s="475">
        <v>98969.354981949495</v>
      </c>
      <c r="G6" s="475">
        <v>1331722.7840102499</v>
      </c>
      <c r="H6" s="475">
        <v>555764.64770378079</v>
      </c>
      <c r="I6" s="475">
        <v>76380.480905216173</v>
      </c>
      <c r="J6" s="436">
        <f t="shared" si="1"/>
        <v>3253639.2075790102</v>
      </c>
    </row>
    <row r="7" spans="1:10">
      <c r="A7" s="432" t="s">
        <v>454</v>
      </c>
      <c r="B7" s="475">
        <v>2040262.5887923411</v>
      </c>
      <c r="C7" s="475">
        <v>277222.41456138395</v>
      </c>
      <c r="D7" s="475">
        <v>77995.923895026004</v>
      </c>
      <c r="E7" s="475">
        <v>56522.504347365881</v>
      </c>
      <c r="F7" s="475">
        <v>142110.27583247662</v>
      </c>
      <c r="G7" s="475">
        <v>1535795.9661417683</v>
      </c>
      <c r="H7" s="475">
        <v>1268128.2962013362</v>
      </c>
      <c r="I7" s="475">
        <v>55044.474592576931</v>
      </c>
      <c r="J7" s="436">
        <f t="shared" si="1"/>
        <v>5453082.4443642749</v>
      </c>
    </row>
    <row r="8" spans="1:10">
      <c r="A8" s="432" t="s">
        <v>455</v>
      </c>
      <c r="B8" s="475">
        <v>434378.12099999998</v>
      </c>
      <c r="C8" s="475">
        <v>253475.00300000003</v>
      </c>
      <c r="D8" s="475">
        <v>3037.002</v>
      </c>
      <c r="E8" s="475">
        <v>21205.545000000006</v>
      </c>
      <c r="F8" s="475">
        <v>17727.91</v>
      </c>
      <c r="G8" s="475">
        <v>428863.56699999998</v>
      </c>
      <c r="H8" s="475">
        <v>339347.783</v>
      </c>
      <c r="I8" s="475">
        <v>52.958999999999996</v>
      </c>
      <c r="J8" s="436">
        <f t="shared" si="1"/>
        <v>1498087.8900000001</v>
      </c>
    </row>
    <row r="9" spans="1:10">
      <c r="A9" s="432" t="s">
        <v>465</v>
      </c>
      <c r="B9" s="475">
        <v>1431520.7575359009</v>
      </c>
      <c r="C9" s="475">
        <v>58968.478553106645</v>
      </c>
      <c r="D9" s="475">
        <v>8787.5956443717059</v>
      </c>
      <c r="E9" s="475">
        <v>15736.477676180166</v>
      </c>
      <c r="F9" s="475">
        <v>121332.85708637645</v>
      </c>
      <c r="G9" s="475">
        <v>815188.7315628361</v>
      </c>
      <c r="H9" s="475">
        <v>388781.00766839751</v>
      </c>
      <c r="I9" s="475">
        <v>14695.247955488949</v>
      </c>
      <c r="J9" s="436">
        <f t="shared" si="1"/>
        <v>2855011.1536826584</v>
      </c>
    </row>
    <row r="10" spans="1:10">
      <c r="A10" s="432" t="s">
        <v>456</v>
      </c>
      <c r="B10" s="475">
        <v>1294386.8309999998</v>
      </c>
      <c r="C10" s="475">
        <v>273693.94900000002</v>
      </c>
      <c r="D10" s="475">
        <v>24436.841999999997</v>
      </c>
      <c r="E10" s="475">
        <v>26411.187000000002</v>
      </c>
      <c r="F10" s="475">
        <v>74553.807000000001</v>
      </c>
      <c r="G10" s="475">
        <v>1084720.6439999999</v>
      </c>
      <c r="H10" s="475">
        <v>822992.28099999996</v>
      </c>
      <c r="I10" s="475">
        <v>2043.3779999999997</v>
      </c>
      <c r="J10" s="436">
        <f t="shared" si="1"/>
        <v>3603238.9189999998</v>
      </c>
    </row>
    <row r="11" spans="1:10">
      <c r="A11" s="432" t="s">
        <v>457</v>
      </c>
      <c r="B11" s="475">
        <v>1064836.179</v>
      </c>
      <c r="C11" s="475">
        <v>122756.412</v>
      </c>
      <c r="D11" s="475">
        <v>15632.614999999998</v>
      </c>
      <c r="E11" s="475">
        <v>22127.897000000001</v>
      </c>
      <c r="F11" s="475">
        <v>22410.746999999999</v>
      </c>
      <c r="G11" s="475">
        <v>846896.43199999991</v>
      </c>
      <c r="H11" s="475">
        <v>485698.26300000004</v>
      </c>
      <c r="I11" s="475">
        <v>0</v>
      </c>
      <c r="J11" s="436">
        <f t="shared" si="1"/>
        <v>2580358.5449999999</v>
      </c>
    </row>
    <row r="12" spans="1:10">
      <c r="A12" s="432" t="s">
        <v>458</v>
      </c>
      <c r="B12" s="475">
        <v>3778545.7759999996</v>
      </c>
      <c r="C12" s="475">
        <v>1172179.9410000001</v>
      </c>
      <c r="D12" s="475">
        <v>54836.161</v>
      </c>
      <c r="E12" s="475">
        <v>46314.580999999998</v>
      </c>
      <c r="F12" s="475">
        <v>46333.557000000001</v>
      </c>
      <c r="G12" s="475">
        <v>1528301.0889999999</v>
      </c>
      <c r="H12" s="475">
        <v>1326874.406</v>
      </c>
      <c r="I12" s="475">
        <v>11761.677</v>
      </c>
      <c r="J12" s="436">
        <f t="shared" si="1"/>
        <v>7965147.1880000001</v>
      </c>
    </row>
    <row r="13" spans="1:10">
      <c r="A13" s="432" t="s">
        <v>459</v>
      </c>
      <c r="B13" s="475">
        <v>1498452.4346582319</v>
      </c>
      <c r="C13" s="475">
        <v>116699.48820315563</v>
      </c>
      <c r="D13" s="475">
        <v>13948.606905691822</v>
      </c>
      <c r="E13" s="475">
        <v>42518.105754086209</v>
      </c>
      <c r="F13" s="475">
        <v>76229.40442093306</v>
      </c>
      <c r="G13" s="475">
        <v>911119.95421504159</v>
      </c>
      <c r="H13" s="475">
        <v>660221.99379420234</v>
      </c>
      <c r="I13" s="475">
        <v>5952.6591541190737</v>
      </c>
      <c r="J13" s="436">
        <f t="shared" si="1"/>
        <v>3325142.6471054615</v>
      </c>
    </row>
    <row r="14" spans="1:10">
      <c r="A14" s="432" t="s">
        <v>460</v>
      </c>
      <c r="B14" s="475">
        <v>1026522.6239999998</v>
      </c>
      <c r="C14" s="475">
        <v>105140.59700000001</v>
      </c>
      <c r="D14" s="475">
        <v>19632.690999999999</v>
      </c>
      <c r="E14" s="475">
        <v>21483.492000000002</v>
      </c>
      <c r="F14" s="475">
        <v>85706.573999999993</v>
      </c>
      <c r="G14" s="475">
        <v>820572.21700000006</v>
      </c>
      <c r="H14" s="475">
        <v>484277.86599999986</v>
      </c>
      <c r="I14" s="475">
        <v>5808.7430000000004</v>
      </c>
      <c r="J14" s="436">
        <f t="shared" si="1"/>
        <v>2569144.804</v>
      </c>
    </row>
    <row r="15" spans="1:10">
      <c r="A15" s="432" t="s">
        <v>461</v>
      </c>
      <c r="B15" s="475">
        <v>1086430.0930000001</v>
      </c>
      <c r="C15" s="475">
        <v>126129.18900000001</v>
      </c>
      <c r="D15" s="475">
        <v>30995.895</v>
      </c>
      <c r="E15" s="475">
        <v>23080.186999999998</v>
      </c>
      <c r="F15" s="475">
        <v>76089.152000000002</v>
      </c>
      <c r="G15" s="475">
        <v>1007668.171</v>
      </c>
      <c r="H15" s="475">
        <v>778934.49900000019</v>
      </c>
      <c r="I15" s="475">
        <v>511.56299999999999</v>
      </c>
      <c r="J15" s="436">
        <f t="shared" si="1"/>
        <v>3129838.7490000003</v>
      </c>
    </row>
    <row r="16" spans="1:10">
      <c r="A16" s="432" t="s">
        <v>462</v>
      </c>
      <c r="B16" s="475">
        <v>2838798.5110000004</v>
      </c>
      <c r="C16" s="475">
        <v>389174.14500000002</v>
      </c>
      <c r="D16" s="475">
        <v>40991.180999999997</v>
      </c>
      <c r="E16" s="475">
        <v>82079.998999999996</v>
      </c>
      <c r="F16" s="475">
        <v>149191.71099999998</v>
      </c>
      <c r="G16" s="475">
        <v>3231639.4549999996</v>
      </c>
      <c r="H16" s="475">
        <v>1840587.4190000002</v>
      </c>
      <c r="I16" s="475">
        <v>3058.9250000000011</v>
      </c>
      <c r="J16" s="436">
        <f t="shared" si="1"/>
        <v>8575521.3460000008</v>
      </c>
    </row>
    <row r="17" spans="1:10">
      <c r="A17" s="432" t="s">
        <v>463</v>
      </c>
      <c r="B17" s="475">
        <v>2802522.9970000004</v>
      </c>
      <c r="C17" s="475">
        <v>342216.103</v>
      </c>
      <c r="D17" s="475">
        <v>41966.343000000001</v>
      </c>
      <c r="E17" s="475">
        <v>45876.762999999999</v>
      </c>
      <c r="F17" s="475">
        <v>40524.091999999997</v>
      </c>
      <c r="G17" s="475">
        <v>1200199.6909999999</v>
      </c>
      <c r="H17" s="475">
        <v>1170365.517</v>
      </c>
      <c r="I17" s="475">
        <v>399143.44699999993</v>
      </c>
      <c r="J17" s="436">
        <f t="shared" si="1"/>
        <v>6042814.9529999997</v>
      </c>
    </row>
    <row r="18" spans="1:10">
      <c r="A18" s="329" t="s">
        <v>464</v>
      </c>
      <c r="B18" s="474">
        <v>1263119.1040477026</v>
      </c>
      <c r="C18" s="474">
        <v>605583.49511655653</v>
      </c>
      <c r="D18" s="474">
        <v>14772.607507605939</v>
      </c>
      <c r="E18" s="474">
        <v>16537.167162911064</v>
      </c>
      <c r="F18" s="474">
        <v>56512.199180339594</v>
      </c>
      <c r="G18" s="474">
        <v>958104.62476795272</v>
      </c>
      <c r="H18" s="474">
        <v>446331.41210461105</v>
      </c>
      <c r="I18" s="474">
        <v>15327.330380915108</v>
      </c>
      <c r="J18" s="435">
        <f t="shared" si="1"/>
        <v>3376287.9402685952</v>
      </c>
    </row>
    <row r="19" spans="1:10" ht="12" customHeight="1">
      <c r="A19" s="10"/>
      <c r="J19" s="9"/>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33"/>
  <sheetViews>
    <sheetView showGridLines="0" zoomScaleNormal="100" zoomScaleSheetLayoutView="100" workbookViewId="0"/>
  </sheetViews>
  <sheetFormatPr defaultColWidth="9.140625" defaultRowHeight="12"/>
  <cols>
    <col min="1" max="1" width="27.5703125" style="5" customWidth="1"/>
    <col min="2" max="2" width="10.7109375" style="5" customWidth="1"/>
    <col min="3" max="3" width="11" style="5" customWidth="1"/>
    <col min="4" max="4" width="10.85546875" style="5" customWidth="1"/>
    <col min="5" max="5" width="13.28515625" style="5" customWidth="1"/>
    <col min="6" max="6" width="13.5703125" style="5" customWidth="1"/>
    <col min="7" max="7" width="13.7109375" style="5" customWidth="1"/>
    <col min="8" max="8" width="16.140625" style="5" customWidth="1"/>
    <col min="9" max="9" width="13.42578125" style="5" customWidth="1"/>
    <col min="10" max="10" width="13.85546875" style="5" customWidth="1"/>
    <col min="11" max="16384" width="9.140625" style="5"/>
  </cols>
  <sheetData>
    <row r="1" spans="1:37" ht="18">
      <c r="A1" s="246" t="s">
        <v>478</v>
      </c>
      <c r="B1" s="16"/>
      <c r="J1" s="315" t="str">
        <f>'3.1'!N1</f>
        <v>2021</v>
      </c>
    </row>
    <row r="2" spans="1:37" ht="6" customHeight="1">
      <c r="A2" s="16"/>
      <c r="B2" s="621"/>
      <c r="C2" s="621"/>
      <c r="D2" s="621"/>
      <c r="E2" s="621"/>
      <c r="F2" s="621"/>
      <c r="G2" s="621"/>
      <c r="H2" s="621"/>
      <c r="I2" s="621"/>
      <c r="J2" s="621"/>
    </row>
    <row r="3" spans="1:37" ht="36">
      <c r="A3" s="325"/>
      <c r="B3" s="341" t="s">
        <v>471</v>
      </c>
      <c r="C3" s="341" t="s">
        <v>472</v>
      </c>
      <c r="D3" s="341" t="s">
        <v>473</v>
      </c>
      <c r="E3" s="341" t="s">
        <v>474</v>
      </c>
      <c r="F3" s="341" t="s">
        <v>475</v>
      </c>
      <c r="G3" s="341" t="s">
        <v>476</v>
      </c>
      <c r="H3" s="341" t="s">
        <v>477</v>
      </c>
      <c r="I3" s="341" t="s">
        <v>421</v>
      </c>
      <c r="J3" s="341" t="s">
        <v>355</v>
      </c>
    </row>
    <row r="4" spans="1:37">
      <c r="A4" s="439" t="s">
        <v>480</v>
      </c>
      <c r="B4" s="473">
        <v>20716.071783703406</v>
      </c>
      <c r="C4" s="473">
        <v>4292.1057155929502</v>
      </c>
      <c r="D4" s="473">
        <v>701.94820551851683</v>
      </c>
      <c r="E4" s="473">
        <v>506.30206408528181</v>
      </c>
      <c r="F4" s="473">
        <v>973.09933589103048</v>
      </c>
      <c r="G4" s="473">
        <v>15973.474734401037</v>
      </c>
      <c r="H4" s="473">
        <v>13450.452622576124</v>
      </c>
      <c r="I4" s="473">
        <v>773.29998823165681</v>
      </c>
      <c r="J4" s="368">
        <f>SUM(B4:I4)</f>
        <v>57386.75445</v>
      </c>
      <c r="K4" s="212"/>
    </row>
    <row r="5" spans="1:37" s="3" customFormat="1">
      <c r="A5" s="460" t="s">
        <v>481</v>
      </c>
      <c r="B5" s="475">
        <f>'4.3'!B4/1000</f>
        <v>22305.357726208844</v>
      </c>
      <c r="C5" s="475">
        <f>'4.3'!C4/1000</f>
        <v>4186.5590456667242</v>
      </c>
      <c r="D5" s="475">
        <f>'4.3'!D4/1000</f>
        <v>719.719092486215</v>
      </c>
      <c r="E5" s="475">
        <f>'4.3'!E4/1000</f>
        <v>539.44598997764751</v>
      </c>
      <c r="F5" s="475">
        <f>'4.3'!F4/1000</f>
        <v>1037.7495645020751</v>
      </c>
      <c r="G5" s="475">
        <f>'4.3'!G4/1000</f>
        <v>17260.359423697846</v>
      </c>
      <c r="H5" s="475">
        <f>'4.3'!H4/1000</f>
        <v>12986.734053472324</v>
      </c>
      <c r="I5" s="475">
        <f>'4.3'!I4/1000</f>
        <v>974.61483198831615</v>
      </c>
      <c r="J5" s="436">
        <f>'4.3'!J4/1000</f>
        <v>60010.539728000003</v>
      </c>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row>
    <row r="6" spans="1:37">
      <c r="A6" s="441" t="s">
        <v>479</v>
      </c>
      <c r="B6" s="457">
        <f t="shared" ref="B6:J6" si="0">B5-B4</f>
        <v>1589.2859425054376</v>
      </c>
      <c r="C6" s="457">
        <f t="shared" si="0"/>
        <v>-105.54666992622606</v>
      </c>
      <c r="D6" s="457">
        <f t="shared" si="0"/>
        <v>17.770886967698175</v>
      </c>
      <c r="E6" s="457">
        <f t="shared" si="0"/>
        <v>33.143925892365701</v>
      </c>
      <c r="F6" s="457">
        <f t="shared" si="0"/>
        <v>64.650228611044668</v>
      </c>
      <c r="G6" s="457">
        <f t="shared" si="0"/>
        <v>1286.8846892968086</v>
      </c>
      <c r="H6" s="457">
        <f t="shared" si="0"/>
        <v>-463.71856910379938</v>
      </c>
      <c r="I6" s="457">
        <f t="shared" si="0"/>
        <v>201.31484375665934</v>
      </c>
      <c r="J6" s="457">
        <f t="shared" si="0"/>
        <v>2623.785278000003</v>
      </c>
    </row>
    <row r="7" spans="1:37">
      <c r="A7" s="333" t="s">
        <v>479</v>
      </c>
      <c r="B7" s="342">
        <f t="shared" ref="B7:J7" si="1">B6/B4</f>
        <v>7.6717534052747977E-2</v>
      </c>
      <c r="C7" s="342">
        <f t="shared" si="1"/>
        <v>-2.4590883104948148E-2</v>
      </c>
      <c r="D7" s="342">
        <f t="shared" si="1"/>
        <v>2.5316521686341704E-2</v>
      </c>
      <c r="E7" s="342">
        <f t="shared" si="1"/>
        <v>6.5462750882214302E-2</v>
      </c>
      <c r="F7" s="342">
        <f t="shared" si="1"/>
        <v>6.6437439865116021E-2</v>
      </c>
      <c r="G7" s="342">
        <f t="shared" si="1"/>
        <v>8.0563854182917907E-2</v>
      </c>
      <c r="H7" s="342">
        <f t="shared" si="1"/>
        <v>-3.4476056837333763E-2</v>
      </c>
      <c r="I7" s="342">
        <f t="shared" si="1"/>
        <v>0.2603321438256011</v>
      </c>
      <c r="J7" s="342">
        <f t="shared" si="1"/>
        <v>4.5721095453935413E-2</v>
      </c>
    </row>
    <row r="8" spans="1:37">
      <c r="A8" s="302"/>
      <c r="B8" s="214"/>
      <c r="C8" s="214"/>
      <c r="D8" s="214"/>
      <c r="E8" s="214"/>
      <c r="F8" s="214"/>
      <c r="G8" s="214"/>
      <c r="H8" s="214"/>
      <c r="I8" s="214"/>
      <c r="J8" s="211"/>
    </row>
    <row r="9" spans="1:37">
      <c r="A9" s="213"/>
      <c r="B9" s="214"/>
      <c r="C9" s="214"/>
      <c r="D9" s="214"/>
      <c r="E9" s="214"/>
      <c r="F9" s="214"/>
      <c r="G9" s="214"/>
      <c r="H9" s="214"/>
      <c r="I9" s="214"/>
      <c r="J9" s="215"/>
    </row>
    <row r="10" spans="1:37">
      <c r="A10" s="213"/>
      <c r="B10" s="214"/>
      <c r="C10" s="214"/>
      <c r="D10" s="214"/>
      <c r="E10" s="214"/>
      <c r="F10" s="214"/>
      <c r="G10" s="214"/>
      <c r="H10" s="214"/>
      <c r="I10" s="214"/>
      <c r="J10" s="215"/>
    </row>
    <row r="11" spans="1:37">
      <c r="A11" s="213"/>
      <c r="B11" s="214"/>
      <c r="C11" s="214"/>
      <c r="D11" s="214"/>
      <c r="E11" s="214"/>
      <c r="F11" s="214"/>
      <c r="G11" s="214"/>
      <c r="H11" s="214"/>
      <c r="I11" s="214"/>
      <c r="J11" s="215"/>
    </row>
    <row r="12" spans="1:37">
      <c r="A12" s="213"/>
      <c r="B12" s="214"/>
      <c r="C12" s="214"/>
      <c r="D12" s="214"/>
      <c r="E12" s="214"/>
      <c r="F12" s="214"/>
      <c r="G12" s="214"/>
      <c r="H12" s="214"/>
      <c r="I12" s="214"/>
      <c r="J12" s="215"/>
    </row>
    <row r="13" spans="1:37" s="23" customFormat="1">
      <c r="A13" s="216"/>
      <c r="B13" s="217"/>
      <c r="C13" s="217"/>
      <c r="D13" s="217"/>
      <c r="E13" s="217"/>
      <c r="F13" s="217"/>
      <c r="G13" s="217"/>
      <c r="H13" s="217"/>
      <c r="I13" s="217"/>
      <c r="J13" s="136"/>
    </row>
    <row r="14" spans="1:37" s="23" customFormat="1">
      <c r="A14" s="216"/>
      <c r="B14" s="217"/>
      <c r="C14" s="217"/>
      <c r="D14" s="217"/>
      <c r="E14" s="217"/>
      <c r="F14" s="217"/>
      <c r="G14" s="217"/>
      <c r="H14" s="217"/>
      <c r="I14" s="217"/>
      <c r="J14" s="136"/>
    </row>
    <row r="15" spans="1:37" s="23" customFormat="1">
      <c r="A15" s="216" t="s">
        <v>482</v>
      </c>
      <c r="B15" s="217" t="s">
        <v>471</v>
      </c>
      <c r="C15" s="217" t="s">
        <v>472</v>
      </c>
      <c r="D15" s="217" t="s">
        <v>473</v>
      </c>
      <c r="E15" s="217" t="s">
        <v>474</v>
      </c>
      <c r="F15" s="217" t="s">
        <v>475</v>
      </c>
      <c r="G15" s="217" t="s">
        <v>476</v>
      </c>
      <c r="H15" s="217" t="s">
        <v>477</v>
      </c>
      <c r="I15" s="217" t="s">
        <v>421</v>
      </c>
      <c r="J15" s="136" t="s">
        <v>355</v>
      </c>
    </row>
    <row r="16" spans="1:37" s="23" customFormat="1">
      <c r="A16" s="27">
        <f>J1-1</f>
        <v>2020</v>
      </c>
      <c r="B16" s="217">
        <f>B4</f>
        <v>20716.071783703406</v>
      </c>
      <c r="C16" s="217">
        <f t="shared" ref="C16:J16" si="2">C4</f>
        <v>4292.1057155929502</v>
      </c>
      <c r="D16" s="217">
        <f t="shared" si="2"/>
        <v>701.94820551851683</v>
      </c>
      <c r="E16" s="217">
        <f t="shared" si="2"/>
        <v>506.30206408528181</v>
      </c>
      <c r="F16" s="217">
        <f t="shared" si="2"/>
        <v>973.09933589103048</v>
      </c>
      <c r="G16" s="217">
        <f t="shared" si="2"/>
        <v>15973.474734401037</v>
      </c>
      <c r="H16" s="217">
        <f t="shared" si="2"/>
        <v>13450.452622576124</v>
      </c>
      <c r="I16" s="217">
        <f t="shared" si="2"/>
        <v>773.29998823165681</v>
      </c>
      <c r="J16" s="217">
        <f t="shared" si="2"/>
        <v>57386.75445</v>
      </c>
    </row>
    <row r="17" spans="1:10" s="23" customFormat="1">
      <c r="A17" s="27" t="str">
        <f>J1</f>
        <v>2021</v>
      </c>
      <c r="B17" s="136">
        <f>B5</f>
        <v>22305.357726208844</v>
      </c>
      <c r="C17" s="136">
        <f t="shared" ref="C17:J17" si="3">C5</f>
        <v>4186.5590456667242</v>
      </c>
      <c r="D17" s="136">
        <f t="shared" si="3"/>
        <v>719.719092486215</v>
      </c>
      <c r="E17" s="136">
        <f t="shared" si="3"/>
        <v>539.44598997764751</v>
      </c>
      <c r="F17" s="136">
        <f t="shared" si="3"/>
        <v>1037.7495645020751</v>
      </c>
      <c r="G17" s="136">
        <f t="shared" si="3"/>
        <v>17260.359423697846</v>
      </c>
      <c r="H17" s="136">
        <f t="shared" si="3"/>
        <v>12986.734053472324</v>
      </c>
      <c r="I17" s="136">
        <f t="shared" si="3"/>
        <v>974.61483198831615</v>
      </c>
      <c r="J17" s="136">
        <f t="shared" si="3"/>
        <v>60010.539728000003</v>
      </c>
    </row>
    <row r="18" spans="1:10" s="23" customFormat="1"/>
    <row r="19" spans="1:10" s="23" customFormat="1"/>
    <row r="20" spans="1:10" s="23" customFormat="1"/>
    <row r="21" spans="1:10" s="23" customFormat="1"/>
    <row r="22" spans="1:10" s="23" customFormat="1"/>
    <row r="23" spans="1:10" s="23" customFormat="1"/>
    <row r="24" spans="1:10" s="23" customFormat="1"/>
    <row r="25" spans="1:10" s="23" customFormat="1"/>
    <row r="26" spans="1:10" s="23" customFormat="1"/>
    <row r="27" spans="1:10" s="23" customFormat="1"/>
    <row r="28" spans="1:10" s="23" customFormat="1"/>
    <row r="29" spans="1:10" s="23" customFormat="1"/>
    <row r="30" spans="1:10" s="23" customFormat="1"/>
    <row r="31" spans="1:10" s="23" customFormat="1"/>
    <row r="32" spans="1:10" s="23" customFormat="1"/>
    <row r="33" s="23" customFormat="1"/>
  </sheetData>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8"/>
  <dimension ref="A1:P27"/>
  <sheetViews>
    <sheetView showGridLines="0" zoomScaleNormal="100" zoomScaleSheetLayoutView="100" zoomScalePageLayoutView="79" workbookViewId="0"/>
  </sheetViews>
  <sheetFormatPr defaultColWidth="9.140625" defaultRowHeight="12"/>
  <cols>
    <col min="1" max="1" width="29.5703125" style="3" customWidth="1"/>
    <col min="2" max="2" width="6.140625" style="3" customWidth="1"/>
    <col min="3" max="3" width="7.85546875" style="3" customWidth="1"/>
    <col min="4" max="4" width="7.7109375" style="3" customWidth="1"/>
    <col min="5" max="10" width="7.85546875" style="3" customWidth="1"/>
    <col min="11" max="15" width="7.5703125" style="3" customWidth="1"/>
    <col min="16" max="16" width="7.85546875" style="3" customWidth="1"/>
    <col min="17" max="16384" width="9.140625" style="3"/>
  </cols>
  <sheetData>
    <row r="1" spans="1:16" ht="18">
      <c r="A1" s="303" t="s">
        <v>483</v>
      </c>
      <c r="B1" s="133"/>
      <c r="C1" s="133"/>
      <c r="D1" s="133"/>
      <c r="P1" s="315" t="str">
        <f>'3.1'!N1</f>
        <v>2021</v>
      </c>
    </row>
    <row r="2" spans="1:16" ht="6" customHeight="1">
      <c r="A2" s="44"/>
      <c r="B2" s="589" t="s">
        <v>485</v>
      </c>
      <c r="C2" s="67" t="s">
        <v>486</v>
      </c>
      <c r="D2" s="67" t="s">
        <v>487</v>
      </c>
      <c r="E2" s="67" t="s">
        <v>488</v>
      </c>
      <c r="F2" s="589" t="s">
        <v>489</v>
      </c>
      <c r="G2" s="67" t="s">
        <v>490</v>
      </c>
      <c r="H2" s="67" t="s">
        <v>491</v>
      </c>
      <c r="I2" s="67" t="s">
        <v>492</v>
      </c>
      <c r="J2" s="67" t="s">
        <v>493</v>
      </c>
      <c r="K2" s="67" t="s">
        <v>494</v>
      </c>
      <c r="L2" s="67" t="s">
        <v>495</v>
      </c>
      <c r="M2" s="67" t="s">
        <v>496</v>
      </c>
      <c r="N2" s="67" t="s">
        <v>497</v>
      </c>
      <c r="O2" s="67" t="s">
        <v>498</v>
      </c>
    </row>
    <row r="3" spans="1:16">
      <c r="A3" s="232"/>
      <c r="B3" s="312" t="s">
        <v>70</v>
      </c>
      <c r="C3" s="312" t="s">
        <v>72</v>
      </c>
      <c r="D3" s="312" t="s">
        <v>67</v>
      </c>
      <c r="E3" s="312" t="s">
        <v>68</v>
      </c>
      <c r="F3" s="312" t="s">
        <v>78</v>
      </c>
      <c r="G3" s="312" t="s">
        <v>80</v>
      </c>
      <c r="H3" s="312" t="s">
        <v>69</v>
      </c>
      <c r="I3" s="312" t="s">
        <v>75</v>
      </c>
      <c r="J3" s="312" t="s">
        <v>77</v>
      </c>
      <c r="K3" s="312" t="s">
        <v>79</v>
      </c>
      <c r="L3" s="312" t="s">
        <v>73</v>
      </c>
      <c r="M3" s="312" t="s">
        <v>71</v>
      </c>
      <c r="N3" s="312" t="s">
        <v>74</v>
      </c>
      <c r="O3" s="312" t="s">
        <v>76</v>
      </c>
      <c r="P3" s="312" t="s">
        <v>355</v>
      </c>
    </row>
    <row r="4" spans="1:16" s="35" customFormat="1">
      <c r="A4" s="218" t="s">
        <v>356</v>
      </c>
      <c r="B4" s="318">
        <f t="shared" ref="B4:O4" si="0">SUM(B5:B17)</f>
        <v>195.07594599999993</v>
      </c>
      <c r="C4" s="318">
        <f t="shared" si="0"/>
        <v>17091.041094000004</v>
      </c>
      <c r="D4" s="318">
        <f t="shared" si="0"/>
        <v>1786.1733520000021</v>
      </c>
      <c r="E4" s="318">
        <f t="shared" si="0"/>
        <v>4124.279176</v>
      </c>
      <c r="F4" s="318">
        <f t="shared" si="0"/>
        <v>16124.091748999997</v>
      </c>
      <c r="G4" s="318">
        <f t="shared" si="0"/>
        <v>1071.752296000001</v>
      </c>
      <c r="H4" s="318">
        <f t="shared" si="0"/>
        <v>450.56682899999987</v>
      </c>
      <c r="I4" s="318">
        <f t="shared" si="0"/>
        <v>4531.9613340000014</v>
      </c>
      <c r="J4" s="318">
        <f t="shared" si="0"/>
        <v>1526.7833630000002</v>
      </c>
      <c r="K4" s="318">
        <f t="shared" si="0"/>
        <v>5700.4483119999986</v>
      </c>
      <c r="L4" s="318">
        <f t="shared" si="0"/>
        <v>1428.2621020000006</v>
      </c>
      <c r="M4" s="318">
        <f t="shared" si="0"/>
        <v>6763.5591679999989</v>
      </c>
      <c r="N4" s="318">
        <f t="shared" si="0"/>
        <v>23471.148131999991</v>
      </c>
      <c r="O4" s="318">
        <f t="shared" si="0"/>
        <v>642.13588600000071</v>
      </c>
      <c r="P4" s="318">
        <f t="shared" ref="P4:P18" si="1">SUM(B4:O4)</f>
        <v>84907.278739000001</v>
      </c>
    </row>
    <row r="5" spans="1:16">
      <c r="A5" s="444" t="s">
        <v>412</v>
      </c>
      <c r="B5" s="321">
        <v>0</v>
      </c>
      <c r="C5" s="321">
        <v>185.99940599999999</v>
      </c>
      <c r="D5" s="321">
        <v>20.09769</v>
      </c>
      <c r="E5" s="321">
        <v>1729.8668970000001</v>
      </c>
      <c r="F5" s="321">
        <v>17.932400000000001</v>
      </c>
      <c r="G5" s="321">
        <v>243.23133000000004</v>
      </c>
      <c r="H5" s="321">
        <v>0.93124300000000004</v>
      </c>
      <c r="I5" s="321">
        <v>83.179053999999994</v>
      </c>
      <c r="J5" s="321">
        <v>158.99642199999994</v>
      </c>
      <c r="K5" s="321">
        <v>5134.1389539999991</v>
      </c>
      <c r="L5" s="321">
        <v>547.89203300000008</v>
      </c>
      <c r="M5" s="321">
        <v>4060.2543510000005</v>
      </c>
      <c r="N5" s="321">
        <v>19000.127212999992</v>
      </c>
      <c r="O5" s="321">
        <v>224.42278300000001</v>
      </c>
      <c r="P5" s="321">
        <f t="shared" ref="P5:P17" si="2">SUM(B5:O5)</f>
        <v>31407.069775999993</v>
      </c>
    </row>
    <row r="6" spans="1:16">
      <c r="A6" s="446" t="s">
        <v>411</v>
      </c>
      <c r="B6" s="427">
        <v>0</v>
      </c>
      <c r="C6" s="427">
        <v>15862.733400000001</v>
      </c>
      <c r="D6" s="427">
        <v>0</v>
      </c>
      <c r="E6" s="427">
        <v>0</v>
      </c>
      <c r="F6" s="427">
        <v>14868.446979999999</v>
      </c>
      <c r="G6" s="427">
        <v>0</v>
      </c>
      <c r="H6" s="427">
        <v>0</v>
      </c>
      <c r="I6" s="427">
        <v>0</v>
      </c>
      <c r="J6" s="427">
        <v>0</v>
      </c>
      <c r="K6" s="427">
        <v>0</v>
      </c>
      <c r="L6" s="427">
        <v>0</v>
      </c>
      <c r="M6" s="427">
        <v>0</v>
      </c>
      <c r="N6" s="427">
        <v>0</v>
      </c>
      <c r="O6" s="427">
        <v>0</v>
      </c>
      <c r="P6" s="427">
        <f t="shared" si="2"/>
        <v>30731.180379999998</v>
      </c>
    </row>
    <row r="7" spans="1:16">
      <c r="A7" s="446" t="s">
        <v>698</v>
      </c>
      <c r="B7" s="427">
        <f t="shared" ref="B7:O7" si="3">B$18</f>
        <v>145.42569319999993</v>
      </c>
      <c r="C7" s="427">
        <f t="shared" si="3"/>
        <v>971.43848700000035</v>
      </c>
      <c r="D7" s="427">
        <f t="shared" si="3"/>
        <v>1193.1185528000019</v>
      </c>
      <c r="E7" s="427">
        <f t="shared" si="3"/>
        <v>186.05109599999997</v>
      </c>
      <c r="F7" s="427">
        <f t="shared" si="3"/>
        <v>662.63417099999981</v>
      </c>
      <c r="G7" s="427">
        <f t="shared" si="3"/>
        <v>713.68726900000104</v>
      </c>
      <c r="H7" s="427">
        <f t="shared" si="3"/>
        <v>324.57982599999997</v>
      </c>
      <c r="I7" s="427">
        <f t="shared" si="3"/>
        <v>770.47926200000018</v>
      </c>
      <c r="J7" s="427">
        <f t="shared" si="3"/>
        <v>470.99469800000014</v>
      </c>
      <c r="K7" s="427">
        <f t="shared" si="3"/>
        <v>467.02869300000032</v>
      </c>
      <c r="L7" s="427">
        <f t="shared" si="3"/>
        <v>785.2625526000005</v>
      </c>
      <c r="M7" s="427">
        <f t="shared" si="3"/>
        <v>2061.7685779999997</v>
      </c>
      <c r="N7" s="427">
        <f t="shared" si="3"/>
        <v>1507.7567679999993</v>
      </c>
      <c r="O7" s="427">
        <f t="shared" si="3"/>
        <v>287.07464000000067</v>
      </c>
      <c r="P7" s="427">
        <f t="shared" si="2"/>
        <v>10547.300286600002</v>
      </c>
    </row>
    <row r="8" spans="1:16">
      <c r="A8" s="446" t="s">
        <v>413</v>
      </c>
      <c r="B8" s="427">
        <v>28.117027999999994</v>
      </c>
      <c r="C8" s="427">
        <v>70.193292000000014</v>
      </c>
      <c r="D8" s="427">
        <v>532.1026380000003</v>
      </c>
      <c r="E8" s="427">
        <v>2207.9327020000001</v>
      </c>
      <c r="F8" s="427">
        <v>88.232674999999929</v>
      </c>
      <c r="G8" s="427">
        <v>94.57222799999991</v>
      </c>
      <c r="H8" s="427">
        <v>114.51891999999992</v>
      </c>
      <c r="I8" s="427">
        <v>127.94102499999995</v>
      </c>
      <c r="J8" s="427">
        <v>94.246725000000026</v>
      </c>
      <c r="K8" s="427">
        <v>64.923245000000023</v>
      </c>
      <c r="L8" s="427">
        <v>70.471627000000012</v>
      </c>
      <c r="M8" s="427">
        <v>546.64280899999903</v>
      </c>
      <c r="N8" s="427">
        <v>2893.8852139999967</v>
      </c>
      <c r="O8" s="427">
        <v>85.891463000000059</v>
      </c>
      <c r="P8" s="427">
        <f t="shared" si="2"/>
        <v>7019.6715909999957</v>
      </c>
    </row>
    <row r="9" spans="1:16">
      <c r="A9" s="446" t="s">
        <v>414</v>
      </c>
      <c r="B9" s="427">
        <v>0</v>
      </c>
      <c r="C9" s="427">
        <v>0</v>
      </c>
      <c r="D9" s="427">
        <v>0.50489000000000006</v>
      </c>
      <c r="E9" s="427">
        <v>0</v>
      </c>
      <c r="F9" s="427">
        <v>0</v>
      </c>
      <c r="G9" s="427">
        <v>19.035199999999996</v>
      </c>
      <c r="H9" s="427">
        <v>0</v>
      </c>
      <c r="I9" s="427">
        <v>2650.5971170000016</v>
      </c>
      <c r="J9" s="427">
        <v>64.102346000000011</v>
      </c>
      <c r="K9" s="427">
        <v>9.657</v>
      </c>
      <c r="L9" s="427">
        <v>0</v>
      </c>
      <c r="M9" s="427">
        <v>0</v>
      </c>
      <c r="N9" s="427">
        <v>3.7377000000000002</v>
      </c>
      <c r="O9" s="427">
        <v>14.049799999999999</v>
      </c>
      <c r="P9" s="427">
        <f t="shared" si="2"/>
        <v>2761.6840530000018</v>
      </c>
    </row>
    <row r="10" spans="1:16">
      <c r="A10" s="446" t="s">
        <v>415</v>
      </c>
      <c r="B10" s="427">
        <v>0</v>
      </c>
      <c r="C10" s="427">
        <v>0</v>
      </c>
      <c r="D10" s="427">
        <v>0</v>
      </c>
      <c r="E10" s="427">
        <v>0</v>
      </c>
      <c r="F10" s="427">
        <v>485.18326000000013</v>
      </c>
      <c r="G10" s="427">
        <v>0</v>
      </c>
      <c r="H10" s="427">
        <v>0</v>
      </c>
      <c r="I10" s="427">
        <v>0</v>
      </c>
      <c r="J10" s="427">
        <v>716.63072999999986</v>
      </c>
      <c r="K10" s="427">
        <v>0</v>
      </c>
      <c r="L10" s="427">
        <v>5.2016999999999994E-2</v>
      </c>
      <c r="M10" s="427">
        <v>9.5384100000000007</v>
      </c>
      <c r="N10" s="427">
        <v>0</v>
      </c>
      <c r="O10" s="427">
        <v>0</v>
      </c>
      <c r="P10" s="427">
        <f t="shared" si="2"/>
        <v>1211.4044170000002</v>
      </c>
    </row>
    <row r="11" spans="1:16">
      <c r="A11" s="446" t="s">
        <v>417</v>
      </c>
      <c r="B11" s="427">
        <v>0</v>
      </c>
      <c r="C11" s="427">
        <v>0</v>
      </c>
      <c r="D11" s="427">
        <v>0</v>
      </c>
      <c r="E11" s="427">
        <v>0</v>
      </c>
      <c r="F11" s="427">
        <v>0</v>
      </c>
      <c r="G11" s="427">
        <v>0</v>
      </c>
      <c r="H11" s="427">
        <v>0</v>
      </c>
      <c r="I11" s="427">
        <v>871.2630889999997</v>
      </c>
      <c r="J11" s="427">
        <v>0</v>
      </c>
      <c r="K11" s="427">
        <v>0</v>
      </c>
      <c r="L11" s="427">
        <v>0</v>
      </c>
      <c r="M11" s="427">
        <v>72.424519999999987</v>
      </c>
      <c r="N11" s="427">
        <v>64.345780000000005</v>
      </c>
      <c r="O11" s="427">
        <v>18.975000000000001</v>
      </c>
      <c r="P11" s="427">
        <f t="shared" si="2"/>
        <v>1027.0083889999996</v>
      </c>
    </row>
    <row r="12" spans="1:16">
      <c r="A12" s="446" t="s">
        <v>416</v>
      </c>
      <c r="B12" s="427">
        <v>21.533224799999996</v>
      </c>
      <c r="C12" s="427">
        <v>0</v>
      </c>
      <c r="D12" s="427">
        <v>37.332164200000001</v>
      </c>
      <c r="E12" s="427">
        <v>0.428481</v>
      </c>
      <c r="F12" s="427">
        <v>8.9284000000000002E-2</v>
      </c>
      <c r="G12" s="427">
        <v>0</v>
      </c>
      <c r="H12" s="427">
        <v>10.536840000000002</v>
      </c>
      <c r="I12" s="427">
        <v>2.3017999999999996</v>
      </c>
      <c r="J12" s="427">
        <v>0</v>
      </c>
      <c r="K12" s="427">
        <v>0</v>
      </c>
      <c r="L12" s="427">
        <v>24.092106400000006</v>
      </c>
      <c r="M12" s="427">
        <v>0</v>
      </c>
      <c r="N12" s="427">
        <v>0.04</v>
      </c>
      <c r="O12" s="427">
        <v>0.86099999999999999</v>
      </c>
      <c r="P12" s="427">
        <f t="shared" si="2"/>
        <v>97.214900400000005</v>
      </c>
    </row>
    <row r="13" spans="1:16">
      <c r="A13" s="446" t="s">
        <v>418</v>
      </c>
      <c r="B13" s="427">
        <v>0</v>
      </c>
      <c r="C13" s="427">
        <v>0</v>
      </c>
      <c r="D13" s="427">
        <v>0</v>
      </c>
      <c r="E13" s="427">
        <v>0</v>
      </c>
      <c r="F13" s="427">
        <v>2.1000000000000002E-5</v>
      </c>
      <c r="G13" s="427">
        <v>0</v>
      </c>
      <c r="H13" s="427">
        <v>0</v>
      </c>
      <c r="I13" s="427">
        <v>25.089535000000001</v>
      </c>
      <c r="J13" s="427">
        <v>20.879107999999999</v>
      </c>
      <c r="K13" s="427">
        <v>21.632000000000001</v>
      </c>
      <c r="L13" s="427">
        <v>0</v>
      </c>
      <c r="M13" s="427">
        <v>1.0371889999999999</v>
      </c>
      <c r="N13" s="427">
        <v>0</v>
      </c>
      <c r="O13" s="427">
        <v>1.833</v>
      </c>
      <c r="P13" s="427">
        <f t="shared" si="2"/>
        <v>70.470853000000005</v>
      </c>
    </row>
    <row r="14" spans="1:16">
      <c r="A14" s="446" t="s">
        <v>419</v>
      </c>
      <c r="B14" s="427">
        <v>0</v>
      </c>
      <c r="C14" s="427">
        <v>0.67650899999999992</v>
      </c>
      <c r="D14" s="427">
        <v>1.5455980000000002</v>
      </c>
      <c r="E14" s="427">
        <v>0</v>
      </c>
      <c r="F14" s="427">
        <v>1.5729579999999999</v>
      </c>
      <c r="G14" s="427">
        <v>1.2262690000000001</v>
      </c>
      <c r="H14" s="427">
        <v>0</v>
      </c>
      <c r="I14" s="427">
        <v>1.1104520000000002</v>
      </c>
      <c r="J14" s="427">
        <v>0.93333400000000011</v>
      </c>
      <c r="K14" s="427">
        <v>3.0672280000000014</v>
      </c>
      <c r="L14" s="427">
        <v>0.49176600000000004</v>
      </c>
      <c r="M14" s="427">
        <v>8.0327310000000001</v>
      </c>
      <c r="N14" s="427">
        <v>1.2554569999999998</v>
      </c>
      <c r="O14" s="427">
        <v>0.71020000000000028</v>
      </c>
      <c r="P14" s="427">
        <f t="shared" si="2"/>
        <v>20.622502000000004</v>
      </c>
    </row>
    <row r="15" spans="1:16">
      <c r="A15" s="446" t="s">
        <v>420</v>
      </c>
      <c r="B15" s="427">
        <v>0</v>
      </c>
      <c r="C15" s="427">
        <v>0</v>
      </c>
      <c r="D15" s="427">
        <v>1.3200000000000001E-4</v>
      </c>
      <c r="E15" s="427">
        <v>0</v>
      </c>
      <c r="F15" s="427">
        <v>0</v>
      </c>
      <c r="G15" s="427">
        <v>0</v>
      </c>
      <c r="H15" s="427">
        <v>0</v>
      </c>
      <c r="I15" s="427">
        <v>0</v>
      </c>
      <c r="J15" s="427">
        <v>0</v>
      </c>
      <c r="K15" s="427">
        <v>1.1919999999999999E-3</v>
      </c>
      <c r="L15" s="427">
        <v>0</v>
      </c>
      <c r="M15" s="427">
        <v>3.8605800000000006</v>
      </c>
      <c r="N15" s="427">
        <v>0</v>
      </c>
      <c r="O15" s="427">
        <v>8.3179999999999996</v>
      </c>
      <c r="P15" s="427">
        <f t="shared" si="2"/>
        <v>12.179904000000001</v>
      </c>
    </row>
    <row r="16" spans="1:16">
      <c r="A16" s="446" t="s">
        <v>421</v>
      </c>
      <c r="B16" s="427">
        <v>0</v>
      </c>
      <c r="C16" s="427">
        <v>0</v>
      </c>
      <c r="D16" s="427">
        <v>1.471687</v>
      </c>
      <c r="E16" s="427">
        <v>0</v>
      </c>
      <c r="F16" s="427">
        <v>0</v>
      </c>
      <c r="G16" s="427">
        <v>0</v>
      </c>
      <c r="H16" s="427">
        <v>0</v>
      </c>
      <c r="I16" s="427">
        <v>0</v>
      </c>
      <c r="J16" s="427">
        <v>0</v>
      </c>
      <c r="K16" s="427">
        <v>0</v>
      </c>
      <c r="L16" s="427">
        <v>0</v>
      </c>
      <c r="M16" s="427">
        <v>0</v>
      </c>
      <c r="N16" s="427">
        <v>0</v>
      </c>
      <c r="O16" s="427">
        <v>0</v>
      </c>
      <c r="P16" s="427">
        <f t="shared" si="2"/>
        <v>1.471687</v>
      </c>
    </row>
    <row r="17" spans="1:16">
      <c r="A17" s="445" t="s">
        <v>422</v>
      </c>
      <c r="B17" s="426">
        <v>0</v>
      </c>
      <c r="C17" s="426">
        <v>0</v>
      </c>
      <c r="D17" s="426">
        <v>0</v>
      </c>
      <c r="E17" s="426">
        <v>0</v>
      </c>
      <c r="F17" s="426">
        <v>0</v>
      </c>
      <c r="G17" s="426">
        <v>0</v>
      </c>
      <c r="H17" s="426">
        <v>0</v>
      </c>
      <c r="I17" s="426">
        <v>0</v>
      </c>
      <c r="J17" s="426">
        <v>0</v>
      </c>
      <c r="K17" s="426">
        <v>0</v>
      </c>
      <c r="L17" s="426">
        <v>0</v>
      </c>
      <c r="M17" s="426">
        <v>0</v>
      </c>
      <c r="N17" s="426">
        <v>0</v>
      </c>
      <c r="O17" s="426">
        <v>0</v>
      </c>
      <c r="P17" s="426">
        <f t="shared" si="2"/>
        <v>0</v>
      </c>
    </row>
    <row r="18" spans="1:16" s="12" customFormat="1" ht="12" customHeight="1">
      <c r="A18" s="218" t="s">
        <v>429</v>
      </c>
      <c r="B18" s="318">
        <f t="shared" ref="B18:O18" si="4">SUM(B19:B24)</f>
        <v>145.42569319999993</v>
      </c>
      <c r="C18" s="318">
        <f t="shared" si="4"/>
        <v>971.43848700000035</v>
      </c>
      <c r="D18" s="318">
        <f t="shared" si="4"/>
        <v>1193.1185528000019</v>
      </c>
      <c r="E18" s="318">
        <f t="shared" si="4"/>
        <v>186.05109599999997</v>
      </c>
      <c r="F18" s="318">
        <f t="shared" si="4"/>
        <v>662.63417099999981</v>
      </c>
      <c r="G18" s="318">
        <f t="shared" si="4"/>
        <v>713.68726900000104</v>
      </c>
      <c r="H18" s="318">
        <f t="shared" si="4"/>
        <v>324.57982599999997</v>
      </c>
      <c r="I18" s="318">
        <f t="shared" si="4"/>
        <v>770.47926200000018</v>
      </c>
      <c r="J18" s="318">
        <f t="shared" si="4"/>
        <v>470.99469800000014</v>
      </c>
      <c r="K18" s="318">
        <f t="shared" si="4"/>
        <v>467.02869300000032</v>
      </c>
      <c r="L18" s="318">
        <f t="shared" si="4"/>
        <v>785.2625526000005</v>
      </c>
      <c r="M18" s="318">
        <f t="shared" si="4"/>
        <v>2061.7685779999997</v>
      </c>
      <c r="N18" s="318">
        <f t="shared" si="4"/>
        <v>1507.7567679999993</v>
      </c>
      <c r="O18" s="318">
        <f t="shared" si="4"/>
        <v>287.07464000000067</v>
      </c>
      <c r="P18" s="318">
        <f t="shared" si="1"/>
        <v>10547.300286600002</v>
      </c>
    </row>
    <row r="19" spans="1:16">
      <c r="A19" s="476" t="s">
        <v>423</v>
      </c>
      <c r="B19" s="321">
        <v>0</v>
      </c>
      <c r="C19" s="321">
        <v>216.07550800000007</v>
      </c>
      <c r="D19" s="321">
        <v>288.85715000000005</v>
      </c>
      <c r="E19" s="321">
        <v>7.7729280000000003</v>
      </c>
      <c r="F19" s="321">
        <v>46.262816000000008</v>
      </c>
      <c r="G19" s="321">
        <v>263.16274900000013</v>
      </c>
      <c r="H19" s="321">
        <v>0.11666600000000001</v>
      </c>
      <c r="I19" s="321">
        <v>429.64281100000005</v>
      </c>
      <c r="J19" s="321">
        <v>11.518630000000002</v>
      </c>
      <c r="K19" s="321">
        <v>2.8767369999999999</v>
      </c>
      <c r="L19" s="321">
        <v>241.57248399999995</v>
      </c>
      <c r="M19" s="321">
        <v>392.81742500000007</v>
      </c>
      <c r="N19" s="321">
        <v>749.65254900000014</v>
      </c>
      <c r="O19" s="321">
        <v>14.225899999999999</v>
      </c>
      <c r="P19" s="321">
        <f t="shared" ref="P19:P24" si="5">SUM(B19:O19)</f>
        <v>2664.5543530000009</v>
      </c>
    </row>
    <row r="20" spans="1:16">
      <c r="A20" s="447" t="s">
        <v>424</v>
      </c>
      <c r="B20" s="427">
        <v>44.463527999999997</v>
      </c>
      <c r="C20" s="427">
        <v>256.47394999999995</v>
      </c>
      <c r="D20" s="427">
        <v>251.70761400000009</v>
      </c>
      <c r="E20" s="427">
        <v>31.100704999999991</v>
      </c>
      <c r="F20" s="427">
        <v>419.32029000000028</v>
      </c>
      <c r="G20" s="427">
        <v>237.7650400000002</v>
      </c>
      <c r="H20" s="427">
        <v>27.695559000000006</v>
      </c>
      <c r="I20" s="427">
        <v>154.11610899999994</v>
      </c>
      <c r="J20" s="427">
        <v>224.6581359999999</v>
      </c>
      <c r="K20" s="427">
        <v>284.30056699999989</v>
      </c>
      <c r="L20" s="427">
        <v>210.39088599999994</v>
      </c>
      <c r="M20" s="427">
        <v>300.04049899999967</v>
      </c>
      <c r="N20" s="427">
        <v>83.052224000000052</v>
      </c>
      <c r="O20" s="427">
        <v>67.036552999999984</v>
      </c>
      <c r="P20" s="427">
        <f t="shared" si="5"/>
        <v>2592.1216599999998</v>
      </c>
    </row>
    <row r="21" spans="1:16">
      <c r="A21" s="447" t="s">
        <v>425</v>
      </c>
      <c r="B21" s="427">
        <v>48.796365999999956</v>
      </c>
      <c r="C21" s="427">
        <v>240.96722000000003</v>
      </c>
      <c r="D21" s="427">
        <v>83.39730499999996</v>
      </c>
      <c r="E21" s="427">
        <v>28.159090999999975</v>
      </c>
      <c r="F21" s="427">
        <v>84.109902999999974</v>
      </c>
      <c r="G21" s="427">
        <v>100.95638500000001</v>
      </c>
      <c r="H21" s="427">
        <v>79.073836999999742</v>
      </c>
      <c r="I21" s="427">
        <v>59.943169000000019</v>
      </c>
      <c r="J21" s="427">
        <v>38.563180000000017</v>
      </c>
      <c r="K21" s="427">
        <v>71.285813999999959</v>
      </c>
      <c r="L21" s="427">
        <v>79.091041000000075</v>
      </c>
      <c r="M21" s="427">
        <v>1113.5786869999993</v>
      </c>
      <c r="N21" s="427">
        <v>350.24690800000008</v>
      </c>
      <c r="O21" s="427">
        <v>30.351517000000001</v>
      </c>
      <c r="P21" s="427">
        <f t="shared" si="5"/>
        <v>2408.520422999999</v>
      </c>
    </row>
    <row r="22" spans="1:16">
      <c r="A22" s="446" t="s">
        <v>426</v>
      </c>
      <c r="B22" s="427">
        <v>19.865961999999978</v>
      </c>
      <c r="C22" s="427">
        <v>257.92180900000022</v>
      </c>
      <c r="D22" s="427">
        <v>512.98386600000174</v>
      </c>
      <c r="E22" s="427">
        <v>11.989960000000028</v>
      </c>
      <c r="F22" s="427">
        <v>93.653136999999589</v>
      </c>
      <c r="G22" s="427">
        <v>93.435942000000765</v>
      </c>
      <c r="H22" s="427">
        <v>103.41246300000026</v>
      </c>
      <c r="I22" s="427">
        <v>60.719633000000172</v>
      </c>
      <c r="J22" s="427">
        <v>117.1520280000002</v>
      </c>
      <c r="K22" s="427">
        <v>92.181132000000417</v>
      </c>
      <c r="L22" s="427">
        <v>210.51003600000053</v>
      </c>
      <c r="M22" s="427">
        <v>249.93153400000111</v>
      </c>
      <c r="N22" s="427">
        <v>154.18178299999931</v>
      </c>
      <c r="O22" s="427">
        <v>175.34103800000065</v>
      </c>
      <c r="P22" s="427">
        <f t="shared" si="5"/>
        <v>2153.280323000005</v>
      </c>
    </row>
    <row r="23" spans="1:16">
      <c r="A23" s="447" t="s">
        <v>427</v>
      </c>
      <c r="B23" s="427">
        <v>0</v>
      </c>
      <c r="C23" s="427">
        <v>0</v>
      </c>
      <c r="D23" s="427">
        <v>12.957840999999997</v>
      </c>
      <c r="E23" s="427">
        <v>107.02841199999999</v>
      </c>
      <c r="F23" s="427">
        <v>19.288024999999994</v>
      </c>
      <c r="G23" s="427">
        <v>18.367152999999998</v>
      </c>
      <c r="H23" s="427">
        <v>98.476040999999967</v>
      </c>
      <c r="I23" s="427">
        <v>66.057539999999989</v>
      </c>
      <c r="J23" s="427">
        <v>79.102724000000038</v>
      </c>
      <c r="K23" s="427">
        <v>16.384443000000008</v>
      </c>
      <c r="L23" s="427">
        <v>7.7285009999999996</v>
      </c>
      <c r="M23" s="427">
        <v>5.4004329999999996</v>
      </c>
      <c r="N23" s="427">
        <v>170.62330399999985</v>
      </c>
      <c r="O23" s="427">
        <v>0.119632</v>
      </c>
      <c r="P23" s="427">
        <f t="shared" si="5"/>
        <v>601.53404899999987</v>
      </c>
    </row>
    <row r="24" spans="1:16">
      <c r="A24" s="445" t="s">
        <v>262</v>
      </c>
      <c r="B24" s="426">
        <v>32.299837199999992</v>
      </c>
      <c r="C24" s="426">
        <v>0</v>
      </c>
      <c r="D24" s="426">
        <v>43.214776799999996</v>
      </c>
      <c r="E24" s="426">
        <v>0</v>
      </c>
      <c r="F24" s="426">
        <v>0</v>
      </c>
      <c r="G24" s="426">
        <v>0</v>
      </c>
      <c r="H24" s="426">
        <v>15.805260000000001</v>
      </c>
      <c r="I24" s="426">
        <v>0</v>
      </c>
      <c r="J24" s="426">
        <v>0</v>
      </c>
      <c r="K24" s="426">
        <v>0</v>
      </c>
      <c r="L24" s="426">
        <v>35.969604600000004</v>
      </c>
      <c r="M24" s="426">
        <v>0</v>
      </c>
      <c r="N24" s="426">
        <v>0</v>
      </c>
      <c r="O24" s="426">
        <v>0</v>
      </c>
      <c r="P24" s="426">
        <f t="shared" si="5"/>
        <v>127.2894786</v>
      </c>
    </row>
    <row r="25" spans="1:16">
      <c r="A25" s="225" t="s">
        <v>484</v>
      </c>
      <c r="B25" s="334">
        <f t="shared" ref="B25:P25" si="6">B18/B4</f>
        <v>0.74548244507808248</v>
      </c>
      <c r="C25" s="334">
        <f t="shared" si="6"/>
        <v>5.6839046940272961E-2</v>
      </c>
      <c r="D25" s="334">
        <f t="shared" si="6"/>
        <v>0.66797466856397292</v>
      </c>
      <c r="E25" s="334">
        <f t="shared" si="6"/>
        <v>4.5111178962536837E-2</v>
      </c>
      <c r="F25" s="334">
        <f t="shared" si="6"/>
        <v>4.1095906753389429E-2</v>
      </c>
      <c r="G25" s="334">
        <f t="shared" si="6"/>
        <v>0.66590691866360163</v>
      </c>
      <c r="H25" s="334">
        <f t="shared" si="6"/>
        <v>0.72038109578634801</v>
      </c>
      <c r="I25" s="334">
        <f t="shared" si="6"/>
        <v>0.17001011377119571</v>
      </c>
      <c r="J25" s="334">
        <f t="shared" si="6"/>
        <v>0.3084882304942958</v>
      </c>
      <c r="K25" s="334">
        <f t="shared" si="6"/>
        <v>8.1928414650626599E-2</v>
      </c>
      <c r="L25" s="334">
        <f t="shared" si="6"/>
        <v>0.54980283485810799</v>
      </c>
      <c r="M25" s="334">
        <f t="shared" si="6"/>
        <v>0.30483485496138119</v>
      </c>
      <c r="N25" s="334">
        <f t="shared" si="6"/>
        <v>6.4238730867381827E-2</v>
      </c>
      <c r="O25" s="334">
        <f t="shared" si="6"/>
        <v>0.44706213475818785</v>
      </c>
      <c r="P25" s="334">
        <f t="shared" si="6"/>
        <v>0.12422139118392647</v>
      </c>
    </row>
    <row r="26" spans="1:16">
      <c r="A26" s="280" t="s">
        <v>701</v>
      </c>
      <c r="P26" s="6"/>
    </row>
    <row r="27" spans="1:16">
      <c r="A27" s="288"/>
    </row>
  </sheetData>
  <sortState ref="A19:P24">
    <sortCondition descending="1" ref="P19:P24"/>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K53"/>
  <sheetViews>
    <sheetView showGridLines="0" zoomScaleNormal="100" zoomScaleSheetLayoutView="100" zoomScalePageLayoutView="70" workbookViewId="0"/>
  </sheetViews>
  <sheetFormatPr defaultColWidth="9.140625" defaultRowHeight="12"/>
  <cols>
    <col min="1" max="1" width="5.5703125" style="44" customWidth="1"/>
    <col min="2" max="6" width="9.140625" style="44"/>
    <col min="7" max="7" width="9.140625" style="44" customWidth="1"/>
    <col min="8" max="8" width="9.140625" style="47" customWidth="1"/>
    <col min="9" max="9" width="9.140625" style="44" customWidth="1"/>
    <col min="10" max="10" width="20" style="44" customWidth="1"/>
    <col min="11" max="11" width="3.7109375" style="44" customWidth="1"/>
    <col min="12" max="16384" width="9.140625" style="44"/>
  </cols>
  <sheetData>
    <row r="1" spans="1:11" ht="20.25">
      <c r="A1" s="269" t="s">
        <v>213</v>
      </c>
      <c r="J1" s="48"/>
      <c r="K1" s="48"/>
    </row>
    <row r="2" spans="1:11" ht="6" customHeight="1">
      <c r="A2" s="117"/>
      <c r="B2" s="7"/>
      <c r="C2" s="7"/>
      <c r="D2" s="7"/>
      <c r="E2" s="7"/>
      <c r="F2" s="7"/>
      <c r="G2" s="7"/>
      <c r="H2" s="122"/>
      <c r="I2" s="7"/>
      <c r="J2" s="46"/>
      <c r="K2" s="46"/>
    </row>
    <row r="3" spans="1:11" s="49" customFormat="1" ht="15">
      <c r="A3" s="291" t="s">
        <v>138</v>
      </c>
      <c r="B3" s="292" t="s">
        <v>214</v>
      </c>
      <c r="C3" s="293"/>
      <c r="D3" s="293"/>
      <c r="E3" s="293"/>
      <c r="F3" s="293"/>
      <c r="G3" s="293"/>
      <c r="H3" s="294"/>
      <c r="I3" s="295"/>
      <c r="J3" s="296"/>
      <c r="K3" s="297">
        <v>4</v>
      </c>
    </row>
    <row r="4" spans="1:11" s="49" customFormat="1" ht="15">
      <c r="A4" s="291" t="s">
        <v>139</v>
      </c>
      <c r="B4" s="292" t="s">
        <v>215</v>
      </c>
      <c r="C4" s="293"/>
      <c r="D4" s="298"/>
      <c r="E4" s="295"/>
      <c r="F4" s="295"/>
      <c r="G4" s="295"/>
      <c r="H4" s="294"/>
      <c r="I4" s="295"/>
      <c r="J4" s="296"/>
      <c r="K4" s="297">
        <v>6</v>
      </c>
    </row>
    <row r="5" spans="1:11" s="49" customFormat="1" ht="15">
      <c r="A5" s="299" t="s">
        <v>140</v>
      </c>
      <c r="B5" s="299" t="s">
        <v>216</v>
      </c>
      <c r="C5" s="293"/>
      <c r="D5" s="298"/>
      <c r="E5" s="295"/>
      <c r="F5" s="295"/>
      <c r="G5" s="295"/>
      <c r="H5" s="294"/>
      <c r="I5" s="295"/>
      <c r="J5" s="296"/>
      <c r="K5" s="297">
        <v>7</v>
      </c>
    </row>
    <row r="6" spans="1:11" s="49" customFormat="1" ht="15">
      <c r="A6" s="291" t="s">
        <v>141</v>
      </c>
      <c r="B6" s="292" t="s">
        <v>217</v>
      </c>
      <c r="C6" s="293"/>
      <c r="D6" s="293"/>
      <c r="E6" s="295"/>
      <c r="F6" s="295"/>
      <c r="G6" s="295"/>
      <c r="H6" s="293"/>
      <c r="I6" s="295"/>
      <c r="J6" s="293"/>
      <c r="K6" s="297">
        <v>7</v>
      </c>
    </row>
    <row r="7" spans="1:11" s="49" customFormat="1" ht="15">
      <c r="A7" s="291" t="s">
        <v>142</v>
      </c>
      <c r="B7" s="292" t="s">
        <v>218</v>
      </c>
      <c r="C7" s="293"/>
      <c r="D7" s="293"/>
      <c r="E7" s="295"/>
      <c r="F7" s="295"/>
      <c r="G7" s="295"/>
      <c r="H7" s="293"/>
      <c r="I7" s="295"/>
      <c r="J7" s="293"/>
      <c r="K7" s="297">
        <v>8</v>
      </c>
    </row>
    <row r="8" spans="1:11" s="49" customFormat="1" ht="15">
      <c r="A8" s="291" t="s">
        <v>143</v>
      </c>
      <c r="B8" s="292" t="s">
        <v>219</v>
      </c>
      <c r="C8" s="293"/>
      <c r="D8" s="293"/>
      <c r="E8" s="295"/>
      <c r="F8" s="295"/>
      <c r="G8" s="295"/>
      <c r="H8" s="293"/>
      <c r="I8" s="295"/>
      <c r="J8" s="293"/>
      <c r="K8" s="297">
        <v>9</v>
      </c>
    </row>
    <row r="9" spans="1:11" s="49" customFormat="1" ht="15">
      <c r="A9" s="291" t="s">
        <v>144</v>
      </c>
      <c r="B9" s="292" t="s">
        <v>220</v>
      </c>
      <c r="C9" s="293"/>
      <c r="D9" s="293"/>
      <c r="E9" s="295"/>
      <c r="F9" s="295"/>
      <c r="G9" s="295"/>
      <c r="H9" s="293"/>
      <c r="I9" s="295"/>
      <c r="J9" s="293"/>
      <c r="K9" s="297">
        <v>10</v>
      </c>
    </row>
    <row r="10" spans="1:11" s="49" customFormat="1" ht="15">
      <c r="A10" s="291" t="s">
        <v>145</v>
      </c>
      <c r="B10" s="292" t="s">
        <v>221</v>
      </c>
      <c r="C10" s="293"/>
      <c r="D10" s="293"/>
      <c r="E10" s="295"/>
      <c r="F10" s="295"/>
      <c r="G10" s="295"/>
      <c r="H10" s="293"/>
      <c r="I10" s="295"/>
      <c r="J10" s="293"/>
      <c r="K10" s="297">
        <v>11</v>
      </c>
    </row>
    <row r="11" spans="1:11" s="49" customFormat="1" ht="15">
      <c r="A11" s="291" t="s">
        <v>146</v>
      </c>
      <c r="B11" s="292" t="s">
        <v>221</v>
      </c>
      <c r="C11" s="293"/>
      <c r="D11" s="293"/>
      <c r="E11" s="295"/>
      <c r="F11" s="295"/>
      <c r="G11" s="295"/>
      <c r="H11" s="293"/>
      <c r="I11" s="295"/>
      <c r="J11" s="293"/>
      <c r="K11" s="297">
        <v>12</v>
      </c>
    </row>
    <row r="12" spans="1:11" s="49" customFormat="1" ht="15">
      <c r="A12" s="291" t="s">
        <v>147</v>
      </c>
      <c r="B12" s="292" t="s">
        <v>222</v>
      </c>
      <c r="C12" s="293"/>
      <c r="D12" s="293"/>
      <c r="E12" s="295"/>
      <c r="F12" s="295"/>
      <c r="G12" s="295"/>
      <c r="H12" s="293"/>
      <c r="I12" s="295"/>
      <c r="J12" s="293"/>
      <c r="K12" s="297">
        <v>13</v>
      </c>
    </row>
    <row r="13" spans="1:11" s="49" customFormat="1" ht="15">
      <c r="A13" s="291" t="s">
        <v>148</v>
      </c>
      <c r="B13" s="292" t="s">
        <v>223</v>
      </c>
      <c r="C13" s="293"/>
      <c r="D13" s="293"/>
      <c r="E13" s="295"/>
      <c r="F13" s="295"/>
      <c r="G13" s="295"/>
      <c r="H13" s="293"/>
      <c r="I13" s="295"/>
      <c r="J13" s="293"/>
      <c r="K13" s="297">
        <v>14</v>
      </c>
    </row>
    <row r="14" spans="1:11" s="49" customFormat="1" ht="15">
      <c r="A14" s="291" t="s">
        <v>149</v>
      </c>
      <c r="B14" s="292" t="s">
        <v>224</v>
      </c>
      <c r="C14" s="293"/>
      <c r="D14" s="293"/>
      <c r="E14" s="295"/>
      <c r="F14" s="295"/>
      <c r="G14" s="295"/>
      <c r="H14" s="293"/>
      <c r="I14" s="295"/>
      <c r="J14" s="293"/>
      <c r="K14" s="297">
        <v>15</v>
      </c>
    </row>
    <row r="15" spans="1:11" s="49" customFormat="1" ht="15">
      <c r="A15" s="291" t="s">
        <v>150</v>
      </c>
      <c r="B15" s="292" t="s">
        <v>225</v>
      </c>
      <c r="C15" s="293"/>
      <c r="D15" s="293"/>
      <c r="E15" s="295"/>
      <c r="F15" s="295"/>
      <c r="G15" s="295"/>
      <c r="H15" s="293"/>
      <c r="I15" s="295"/>
      <c r="J15" s="293"/>
      <c r="K15" s="297">
        <v>16</v>
      </c>
    </row>
    <row r="16" spans="1:11" s="49" customFormat="1" ht="27.95" customHeight="1">
      <c r="A16" s="603" t="s">
        <v>151</v>
      </c>
      <c r="B16" s="610" t="s">
        <v>226</v>
      </c>
      <c r="C16" s="610"/>
      <c r="D16" s="610"/>
      <c r="E16" s="610"/>
      <c r="F16" s="610"/>
      <c r="G16" s="610"/>
      <c r="H16" s="610"/>
      <c r="I16" s="610"/>
      <c r="J16" s="610"/>
      <c r="K16" s="604">
        <v>17</v>
      </c>
    </row>
    <row r="17" spans="1:11" s="49" customFormat="1" ht="15">
      <c r="A17" s="291" t="s">
        <v>152</v>
      </c>
      <c r="B17" s="292" t="s">
        <v>230</v>
      </c>
      <c r="C17" s="293"/>
      <c r="D17" s="293"/>
      <c r="E17" s="295"/>
      <c r="F17" s="295"/>
      <c r="G17" s="295"/>
      <c r="H17" s="293"/>
      <c r="I17" s="295"/>
      <c r="J17" s="293"/>
      <c r="K17" s="297">
        <v>17</v>
      </c>
    </row>
    <row r="18" spans="1:11" s="49" customFormat="1" ht="15">
      <c r="A18" s="291" t="s">
        <v>153</v>
      </c>
      <c r="B18" s="292" t="s">
        <v>231</v>
      </c>
      <c r="C18" s="293"/>
      <c r="D18" s="293"/>
      <c r="E18" s="295"/>
      <c r="F18" s="295"/>
      <c r="G18" s="295"/>
      <c r="H18" s="293"/>
      <c r="I18" s="295"/>
      <c r="J18" s="293"/>
      <c r="K18" s="297">
        <v>17</v>
      </c>
    </row>
    <row r="19" spans="1:11" s="49" customFormat="1" ht="15">
      <c r="A19" s="291" t="s">
        <v>154</v>
      </c>
      <c r="B19" s="292" t="s">
        <v>232</v>
      </c>
      <c r="C19" s="293"/>
      <c r="D19" s="293"/>
      <c r="E19" s="295"/>
      <c r="F19" s="295"/>
      <c r="G19" s="295"/>
      <c r="H19" s="293"/>
      <c r="I19" s="295"/>
      <c r="J19" s="293"/>
      <c r="K19" s="297">
        <v>18</v>
      </c>
    </row>
    <row r="20" spans="1:11" s="49" customFormat="1" ht="15">
      <c r="A20" s="291" t="s">
        <v>155</v>
      </c>
      <c r="B20" s="292" t="s">
        <v>236</v>
      </c>
      <c r="C20" s="293"/>
      <c r="D20" s="293"/>
      <c r="E20" s="295"/>
      <c r="F20" s="295"/>
      <c r="G20" s="295"/>
      <c r="H20" s="293"/>
      <c r="I20" s="295"/>
      <c r="J20" s="293"/>
      <c r="K20" s="297">
        <v>19</v>
      </c>
    </row>
    <row r="21" spans="1:11" s="49" customFormat="1" ht="15">
      <c r="A21" s="291" t="s">
        <v>156</v>
      </c>
      <c r="B21" s="292" t="s">
        <v>233</v>
      </c>
      <c r="C21" s="293"/>
      <c r="D21" s="293"/>
      <c r="E21" s="295"/>
      <c r="F21" s="295"/>
      <c r="G21" s="295"/>
      <c r="H21" s="293"/>
      <c r="I21" s="295"/>
      <c r="J21" s="293"/>
      <c r="K21" s="297">
        <v>20</v>
      </c>
    </row>
    <row r="22" spans="1:11" s="49" customFormat="1" ht="15">
      <c r="A22" s="291" t="s">
        <v>157</v>
      </c>
      <c r="B22" s="292" t="s">
        <v>720</v>
      </c>
      <c r="C22" s="293"/>
      <c r="D22" s="293"/>
      <c r="E22" s="295"/>
      <c r="F22" s="295"/>
      <c r="G22" s="295"/>
      <c r="H22" s="293"/>
      <c r="I22" s="295"/>
      <c r="J22" s="293"/>
      <c r="K22" s="297">
        <v>21</v>
      </c>
    </row>
    <row r="23" spans="1:11" s="49" customFormat="1" ht="15">
      <c r="A23" s="291" t="s">
        <v>158</v>
      </c>
      <c r="B23" s="292" t="s">
        <v>234</v>
      </c>
      <c r="C23" s="293"/>
      <c r="D23" s="293"/>
      <c r="E23" s="295"/>
      <c r="F23" s="295"/>
      <c r="G23" s="295"/>
      <c r="H23" s="293"/>
      <c r="I23" s="295"/>
      <c r="J23" s="293"/>
      <c r="K23" s="297">
        <v>35</v>
      </c>
    </row>
    <row r="24" spans="1:11" s="49" customFormat="1" ht="15">
      <c r="A24" s="291" t="s">
        <v>159</v>
      </c>
      <c r="B24" s="292" t="s">
        <v>235</v>
      </c>
      <c r="C24" s="293"/>
      <c r="D24" s="293"/>
      <c r="E24" s="295"/>
      <c r="F24" s="295"/>
      <c r="G24" s="295"/>
      <c r="H24" s="293"/>
      <c r="I24" s="295"/>
      <c r="J24" s="293"/>
      <c r="K24" s="297">
        <v>36</v>
      </c>
    </row>
    <row r="25" spans="1:11" s="49" customFormat="1" ht="15">
      <c r="A25" s="299" t="s">
        <v>160</v>
      </c>
      <c r="B25" s="299" t="s">
        <v>227</v>
      </c>
      <c r="C25" s="293"/>
      <c r="D25" s="293"/>
      <c r="E25" s="295"/>
      <c r="F25" s="295"/>
      <c r="G25" s="295"/>
      <c r="H25" s="293"/>
      <c r="I25" s="295"/>
      <c r="J25" s="293"/>
      <c r="K25" s="297">
        <v>37</v>
      </c>
    </row>
    <row r="26" spans="1:11" s="49" customFormat="1" ht="15">
      <c r="A26" s="299" t="s">
        <v>161</v>
      </c>
      <c r="B26" s="292" t="s">
        <v>237</v>
      </c>
      <c r="C26" s="293"/>
      <c r="D26" s="293"/>
      <c r="E26" s="295"/>
      <c r="F26" s="295"/>
      <c r="G26" s="295"/>
      <c r="H26" s="293"/>
      <c r="I26" s="295"/>
      <c r="J26" s="293"/>
      <c r="K26" s="297">
        <v>37</v>
      </c>
    </row>
    <row r="27" spans="1:11" s="49" customFormat="1" ht="15">
      <c r="A27" s="299" t="s">
        <v>162</v>
      </c>
      <c r="B27" s="292" t="s">
        <v>238</v>
      </c>
      <c r="C27" s="293"/>
      <c r="D27" s="293"/>
      <c r="E27" s="295"/>
      <c r="F27" s="295"/>
      <c r="G27" s="295"/>
      <c r="H27" s="293"/>
      <c r="I27" s="295"/>
      <c r="J27" s="293"/>
      <c r="K27" s="297">
        <v>38</v>
      </c>
    </row>
    <row r="28" spans="1:11" s="49" customFormat="1" ht="15">
      <c r="A28" s="299" t="s">
        <v>163</v>
      </c>
      <c r="B28" s="292" t="s">
        <v>239</v>
      </c>
      <c r="C28" s="293"/>
      <c r="D28" s="293"/>
      <c r="E28" s="295"/>
      <c r="F28" s="295"/>
      <c r="G28" s="295"/>
      <c r="H28" s="293"/>
      <c r="I28" s="295"/>
      <c r="J28" s="293"/>
      <c r="K28" s="297">
        <v>39</v>
      </c>
    </row>
    <row r="29" spans="1:11" s="49" customFormat="1" ht="15">
      <c r="A29" s="299" t="s">
        <v>164</v>
      </c>
      <c r="B29" s="292" t="s">
        <v>240</v>
      </c>
      <c r="C29" s="293"/>
      <c r="D29" s="293"/>
      <c r="E29" s="295"/>
      <c r="F29" s="295"/>
      <c r="G29" s="295"/>
      <c r="H29" s="293"/>
      <c r="I29" s="295"/>
      <c r="J29" s="293"/>
      <c r="K29" s="297">
        <v>40</v>
      </c>
    </row>
    <row r="30" spans="1:11" s="49" customFormat="1" ht="15">
      <c r="A30" s="299" t="s">
        <v>165</v>
      </c>
      <c r="B30" s="292" t="s">
        <v>241</v>
      </c>
      <c r="C30" s="293"/>
      <c r="D30" s="293"/>
      <c r="E30" s="295"/>
      <c r="F30" s="295"/>
      <c r="G30" s="295"/>
      <c r="H30" s="293"/>
      <c r="I30" s="295"/>
      <c r="J30" s="293"/>
      <c r="K30" s="297">
        <v>41</v>
      </c>
    </row>
    <row r="31" spans="1:11" s="49" customFormat="1" ht="15">
      <c r="A31" s="299" t="s">
        <v>166</v>
      </c>
      <c r="B31" s="292" t="s">
        <v>242</v>
      </c>
      <c r="C31" s="293"/>
      <c r="D31" s="293"/>
      <c r="E31" s="295"/>
      <c r="F31" s="295"/>
      <c r="G31" s="295"/>
      <c r="H31" s="293"/>
      <c r="I31" s="295"/>
      <c r="J31" s="293"/>
      <c r="K31" s="297">
        <v>42</v>
      </c>
    </row>
    <row r="32" spans="1:11" s="49" customFormat="1" ht="15">
      <c r="A32" s="299" t="s">
        <v>167</v>
      </c>
      <c r="B32" s="292" t="s">
        <v>243</v>
      </c>
      <c r="C32" s="293"/>
      <c r="D32" s="293"/>
      <c r="E32" s="295"/>
      <c r="F32" s="295"/>
      <c r="G32" s="295"/>
      <c r="H32" s="293"/>
      <c r="I32" s="295"/>
      <c r="J32" s="293"/>
      <c r="K32" s="297">
        <v>43</v>
      </c>
    </row>
    <row r="33" spans="1:11" s="49" customFormat="1" ht="15">
      <c r="A33" s="299" t="s">
        <v>168</v>
      </c>
      <c r="B33" s="292" t="s">
        <v>244</v>
      </c>
      <c r="C33" s="293"/>
      <c r="D33" s="300"/>
      <c r="E33" s="295"/>
      <c r="F33" s="295"/>
      <c r="G33" s="295"/>
      <c r="H33" s="293"/>
      <c r="I33" s="295"/>
      <c r="J33" s="293"/>
      <c r="K33" s="297">
        <v>44</v>
      </c>
    </row>
    <row r="34" spans="1:11" s="49" customFormat="1" ht="15">
      <c r="A34" s="299" t="s">
        <v>169</v>
      </c>
      <c r="B34" s="292" t="s">
        <v>245</v>
      </c>
      <c r="C34" s="293"/>
      <c r="D34" s="293"/>
      <c r="E34" s="295"/>
      <c r="F34" s="295"/>
      <c r="G34" s="295"/>
      <c r="H34" s="293"/>
      <c r="I34" s="295"/>
      <c r="J34" s="293"/>
      <c r="K34" s="297">
        <v>45</v>
      </c>
    </row>
    <row r="35" spans="1:11" s="49" customFormat="1" ht="27.95" customHeight="1">
      <c r="A35" s="603" t="s">
        <v>170</v>
      </c>
      <c r="B35" s="611" t="s">
        <v>228</v>
      </c>
      <c r="C35" s="611"/>
      <c r="D35" s="611"/>
      <c r="E35" s="611"/>
      <c r="F35" s="611"/>
      <c r="G35" s="611"/>
      <c r="H35" s="611"/>
      <c r="I35" s="611"/>
      <c r="J35" s="611"/>
      <c r="K35" s="604">
        <v>46</v>
      </c>
    </row>
    <row r="36" spans="1:11" s="49" customFormat="1" ht="15">
      <c r="A36" s="299" t="s">
        <v>171</v>
      </c>
      <c r="B36" s="299" t="s">
        <v>229</v>
      </c>
      <c r="C36" s="293"/>
      <c r="D36" s="293"/>
      <c r="E36" s="295"/>
      <c r="F36" s="295"/>
      <c r="G36" s="295"/>
      <c r="H36" s="293"/>
      <c r="I36" s="295"/>
      <c r="J36" s="293"/>
      <c r="K36" s="297">
        <v>47</v>
      </c>
    </row>
    <row r="37" spans="1:11" s="49" customFormat="1" ht="15">
      <c r="A37" s="299" t="s">
        <v>172</v>
      </c>
      <c r="B37" s="292" t="s">
        <v>246</v>
      </c>
      <c r="C37" s="293"/>
      <c r="D37" s="293"/>
      <c r="E37" s="295"/>
      <c r="F37" s="295"/>
      <c r="G37" s="295"/>
      <c r="H37" s="293"/>
      <c r="I37" s="295"/>
      <c r="J37" s="293"/>
      <c r="K37" s="297">
        <v>47</v>
      </c>
    </row>
    <row r="38" spans="1:11" s="49" customFormat="1" ht="15">
      <c r="A38" s="299" t="s">
        <v>173</v>
      </c>
      <c r="B38" s="292" t="s">
        <v>247</v>
      </c>
      <c r="C38" s="293"/>
      <c r="D38" s="293"/>
      <c r="E38" s="295"/>
      <c r="F38" s="295"/>
      <c r="G38" s="295"/>
      <c r="H38" s="293"/>
      <c r="I38" s="295"/>
      <c r="J38" s="293"/>
      <c r="K38" s="297">
        <v>48</v>
      </c>
    </row>
    <row r="39" spans="1:11" s="49" customFormat="1" ht="15">
      <c r="A39" s="299" t="s">
        <v>174</v>
      </c>
      <c r="B39" s="292" t="s">
        <v>248</v>
      </c>
      <c r="C39" s="293"/>
      <c r="D39" s="293"/>
      <c r="E39" s="295"/>
      <c r="F39" s="295"/>
      <c r="G39" s="295"/>
      <c r="H39" s="293"/>
      <c r="I39" s="295"/>
      <c r="J39" s="293"/>
      <c r="K39" s="297">
        <v>48</v>
      </c>
    </row>
    <row r="40" spans="1:11" s="49" customFormat="1" ht="15">
      <c r="A40" s="299" t="s">
        <v>175</v>
      </c>
      <c r="B40" s="299" t="s">
        <v>249</v>
      </c>
      <c r="C40" s="293"/>
      <c r="D40" s="293"/>
      <c r="E40" s="295"/>
      <c r="F40" s="295"/>
      <c r="G40" s="295"/>
      <c r="H40" s="293"/>
      <c r="I40" s="295"/>
      <c r="J40" s="293"/>
      <c r="K40" s="297">
        <v>49</v>
      </c>
    </row>
    <row r="41" spans="1:11" s="49" customFormat="1" ht="15">
      <c r="A41" s="299" t="s">
        <v>176</v>
      </c>
      <c r="B41" s="292" t="s">
        <v>250</v>
      </c>
      <c r="C41" s="293"/>
      <c r="D41" s="293"/>
      <c r="E41" s="295"/>
      <c r="F41" s="295"/>
      <c r="G41" s="295"/>
      <c r="H41" s="293"/>
      <c r="I41" s="295"/>
      <c r="J41" s="293"/>
      <c r="K41" s="297">
        <v>49</v>
      </c>
    </row>
    <row r="42" spans="1:11" s="49" customFormat="1" ht="15">
      <c r="A42" s="299" t="s">
        <v>177</v>
      </c>
      <c r="B42" s="292" t="str">
        <f>"Structure of meeting the year's daily peak/minimum loads on the Czech grid in "&amp;'3.1'!N1</f>
        <v>Structure of meeting the year's daily peak/minimum loads on the Czech grid in 2021</v>
      </c>
      <c r="C42" s="293"/>
      <c r="D42" s="293"/>
      <c r="E42" s="295"/>
      <c r="F42" s="295"/>
      <c r="G42" s="295"/>
      <c r="H42" s="293"/>
      <c r="I42" s="295"/>
      <c r="J42" s="293"/>
      <c r="K42" s="297">
        <v>50</v>
      </c>
    </row>
    <row r="43" spans="1:11" s="49" customFormat="1" ht="15">
      <c r="A43" s="299" t="s">
        <v>178</v>
      </c>
      <c r="B43" s="292" t="s">
        <v>721</v>
      </c>
      <c r="C43" s="293"/>
      <c r="D43" s="293"/>
      <c r="E43" s="295"/>
      <c r="F43" s="295"/>
      <c r="G43" s="295"/>
      <c r="H43" s="293"/>
      <c r="I43" s="295"/>
      <c r="J43" s="293"/>
      <c r="K43" s="297">
        <v>51</v>
      </c>
    </row>
    <row r="44" spans="1:11" s="49" customFormat="1" ht="27.95" customHeight="1">
      <c r="A44" s="603" t="s">
        <v>179</v>
      </c>
      <c r="B44" s="612" t="s">
        <v>251</v>
      </c>
      <c r="C44" s="612"/>
      <c r="D44" s="612"/>
      <c r="E44" s="612"/>
      <c r="F44" s="612"/>
      <c r="G44" s="612"/>
      <c r="H44" s="612"/>
      <c r="I44" s="612"/>
      <c r="J44" s="612"/>
      <c r="K44" s="604">
        <v>52</v>
      </c>
    </row>
    <row r="45" spans="1:11" s="49" customFormat="1" ht="15">
      <c r="A45" s="299" t="s">
        <v>180</v>
      </c>
      <c r="B45" s="292" t="s">
        <v>252</v>
      </c>
      <c r="C45" s="293"/>
      <c r="D45" s="293"/>
      <c r="E45" s="295"/>
      <c r="F45" s="295"/>
      <c r="G45" s="295"/>
      <c r="H45" s="293"/>
      <c r="I45" s="295"/>
      <c r="J45" s="293"/>
      <c r="K45" s="297">
        <v>52</v>
      </c>
    </row>
    <row r="46" spans="1:11" s="49" customFormat="1" ht="15">
      <c r="A46" s="299" t="s">
        <v>181</v>
      </c>
      <c r="B46" s="292" t="s">
        <v>253</v>
      </c>
      <c r="C46" s="293"/>
      <c r="D46" s="293"/>
      <c r="E46" s="295"/>
      <c r="F46" s="295"/>
      <c r="G46" s="295"/>
      <c r="H46" s="293"/>
      <c r="I46" s="295"/>
      <c r="J46" s="293"/>
      <c r="K46" s="297">
        <v>53</v>
      </c>
    </row>
    <row r="47" spans="1:11" s="49" customFormat="1" ht="15">
      <c r="A47" s="299" t="s">
        <v>182</v>
      </c>
      <c r="B47" s="292" t="s">
        <v>254</v>
      </c>
      <c r="C47" s="293"/>
      <c r="D47" s="293"/>
      <c r="E47" s="295"/>
      <c r="F47" s="295"/>
      <c r="G47" s="295"/>
      <c r="H47" s="293"/>
      <c r="I47" s="295"/>
      <c r="J47" s="293"/>
      <c r="K47" s="297">
        <v>54</v>
      </c>
    </row>
    <row r="48" spans="1:11" s="49" customFormat="1" ht="15">
      <c r="A48" s="299" t="s">
        <v>183</v>
      </c>
      <c r="B48" s="292" t="s">
        <v>255</v>
      </c>
      <c r="C48" s="293"/>
      <c r="D48" s="293"/>
      <c r="E48" s="295"/>
      <c r="F48" s="295"/>
      <c r="G48" s="295"/>
      <c r="H48" s="293"/>
      <c r="I48" s="295"/>
      <c r="J48" s="293"/>
      <c r="K48" s="297">
        <v>55</v>
      </c>
    </row>
    <row r="49" spans="1:11" s="49" customFormat="1" ht="15">
      <c r="A49" s="299" t="s">
        <v>184</v>
      </c>
      <c r="B49" s="292" t="s">
        <v>256</v>
      </c>
      <c r="C49" s="293"/>
      <c r="D49" s="293"/>
      <c r="E49" s="295"/>
      <c r="F49" s="295"/>
      <c r="G49" s="295"/>
      <c r="H49" s="293"/>
      <c r="I49" s="295"/>
      <c r="J49" s="293"/>
      <c r="K49" s="297">
        <v>56</v>
      </c>
    </row>
    <row r="50" spans="1:11" s="49" customFormat="1" ht="15">
      <c r="A50" s="299" t="s">
        <v>185</v>
      </c>
      <c r="B50" s="292" t="s">
        <v>257</v>
      </c>
      <c r="C50" s="293"/>
      <c r="D50" s="293"/>
      <c r="E50" s="295"/>
      <c r="F50" s="295"/>
      <c r="G50" s="295"/>
      <c r="H50" s="293"/>
      <c r="I50" s="295"/>
      <c r="J50" s="293"/>
      <c r="K50" s="297">
        <v>57</v>
      </c>
    </row>
    <row r="51" spans="1:11" s="49" customFormat="1" ht="15">
      <c r="A51" s="299" t="s">
        <v>186</v>
      </c>
      <c r="B51" s="292" t="s">
        <v>258</v>
      </c>
      <c r="C51" s="293"/>
      <c r="D51" s="293"/>
      <c r="E51" s="295"/>
      <c r="F51" s="295"/>
      <c r="G51" s="295"/>
      <c r="H51" s="293"/>
      <c r="I51" s="295"/>
      <c r="J51" s="293"/>
      <c r="K51" s="297">
        <v>58</v>
      </c>
    </row>
    <row r="52" spans="1:11" s="49" customFormat="1" ht="15">
      <c r="A52" s="299" t="s">
        <v>187</v>
      </c>
      <c r="B52" s="299" t="s">
        <v>259</v>
      </c>
      <c r="C52" s="293"/>
      <c r="D52" s="293"/>
      <c r="E52" s="295"/>
      <c r="F52" s="295"/>
      <c r="G52" s="295"/>
      <c r="H52" s="293"/>
      <c r="I52" s="295"/>
      <c r="J52" s="293"/>
      <c r="K52" s="297">
        <v>60</v>
      </c>
    </row>
    <row r="53" spans="1:11" ht="12.75">
      <c r="A53" s="49"/>
      <c r="B53" s="49"/>
      <c r="C53" s="49"/>
      <c r="D53" s="49"/>
      <c r="E53" s="49"/>
      <c r="F53" s="49"/>
      <c r="G53" s="49"/>
      <c r="H53" s="50"/>
      <c r="I53" s="49"/>
      <c r="J53" s="49"/>
      <c r="K53" s="49"/>
    </row>
  </sheetData>
  <mergeCells count="3">
    <mergeCell ref="B16:J16"/>
    <mergeCell ref="B35:J35"/>
    <mergeCell ref="B44:J44"/>
  </mergeCells>
  <pageMargins left="0.31496062992125984" right="0.31496062992125984" top="0.35433070866141736" bottom="0.31496062992125984" header="0.31496062992125984" footer="0.19685039370078741"/>
  <pageSetup paperSize="9" scale="97"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40"/>
  <sheetViews>
    <sheetView showGridLines="0" zoomScaleNormal="100" workbookViewId="0"/>
  </sheetViews>
  <sheetFormatPr defaultColWidth="9.140625" defaultRowHeight="12"/>
  <cols>
    <col min="1" max="1" width="28.5703125" style="140" customWidth="1"/>
    <col min="2" max="8" width="12" style="140" customWidth="1"/>
    <col min="9" max="9" width="16" style="140" customWidth="1"/>
    <col min="10" max="10" width="13.28515625" style="140" customWidth="1"/>
    <col min="11" max="19" width="9.140625" style="140" customWidth="1"/>
    <col min="20" max="16384" width="9.140625" style="140"/>
  </cols>
  <sheetData>
    <row r="1" spans="1:12" ht="18">
      <c r="A1" s="290" t="s">
        <v>703</v>
      </c>
      <c r="B1" s="139"/>
      <c r="C1" s="139"/>
      <c r="D1" s="139"/>
      <c r="E1" s="139"/>
      <c r="F1" s="139"/>
      <c r="G1" s="139"/>
      <c r="H1" s="139"/>
      <c r="I1" s="139"/>
      <c r="J1" s="415" t="str">
        <f>'3.1'!N1</f>
        <v>2021</v>
      </c>
    </row>
    <row r="2" spans="1:12" ht="15">
      <c r="A2" s="250" t="s">
        <v>702</v>
      </c>
      <c r="B2" s="139"/>
      <c r="C2" s="139"/>
      <c r="D2" s="139"/>
      <c r="E2" s="139"/>
      <c r="F2" s="139"/>
      <c r="G2" s="139"/>
      <c r="H2" s="139"/>
      <c r="I2" s="139"/>
      <c r="J2" s="139"/>
    </row>
    <row r="3" spans="1:12" ht="6" customHeight="1">
      <c r="A3" s="233"/>
      <c r="B3" s="139"/>
      <c r="C3" s="139"/>
      <c r="D3" s="139"/>
      <c r="E3" s="139"/>
      <c r="F3" s="139"/>
      <c r="G3" s="139"/>
      <c r="H3" s="139"/>
      <c r="I3" s="139"/>
      <c r="J3" s="139"/>
    </row>
    <row r="4" spans="1:12" ht="12" customHeight="1">
      <c r="A4" s="347"/>
      <c r="B4" s="622">
        <v>2014</v>
      </c>
      <c r="C4" s="622">
        <v>2015</v>
      </c>
      <c r="D4" s="622">
        <v>2016</v>
      </c>
      <c r="E4" s="622">
        <v>2017</v>
      </c>
      <c r="F4" s="622">
        <v>2018</v>
      </c>
      <c r="G4" s="622">
        <v>2019</v>
      </c>
      <c r="H4" s="622">
        <v>2020</v>
      </c>
      <c r="I4" s="622">
        <v>2021</v>
      </c>
      <c r="J4" s="141"/>
    </row>
    <row r="5" spans="1:12" ht="12" customHeight="1">
      <c r="A5" s="348"/>
      <c r="B5" s="622"/>
      <c r="C5" s="622"/>
      <c r="D5" s="622"/>
      <c r="E5" s="622"/>
      <c r="F5" s="622"/>
      <c r="G5" s="622"/>
      <c r="H5" s="622"/>
      <c r="I5" s="622"/>
      <c r="J5" s="142"/>
    </row>
    <row r="6" spans="1:12" ht="12" customHeight="1">
      <c r="A6" s="349"/>
      <c r="B6" s="622"/>
      <c r="C6" s="622"/>
      <c r="D6" s="622"/>
      <c r="E6" s="622"/>
      <c r="F6" s="622"/>
      <c r="G6" s="622"/>
      <c r="H6" s="622"/>
      <c r="I6" s="622"/>
      <c r="J6" s="143"/>
    </row>
    <row r="7" spans="1:12" ht="13.5">
      <c r="A7" s="343" t="s">
        <v>500</v>
      </c>
      <c r="B7" s="344">
        <f>SUM(B8:B15)</f>
        <v>200.20996000000005</v>
      </c>
      <c r="C7" s="344">
        <f t="shared" ref="C7:I7" si="0">SUM(C8:C15)</f>
        <v>200.36656000000008</v>
      </c>
      <c r="D7" s="344">
        <f t="shared" si="0"/>
        <v>199.97056000000003</v>
      </c>
      <c r="E7" s="344">
        <f t="shared" si="0"/>
        <v>200.04002000000006</v>
      </c>
      <c r="F7" s="344">
        <f t="shared" si="0"/>
        <v>200.33111000000002</v>
      </c>
      <c r="G7" s="344">
        <f t="shared" si="0"/>
        <v>200.60425000000006</v>
      </c>
      <c r="H7" s="344">
        <f t="shared" si="0"/>
        <v>200.24304000000004</v>
      </c>
      <c r="I7" s="344">
        <f t="shared" si="0"/>
        <v>200.85218000000003</v>
      </c>
      <c r="J7" s="144"/>
    </row>
    <row r="8" spans="1:12">
      <c r="A8" s="477" t="s">
        <v>357</v>
      </c>
      <c r="B8" s="478">
        <v>0</v>
      </c>
      <c r="C8" s="479">
        <v>0</v>
      </c>
      <c r="D8" s="478">
        <v>0</v>
      </c>
      <c r="E8" s="479">
        <v>0</v>
      </c>
      <c r="F8" s="478">
        <v>0</v>
      </c>
      <c r="G8" s="479">
        <v>0</v>
      </c>
      <c r="H8" s="478">
        <v>0</v>
      </c>
      <c r="I8" s="479">
        <v>0</v>
      </c>
      <c r="J8" s="145"/>
    </row>
    <row r="9" spans="1:12">
      <c r="A9" s="483" t="s">
        <v>358</v>
      </c>
      <c r="B9" s="484">
        <v>148.1</v>
      </c>
      <c r="C9" s="485">
        <v>148.1</v>
      </c>
      <c r="D9" s="484">
        <v>147.94</v>
      </c>
      <c r="E9" s="485">
        <v>147.94</v>
      </c>
      <c r="F9" s="484">
        <v>147.94</v>
      </c>
      <c r="G9" s="485">
        <v>147.94</v>
      </c>
      <c r="H9" s="484">
        <v>147.94</v>
      </c>
      <c r="I9" s="485">
        <v>147.94</v>
      </c>
      <c r="J9" s="145"/>
    </row>
    <row r="10" spans="1:12">
      <c r="A10" s="483" t="s">
        <v>359</v>
      </c>
      <c r="B10" s="484">
        <v>0</v>
      </c>
      <c r="C10" s="485">
        <v>0</v>
      </c>
      <c r="D10" s="484">
        <v>0</v>
      </c>
      <c r="E10" s="485">
        <v>0</v>
      </c>
      <c r="F10" s="484">
        <v>0</v>
      </c>
      <c r="G10" s="485">
        <v>0</v>
      </c>
      <c r="H10" s="484">
        <v>0</v>
      </c>
      <c r="I10" s="485">
        <v>0</v>
      </c>
      <c r="J10" s="145"/>
    </row>
    <row r="11" spans="1:12">
      <c r="A11" s="483" t="s">
        <v>360</v>
      </c>
      <c r="B11" s="484">
        <v>17.356999999999999</v>
      </c>
      <c r="C11" s="485">
        <v>17.402000000000005</v>
      </c>
      <c r="D11" s="484">
        <v>17.95</v>
      </c>
      <c r="E11" s="485">
        <v>18.146000000000001</v>
      </c>
      <c r="F11" s="484">
        <v>18.529000000000003</v>
      </c>
      <c r="G11" s="485">
        <v>18.729000000000003</v>
      </c>
      <c r="H11" s="484">
        <v>19.195</v>
      </c>
      <c r="I11" s="485">
        <v>19.965999999999998</v>
      </c>
      <c r="J11" s="145"/>
    </row>
    <row r="12" spans="1:12">
      <c r="A12" s="483" t="s">
        <v>361</v>
      </c>
      <c r="B12" s="484">
        <v>11.835999999999999</v>
      </c>
      <c r="C12" s="485">
        <v>11.835999999999999</v>
      </c>
      <c r="D12" s="484">
        <v>11.846</v>
      </c>
      <c r="E12" s="485">
        <v>11.846</v>
      </c>
      <c r="F12" s="484">
        <v>11.846</v>
      </c>
      <c r="G12" s="485">
        <v>11.936</v>
      </c>
      <c r="H12" s="484">
        <v>11.205999999999998</v>
      </c>
      <c r="I12" s="485">
        <v>11.205999999999998</v>
      </c>
      <c r="J12" s="145"/>
    </row>
    <row r="13" spans="1:12">
      <c r="A13" s="483" t="s">
        <v>362</v>
      </c>
      <c r="B13" s="484">
        <v>0</v>
      </c>
      <c r="C13" s="485">
        <v>0</v>
      </c>
      <c r="D13" s="484">
        <v>0</v>
      </c>
      <c r="E13" s="485">
        <v>0</v>
      </c>
      <c r="F13" s="484">
        <v>0</v>
      </c>
      <c r="G13" s="485">
        <v>0</v>
      </c>
      <c r="H13" s="484">
        <v>0</v>
      </c>
      <c r="I13" s="485">
        <v>0</v>
      </c>
      <c r="J13" s="145"/>
      <c r="K13" s="149"/>
      <c r="L13" s="149"/>
    </row>
    <row r="14" spans="1:12">
      <c r="A14" s="483" t="s">
        <v>363</v>
      </c>
      <c r="B14" s="484">
        <v>0</v>
      </c>
      <c r="C14" s="485">
        <v>0</v>
      </c>
      <c r="D14" s="484">
        <v>0</v>
      </c>
      <c r="E14" s="485">
        <v>0</v>
      </c>
      <c r="F14" s="484">
        <v>0</v>
      </c>
      <c r="G14" s="485">
        <v>0</v>
      </c>
      <c r="H14" s="484">
        <v>0</v>
      </c>
      <c r="I14" s="485">
        <v>0</v>
      </c>
      <c r="J14" s="145"/>
      <c r="K14" s="149"/>
      <c r="L14" s="149"/>
    </row>
    <row r="15" spans="1:12">
      <c r="A15" s="480" t="s">
        <v>364</v>
      </c>
      <c r="B15" s="481">
        <v>22.916960000000053</v>
      </c>
      <c r="C15" s="482">
        <v>23.028560000000059</v>
      </c>
      <c r="D15" s="481">
        <v>22.234560000000045</v>
      </c>
      <c r="E15" s="482">
        <v>22.108020000000042</v>
      </c>
      <c r="F15" s="481">
        <v>22.01611000000004</v>
      </c>
      <c r="G15" s="482">
        <v>21.999250000000043</v>
      </c>
      <c r="H15" s="481">
        <v>21.902040000000046</v>
      </c>
      <c r="I15" s="482">
        <v>21.740180000000045</v>
      </c>
      <c r="J15" s="145"/>
      <c r="K15" s="149"/>
      <c r="L15" s="149"/>
    </row>
    <row r="16" spans="1:12">
      <c r="A16" s="345" t="s">
        <v>499</v>
      </c>
      <c r="B16" s="344">
        <f>SUM(B17:B24)</f>
        <v>205012.78599999996</v>
      </c>
      <c r="C16" s="344">
        <f t="shared" ref="C16:I16" si="1">SUM(C17:C24)</f>
        <v>190669.27699999997</v>
      </c>
      <c r="D16" s="344">
        <f t="shared" si="1"/>
        <v>200541.32200000004</v>
      </c>
      <c r="E16" s="344">
        <f t="shared" si="1"/>
        <v>175355.76700000008</v>
      </c>
      <c r="F16" s="344">
        <f t="shared" si="1"/>
        <v>168921.87700000027</v>
      </c>
      <c r="G16" s="344">
        <f t="shared" si="1"/>
        <v>180542.76599999992</v>
      </c>
      <c r="H16" s="344">
        <f t="shared" si="1"/>
        <v>189983.58500000005</v>
      </c>
      <c r="I16" s="344">
        <f t="shared" si="1"/>
        <v>195075.94599999991</v>
      </c>
      <c r="J16" s="144"/>
    </row>
    <row r="17" spans="1:13">
      <c r="A17" s="477" t="s">
        <v>357</v>
      </c>
      <c r="B17" s="478">
        <v>0</v>
      </c>
      <c r="C17" s="479">
        <v>0</v>
      </c>
      <c r="D17" s="478">
        <v>0</v>
      </c>
      <c r="E17" s="479">
        <v>0</v>
      </c>
      <c r="F17" s="478">
        <v>0</v>
      </c>
      <c r="G17" s="479">
        <v>0</v>
      </c>
      <c r="H17" s="478">
        <v>0</v>
      </c>
      <c r="I17" s="479">
        <v>0</v>
      </c>
      <c r="J17" s="145"/>
    </row>
    <row r="18" spans="1:13">
      <c r="A18" s="483" t="s">
        <v>358</v>
      </c>
      <c r="B18" s="484">
        <v>69806.960000000006</v>
      </c>
      <c r="C18" s="485">
        <v>61998.81</v>
      </c>
      <c r="D18" s="484">
        <v>65251.638000000006</v>
      </c>
      <c r="E18" s="485">
        <v>58492.053</v>
      </c>
      <c r="F18" s="484">
        <v>45068.189000000006</v>
      </c>
      <c r="G18" s="485">
        <v>49340.295999999995</v>
      </c>
      <c r="H18" s="484">
        <v>56734.971000000005</v>
      </c>
      <c r="I18" s="485">
        <v>54164.684000000001</v>
      </c>
      <c r="J18" s="145"/>
    </row>
    <row r="19" spans="1:13">
      <c r="A19" s="483" t="s">
        <v>359</v>
      </c>
      <c r="B19" s="484">
        <v>0</v>
      </c>
      <c r="C19" s="485">
        <v>0</v>
      </c>
      <c r="D19" s="484">
        <v>0</v>
      </c>
      <c r="E19" s="485">
        <v>0</v>
      </c>
      <c r="F19" s="484">
        <v>0</v>
      </c>
      <c r="G19" s="485">
        <v>0</v>
      </c>
      <c r="H19" s="484">
        <v>0</v>
      </c>
      <c r="I19" s="485">
        <v>0</v>
      </c>
      <c r="J19" s="145"/>
    </row>
    <row r="20" spans="1:13">
      <c r="A20" s="483" t="s">
        <v>360</v>
      </c>
      <c r="B20" s="484">
        <v>79348.40999999996</v>
      </c>
      <c r="C20" s="485">
        <v>69053.789999999964</v>
      </c>
      <c r="D20" s="484">
        <v>71582.131000000008</v>
      </c>
      <c r="E20" s="485">
        <v>67533.847999999998</v>
      </c>
      <c r="F20" s="484">
        <v>70550.52899999998</v>
      </c>
      <c r="G20" s="485">
        <v>71751.586000000025</v>
      </c>
      <c r="H20" s="484">
        <v>70640.91</v>
      </c>
      <c r="I20" s="485">
        <v>72248.933999999994</v>
      </c>
      <c r="J20" s="145"/>
    </row>
    <row r="21" spans="1:13">
      <c r="A21" s="483" t="s">
        <v>361</v>
      </c>
      <c r="B21" s="484">
        <v>35530.189000000006</v>
      </c>
      <c r="C21" s="485">
        <v>37311.882999999973</v>
      </c>
      <c r="D21" s="484">
        <v>42825.951000000023</v>
      </c>
      <c r="E21" s="485">
        <v>27987.304000000007</v>
      </c>
      <c r="F21" s="484">
        <v>30565.141999999996</v>
      </c>
      <c r="G21" s="485">
        <v>37800.991000000002</v>
      </c>
      <c r="H21" s="484">
        <v>40911.733999999975</v>
      </c>
      <c r="I21" s="485">
        <v>48796.365999999958</v>
      </c>
      <c r="J21" s="145"/>
    </row>
    <row r="22" spans="1:13">
      <c r="A22" s="483" t="s">
        <v>362</v>
      </c>
      <c r="B22" s="484">
        <v>0</v>
      </c>
      <c r="C22" s="485">
        <v>0</v>
      </c>
      <c r="D22" s="484">
        <v>0</v>
      </c>
      <c r="E22" s="485">
        <v>0</v>
      </c>
      <c r="F22" s="484">
        <v>0</v>
      </c>
      <c r="G22" s="485">
        <v>0</v>
      </c>
      <c r="H22" s="484">
        <v>0</v>
      </c>
      <c r="I22" s="485">
        <v>0</v>
      </c>
      <c r="J22" s="145"/>
      <c r="K22" s="149"/>
      <c r="L22" s="149"/>
    </row>
    <row r="23" spans="1:13">
      <c r="A23" s="483" t="s">
        <v>363</v>
      </c>
      <c r="B23" s="484">
        <v>0</v>
      </c>
      <c r="C23" s="485">
        <v>0</v>
      </c>
      <c r="D23" s="484">
        <v>0</v>
      </c>
      <c r="E23" s="485">
        <v>0</v>
      </c>
      <c r="F23" s="484">
        <v>0</v>
      </c>
      <c r="G23" s="485">
        <v>0</v>
      </c>
      <c r="H23" s="484">
        <v>0</v>
      </c>
      <c r="I23" s="485">
        <v>0</v>
      </c>
      <c r="J23" s="145"/>
      <c r="K23" s="149"/>
      <c r="L23" s="149"/>
    </row>
    <row r="24" spans="1:13">
      <c r="A24" s="480" t="s">
        <v>364</v>
      </c>
      <c r="B24" s="481">
        <v>20327.226999999999</v>
      </c>
      <c r="C24" s="482">
        <v>22304.79400000002</v>
      </c>
      <c r="D24" s="481">
        <v>20881.601999999992</v>
      </c>
      <c r="E24" s="482">
        <v>21342.562000000056</v>
      </c>
      <c r="F24" s="481">
        <v>22738.017000000291</v>
      </c>
      <c r="G24" s="482">
        <v>21649.892999999891</v>
      </c>
      <c r="H24" s="481">
        <v>21695.970000000067</v>
      </c>
      <c r="I24" s="482">
        <v>19865.961999999978</v>
      </c>
      <c r="J24" s="145"/>
      <c r="K24" s="149"/>
      <c r="L24" s="149"/>
    </row>
    <row r="25" spans="1:13">
      <c r="A25" s="346" t="s">
        <v>504</v>
      </c>
      <c r="B25" s="344">
        <f>SUM(B26:B29)</f>
        <v>5708569.2880000006</v>
      </c>
      <c r="C25" s="344">
        <f t="shared" ref="C25:I25" si="2">SUM(C26:C29)</f>
        <v>5806893.4129999997</v>
      </c>
      <c r="D25" s="344">
        <f t="shared" si="2"/>
        <v>5929511.2040000008</v>
      </c>
      <c r="E25" s="344">
        <f t="shared" si="2"/>
        <v>5992438.8440000005</v>
      </c>
      <c r="F25" s="344">
        <f t="shared" si="2"/>
        <v>6049969.9380000001</v>
      </c>
      <c r="G25" s="344">
        <f t="shared" si="2"/>
        <v>6041476.3919999991</v>
      </c>
      <c r="H25" s="344">
        <f t="shared" si="2"/>
        <v>5643829.551</v>
      </c>
      <c r="I25" s="344">
        <f t="shared" si="2"/>
        <v>5776062.3880000003</v>
      </c>
      <c r="J25" s="150"/>
      <c r="K25" s="153"/>
      <c r="L25" s="154"/>
      <c r="M25" s="154"/>
    </row>
    <row r="26" spans="1:13">
      <c r="A26" s="477" t="s">
        <v>446</v>
      </c>
      <c r="B26" s="478">
        <v>117957.91599999998</v>
      </c>
      <c r="C26" s="479">
        <v>102510.89600000001</v>
      </c>
      <c r="D26" s="478">
        <v>104335.742</v>
      </c>
      <c r="E26" s="479">
        <v>103934.95599999999</v>
      </c>
      <c r="F26" s="478">
        <v>101662.14800000002</v>
      </c>
      <c r="G26" s="479">
        <v>100775.474</v>
      </c>
      <c r="H26" s="479">
        <v>98230.967999999993</v>
      </c>
      <c r="I26" s="479">
        <v>121407.82400000001</v>
      </c>
      <c r="J26" s="150"/>
      <c r="M26" s="156"/>
    </row>
    <row r="27" spans="1:13">
      <c r="A27" s="483" t="s">
        <v>447</v>
      </c>
      <c r="B27" s="484">
        <v>3133517.9750000006</v>
      </c>
      <c r="C27" s="485">
        <v>3188271.9269999997</v>
      </c>
      <c r="D27" s="484">
        <v>3245571.1490000002</v>
      </c>
      <c r="E27" s="485">
        <v>3266157.7100000004</v>
      </c>
      <c r="F27" s="484">
        <v>3328652.4879999999</v>
      </c>
      <c r="G27" s="485">
        <v>3327419.7750000004</v>
      </c>
      <c r="H27" s="485">
        <v>2956160.7880000002</v>
      </c>
      <c r="I27" s="485">
        <v>2980088.4670000002</v>
      </c>
      <c r="J27" s="150"/>
    </row>
    <row r="28" spans="1:13">
      <c r="A28" s="483" t="s">
        <v>448</v>
      </c>
      <c r="B28" s="484">
        <v>1102000.0009999999</v>
      </c>
      <c r="C28" s="485">
        <v>1114660.9999999998</v>
      </c>
      <c r="D28" s="484">
        <v>1142440</v>
      </c>
      <c r="E28" s="485">
        <v>1103400</v>
      </c>
      <c r="F28" s="484">
        <v>1147500</v>
      </c>
      <c r="G28" s="485">
        <v>1139400</v>
      </c>
      <c r="H28" s="485">
        <v>1106000</v>
      </c>
      <c r="I28" s="485">
        <v>1115000</v>
      </c>
      <c r="J28" s="150"/>
    </row>
    <row r="29" spans="1:13">
      <c r="A29" s="480" t="s">
        <v>449</v>
      </c>
      <c r="B29" s="481">
        <v>1355093.3959999997</v>
      </c>
      <c r="C29" s="482">
        <v>1401449.59</v>
      </c>
      <c r="D29" s="481">
        <v>1437164.3130000001</v>
      </c>
      <c r="E29" s="482">
        <v>1518946.1780000001</v>
      </c>
      <c r="F29" s="481">
        <v>1472155.3019999999</v>
      </c>
      <c r="G29" s="482">
        <v>1473881.1429999997</v>
      </c>
      <c r="H29" s="482">
        <v>1483437.7950000002</v>
      </c>
      <c r="I29" s="482">
        <v>1559566.0970000001</v>
      </c>
      <c r="J29" s="139"/>
    </row>
    <row r="30" spans="1:13">
      <c r="A30" s="304"/>
      <c r="B30" s="147"/>
      <c r="C30" s="148"/>
      <c r="D30" s="149"/>
      <c r="E30" s="149"/>
      <c r="F30" s="149"/>
      <c r="H30" s="139"/>
      <c r="I30" s="156"/>
      <c r="J30" s="139"/>
    </row>
    <row r="31" spans="1:13">
      <c r="H31" s="139"/>
      <c r="I31" s="139"/>
      <c r="J31" s="139"/>
    </row>
    <row r="32" spans="1:13">
      <c r="J32" s="150"/>
    </row>
    <row r="33" spans="8:10">
      <c r="H33" s="150"/>
      <c r="I33" s="157"/>
      <c r="J33" s="158"/>
    </row>
    <row r="34" spans="8:10" ht="12.75" customHeight="1">
      <c r="H34" s="150"/>
      <c r="I34" s="157"/>
      <c r="J34" s="158"/>
    </row>
    <row r="35" spans="8:10">
      <c r="H35" s="150"/>
      <c r="I35" s="157"/>
      <c r="J35" s="158"/>
    </row>
    <row r="36" spans="8:10" ht="13.5" customHeight="1">
      <c r="H36" s="150"/>
      <c r="I36" s="157"/>
      <c r="J36" s="158"/>
    </row>
    <row r="37" spans="8:10" ht="12.75" customHeight="1">
      <c r="H37" s="150"/>
      <c r="I37" s="157"/>
      <c r="J37" s="158"/>
    </row>
    <row r="38" spans="8:10" ht="12.75" customHeight="1">
      <c r="H38" s="150"/>
      <c r="I38" s="157"/>
      <c r="J38" s="158"/>
    </row>
    <row r="39" spans="8:10" ht="12.75" customHeight="1">
      <c r="H39" s="150"/>
      <c r="I39" s="157"/>
      <c r="J39" s="158"/>
    </row>
    <row r="40" spans="8:10" ht="12.75" customHeight="1">
      <c r="H40" s="150"/>
      <c r="I40" s="157"/>
      <c r="J40" s="158"/>
    </row>
  </sheetData>
  <mergeCells count="8">
    <mergeCell ref="H4:H6"/>
    <mergeCell ref="I4:I6"/>
    <mergeCell ref="B4:B6"/>
    <mergeCell ref="C4:C6"/>
    <mergeCell ref="D4:D6"/>
    <mergeCell ref="E4:E6"/>
    <mergeCell ref="F4:F6"/>
    <mergeCell ref="G4:G6"/>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6"/>
  <sheetViews>
    <sheetView showGridLines="0" zoomScaleNormal="100" workbookViewId="0"/>
  </sheetViews>
  <sheetFormatPr defaultColWidth="9.140625" defaultRowHeight="12"/>
  <cols>
    <col min="1" max="1" width="28.5703125" style="140" customWidth="1"/>
    <col min="2" max="11" width="12" style="140" customWidth="1"/>
    <col min="12" max="13" width="10.140625" style="140" customWidth="1"/>
    <col min="14" max="26" width="9.140625" style="140" customWidth="1"/>
    <col min="27" max="16384" width="9.140625" style="140"/>
  </cols>
  <sheetData>
    <row r="1" spans="1:19" ht="15">
      <c r="A1" s="250" t="s">
        <v>704</v>
      </c>
      <c r="B1" s="139"/>
      <c r="C1" s="139"/>
      <c r="D1" s="139"/>
      <c r="E1" s="139"/>
      <c r="F1" s="139"/>
      <c r="G1" s="139"/>
      <c r="H1" s="139"/>
      <c r="I1" s="139"/>
      <c r="J1" s="416" t="str">
        <f>'3.1'!N1</f>
        <v>2021</v>
      </c>
      <c r="K1" s="416"/>
      <c r="L1" s="139"/>
      <c r="N1" s="139"/>
      <c r="O1" s="139"/>
    </row>
    <row r="2" spans="1:19" ht="6" customHeight="1">
      <c r="A2" s="233"/>
      <c r="B2" s="139"/>
      <c r="C2" s="139"/>
      <c r="D2" s="139"/>
      <c r="E2" s="139"/>
      <c r="F2" s="139"/>
      <c r="G2" s="139"/>
      <c r="H2" s="139"/>
      <c r="I2" s="139"/>
      <c r="J2" s="139"/>
      <c r="K2" s="139"/>
      <c r="L2" s="139"/>
      <c r="M2" s="139"/>
      <c r="N2" s="139"/>
      <c r="O2" s="139"/>
    </row>
    <row r="3" spans="1:19" ht="12" customHeight="1">
      <c r="A3" s="235"/>
      <c r="B3" s="622">
        <v>2014</v>
      </c>
      <c r="C3" s="622">
        <v>2015</v>
      </c>
      <c r="D3" s="622">
        <v>2016</v>
      </c>
      <c r="E3" s="622">
        <v>2017</v>
      </c>
      <c r="F3" s="622">
        <v>2018</v>
      </c>
      <c r="G3" s="622">
        <v>2019</v>
      </c>
      <c r="H3" s="622">
        <v>2020</v>
      </c>
      <c r="I3" s="622">
        <v>2021</v>
      </c>
      <c r="J3" s="623"/>
      <c r="K3" s="623"/>
      <c r="L3" s="141"/>
    </row>
    <row r="4" spans="1:19" ht="12" customHeight="1">
      <c r="A4" s="168"/>
      <c r="B4" s="622"/>
      <c r="C4" s="622"/>
      <c r="D4" s="622"/>
      <c r="E4" s="622"/>
      <c r="F4" s="622"/>
      <c r="G4" s="622"/>
      <c r="H4" s="622"/>
      <c r="I4" s="622"/>
      <c r="J4" s="623"/>
      <c r="K4" s="623"/>
      <c r="L4" s="142"/>
    </row>
    <row r="5" spans="1:19" ht="12" customHeight="1">
      <c r="A5" s="236"/>
      <c r="B5" s="622"/>
      <c r="C5" s="622"/>
      <c r="D5" s="622"/>
      <c r="E5" s="622"/>
      <c r="F5" s="622"/>
      <c r="G5" s="622"/>
      <c r="H5" s="622"/>
      <c r="I5" s="622"/>
      <c r="J5" s="623"/>
      <c r="K5" s="623"/>
      <c r="L5" s="143"/>
    </row>
    <row r="6" spans="1:19">
      <c r="A6" s="343" t="s">
        <v>688</v>
      </c>
      <c r="B6" s="344">
        <f>SUM(B7:B14)</f>
        <v>2907.5711499999998</v>
      </c>
      <c r="C6" s="344">
        <f t="shared" ref="C6:I6" si="0">SUM(C7:C14)</f>
        <v>2939.8902600000006</v>
      </c>
      <c r="D6" s="344">
        <f t="shared" si="0"/>
        <v>2899.8646800000006</v>
      </c>
      <c r="E6" s="344">
        <f t="shared" si="0"/>
        <v>2910.2801199999999</v>
      </c>
      <c r="F6" s="344">
        <f t="shared" si="0"/>
        <v>2911.3697999999999</v>
      </c>
      <c r="G6" s="344">
        <f t="shared" si="0"/>
        <v>2919.9122200000002</v>
      </c>
      <c r="H6" s="344">
        <f t="shared" si="0"/>
        <v>2945.3289900000004</v>
      </c>
      <c r="I6" s="344">
        <f t="shared" si="0"/>
        <v>2940.0105600000006</v>
      </c>
      <c r="J6" s="144"/>
      <c r="K6" s="144"/>
      <c r="L6" s="144"/>
    </row>
    <row r="7" spans="1:19">
      <c r="A7" s="477" t="s">
        <v>357</v>
      </c>
      <c r="B7" s="478">
        <v>2250</v>
      </c>
      <c r="C7" s="479">
        <v>2250</v>
      </c>
      <c r="D7" s="478">
        <v>2250</v>
      </c>
      <c r="E7" s="479">
        <v>2250</v>
      </c>
      <c r="F7" s="478">
        <v>2250</v>
      </c>
      <c r="G7" s="479">
        <v>2250</v>
      </c>
      <c r="H7" s="478">
        <v>2250</v>
      </c>
      <c r="I7" s="479">
        <v>2250</v>
      </c>
      <c r="J7" s="159"/>
      <c r="K7" s="160"/>
      <c r="L7" s="145"/>
      <c r="M7" s="146"/>
    </row>
    <row r="8" spans="1:19">
      <c r="A8" s="483" t="s">
        <v>358</v>
      </c>
      <c r="B8" s="484">
        <v>205.25899999999999</v>
      </c>
      <c r="C8" s="485">
        <v>235.505</v>
      </c>
      <c r="D8" s="484">
        <v>194.405</v>
      </c>
      <c r="E8" s="485">
        <v>194.45500000000001</v>
      </c>
      <c r="F8" s="484">
        <v>194.45500000000001</v>
      </c>
      <c r="G8" s="485">
        <v>200.44500000000002</v>
      </c>
      <c r="H8" s="484">
        <v>222.99500000000003</v>
      </c>
      <c r="I8" s="485">
        <v>215.44500000000002</v>
      </c>
      <c r="J8" s="159"/>
      <c r="K8" s="160"/>
      <c r="L8" s="145"/>
      <c r="M8" s="146"/>
    </row>
    <row r="9" spans="1:19">
      <c r="A9" s="483" t="s">
        <v>359</v>
      </c>
      <c r="B9" s="484">
        <v>0</v>
      </c>
      <c r="C9" s="485">
        <v>0</v>
      </c>
      <c r="D9" s="484">
        <v>0</v>
      </c>
      <c r="E9" s="485">
        <v>0</v>
      </c>
      <c r="F9" s="484">
        <v>0</v>
      </c>
      <c r="G9" s="485">
        <v>0</v>
      </c>
      <c r="H9" s="484">
        <v>0</v>
      </c>
      <c r="I9" s="485">
        <v>0</v>
      </c>
      <c r="J9" s="159"/>
      <c r="K9" s="160"/>
      <c r="L9" s="145"/>
      <c r="M9" s="146"/>
    </row>
    <row r="10" spans="1:19">
      <c r="A10" s="483" t="s">
        <v>360</v>
      </c>
      <c r="B10" s="484">
        <v>44.795999999999999</v>
      </c>
      <c r="C10" s="485">
        <v>45.902000000000001</v>
      </c>
      <c r="D10" s="484">
        <v>47.441999999999979</v>
      </c>
      <c r="E10" s="485">
        <v>46.989999999999995</v>
      </c>
      <c r="F10" s="484">
        <v>47.256</v>
      </c>
      <c r="G10" s="485">
        <v>49.475000000000009</v>
      </c>
      <c r="H10" s="484">
        <v>50.494000000000007</v>
      </c>
      <c r="I10" s="485">
        <v>52.949000000000005</v>
      </c>
      <c r="J10" s="159"/>
      <c r="K10" s="160"/>
      <c r="L10" s="145"/>
      <c r="M10" s="146"/>
    </row>
    <row r="11" spans="1:19">
      <c r="A11" s="483" t="s">
        <v>361</v>
      </c>
      <c r="B11" s="484">
        <v>165.66985</v>
      </c>
      <c r="C11" s="485">
        <v>166.23285000000001</v>
      </c>
      <c r="D11" s="484">
        <v>165.93084999999999</v>
      </c>
      <c r="E11" s="485">
        <v>175.89635000000001</v>
      </c>
      <c r="F11" s="484">
        <v>176.15244999999999</v>
      </c>
      <c r="G11" s="485">
        <v>176.26044999999999</v>
      </c>
      <c r="H11" s="484">
        <v>176.70894999999999</v>
      </c>
      <c r="I11" s="485">
        <v>176.2559500000001</v>
      </c>
      <c r="J11" s="159"/>
      <c r="K11" s="160"/>
      <c r="L11" s="145"/>
      <c r="M11" s="146"/>
    </row>
    <row r="12" spans="1:19">
      <c r="A12" s="483" t="s">
        <v>362</v>
      </c>
      <c r="B12" s="484">
        <v>0</v>
      </c>
      <c r="C12" s="485">
        <v>0</v>
      </c>
      <c r="D12" s="484">
        <v>0</v>
      </c>
      <c r="E12" s="485">
        <v>0</v>
      </c>
      <c r="F12" s="484">
        <v>0</v>
      </c>
      <c r="G12" s="485">
        <v>0</v>
      </c>
      <c r="H12" s="484">
        <v>0</v>
      </c>
      <c r="I12" s="485">
        <v>0</v>
      </c>
      <c r="J12" s="159"/>
      <c r="K12" s="160"/>
      <c r="L12" s="145"/>
      <c r="M12" s="146"/>
      <c r="N12" s="147"/>
      <c r="O12" s="148"/>
      <c r="P12" s="149"/>
      <c r="Q12" s="149"/>
      <c r="R12" s="149"/>
      <c r="S12" s="149"/>
    </row>
    <row r="13" spans="1:19">
      <c r="A13" s="483" t="s">
        <v>363</v>
      </c>
      <c r="B13" s="484">
        <v>0</v>
      </c>
      <c r="C13" s="485">
        <v>0</v>
      </c>
      <c r="D13" s="484">
        <v>0</v>
      </c>
      <c r="E13" s="485">
        <v>0</v>
      </c>
      <c r="F13" s="484">
        <v>0</v>
      </c>
      <c r="G13" s="485">
        <v>0</v>
      </c>
      <c r="H13" s="484">
        <v>0</v>
      </c>
      <c r="I13" s="485">
        <v>0</v>
      </c>
      <c r="J13" s="159"/>
      <c r="K13" s="161"/>
      <c r="L13" s="145"/>
      <c r="M13" s="146"/>
      <c r="N13" s="147"/>
      <c r="O13" s="148"/>
      <c r="P13" s="149"/>
      <c r="Q13" s="149"/>
      <c r="R13" s="149"/>
      <c r="S13" s="149"/>
    </row>
    <row r="14" spans="1:19">
      <c r="A14" s="480" t="s">
        <v>364</v>
      </c>
      <c r="B14" s="481">
        <v>241.84630000000035</v>
      </c>
      <c r="C14" s="482">
        <v>242.25041000000044</v>
      </c>
      <c r="D14" s="481">
        <v>242.08683000000039</v>
      </c>
      <c r="E14" s="482">
        <v>242.93877000000035</v>
      </c>
      <c r="F14" s="481">
        <v>243.50635000000031</v>
      </c>
      <c r="G14" s="482">
        <v>243.7317700000003</v>
      </c>
      <c r="H14" s="481">
        <v>245.13104000000027</v>
      </c>
      <c r="I14" s="482">
        <v>245.36061000000021</v>
      </c>
      <c r="J14" s="159"/>
      <c r="K14" s="161"/>
      <c r="L14" s="145"/>
      <c r="M14" s="146"/>
      <c r="N14" s="147"/>
      <c r="O14" s="148"/>
      <c r="P14" s="149"/>
      <c r="Q14" s="149"/>
      <c r="R14" s="149"/>
      <c r="S14" s="149"/>
    </row>
    <row r="15" spans="1:19">
      <c r="A15" s="345" t="s">
        <v>499</v>
      </c>
      <c r="B15" s="344">
        <f>SUM(B16:B23)</f>
        <v>16191902.245000001</v>
      </c>
      <c r="C15" s="344">
        <f t="shared" ref="C15:I15" si="1">SUM(C16:C23)</f>
        <v>15498905.169000002</v>
      </c>
      <c r="D15" s="344">
        <f t="shared" si="1"/>
        <v>13318767.480000002</v>
      </c>
      <c r="E15" s="344">
        <f t="shared" si="1"/>
        <v>17664660.945</v>
      </c>
      <c r="F15" s="344">
        <f t="shared" si="1"/>
        <v>16893322.243000001</v>
      </c>
      <c r="G15" s="344">
        <f t="shared" si="1"/>
        <v>17030053.148000006</v>
      </c>
      <c r="H15" s="344">
        <f t="shared" si="1"/>
        <v>16983011.469000001</v>
      </c>
      <c r="I15" s="344">
        <f t="shared" si="1"/>
        <v>17091041.094000001</v>
      </c>
      <c r="J15" s="144"/>
      <c r="K15" s="144"/>
      <c r="L15" s="144"/>
    </row>
    <row r="16" spans="1:19">
      <c r="A16" s="477" t="s">
        <v>357</v>
      </c>
      <c r="B16" s="478">
        <v>14953985.359999999</v>
      </c>
      <c r="C16" s="479">
        <v>14232842.5</v>
      </c>
      <c r="D16" s="478">
        <v>12149527.490000002</v>
      </c>
      <c r="E16" s="479">
        <v>16478932.120000001</v>
      </c>
      <c r="F16" s="478">
        <v>15663054.350000001</v>
      </c>
      <c r="G16" s="479">
        <v>15764588.5</v>
      </c>
      <c r="H16" s="478">
        <v>15746247.810000001</v>
      </c>
      <c r="I16" s="479">
        <v>15862733.4</v>
      </c>
      <c r="J16" s="159"/>
      <c r="K16" s="160"/>
      <c r="L16" s="145"/>
      <c r="M16" s="146"/>
    </row>
    <row r="17" spans="1:20">
      <c r="A17" s="483" t="s">
        <v>358</v>
      </c>
      <c r="B17" s="484">
        <v>550901.67999999993</v>
      </c>
      <c r="C17" s="485">
        <v>542952.14</v>
      </c>
      <c r="D17" s="484">
        <v>439426.66199999995</v>
      </c>
      <c r="E17" s="485">
        <v>450130.77</v>
      </c>
      <c r="F17" s="484">
        <v>463739.84800000023</v>
      </c>
      <c r="G17" s="485">
        <v>476824.489</v>
      </c>
      <c r="H17" s="484">
        <v>441575.71499999973</v>
      </c>
      <c r="I17" s="485">
        <v>425993.42100000003</v>
      </c>
      <c r="J17" s="159"/>
      <c r="K17" s="160"/>
      <c r="L17" s="145"/>
      <c r="M17" s="146"/>
    </row>
    <row r="18" spans="1:20">
      <c r="A18" s="483" t="s">
        <v>359</v>
      </c>
      <c r="B18" s="484">
        <v>0</v>
      </c>
      <c r="C18" s="485">
        <v>0</v>
      </c>
      <c r="D18" s="484">
        <v>0</v>
      </c>
      <c r="E18" s="485">
        <v>0</v>
      </c>
      <c r="F18" s="484">
        <v>0</v>
      </c>
      <c r="G18" s="485">
        <v>0</v>
      </c>
      <c r="H18" s="484">
        <v>0</v>
      </c>
      <c r="I18" s="485">
        <v>0</v>
      </c>
      <c r="J18" s="159"/>
      <c r="K18" s="160"/>
      <c r="L18" s="145"/>
      <c r="M18" s="146"/>
    </row>
    <row r="19" spans="1:20">
      <c r="A19" s="483" t="s">
        <v>360</v>
      </c>
      <c r="B19" s="484">
        <v>264913.73100000009</v>
      </c>
      <c r="C19" s="485">
        <v>273228.16699999943</v>
      </c>
      <c r="D19" s="484">
        <v>278779.58699999977</v>
      </c>
      <c r="E19" s="485">
        <v>288834.45100000018</v>
      </c>
      <c r="F19" s="484">
        <v>287618.47099999984</v>
      </c>
      <c r="G19" s="485">
        <v>276478.29800000007</v>
      </c>
      <c r="H19" s="484">
        <v>291886.49700000003</v>
      </c>
      <c r="I19" s="485">
        <v>303425.2440000003</v>
      </c>
      <c r="J19" s="159"/>
      <c r="K19" s="160"/>
      <c r="L19" s="145"/>
      <c r="M19" s="146"/>
    </row>
    <row r="20" spans="1:20">
      <c r="A20" s="483" t="s">
        <v>361</v>
      </c>
      <c r="B20" s="484">
        <v>171281.07299999992</v>
      </c>
      <c r="C20" s="485">
        <v>185148.36799999999</v>
      </c>
      <c r="D20" s="484">
        <v>197514.23499999999</v>
      </c>
      <c r="E20" s="485">
        <v>180387.66800000006</v>
      </c>
      <c r="F20" s="484">
        <v>206746.33799999993</v>
      </c>
      <c r="G20" s="485">
        <v>240485.73699999973</v>
      </c>
      <c r="H20" s="484">
        <v>234795.48400000035</v>
      </c>
      <c r="I20" s="485">
        <v>240967.22000000003</v>
      </c>
      <c r="J20" s="159"/>
      <c r="K20" s="160"/>
      <c r="L20" s="145"/>
      <c r="M20" s="146"/>
    </row>
    <row r="21" spans="1:20">
      <c r="A21" s="483" t="s">
        <v>362</v>
      </c>
      <c r="B21" s="484">
        <v>0</v>
      </c>
      <c r="C21" s="485">
        <v>0</v>
      </c>
      <c r="D21" s="484">
        <v>0</v>
      </c>
      <c r="E21" s="485">
        <v>0</v>
      </c>
      <c r="F21" s="484">
        <v>0</v>
      </c>
      <c r="G21" s="485">
        <v>0</v>
      </c>
      <c r="H21" s="484">
        <v>0</v>
      </c>
      <c r="I21" s="485">
        <v>0</v>
      </c>
      <c r="J21" s="159"/>
      <c r="K21" s="160"/>
      <c r="L21" s="145"/>
      <c r="M21" s="146"/>
      <c r="N21" s="147"/>
      <c r="O21" s="148"/>
      <c r="P21" s="149"/>
      <c r="Q21" s="149"/>
      <c r="R21" s="149"/>
      <c r="S21" s="149"/>
    </row>
    <row r="22" spans="1:20">
      <c r="A22" s="483" t="s">
        <v>363</v>
      </c>
      <c r="B22" s="484">
        <v>0</v>
      </c>
      <c r="C22" s="485">
        <v>0</v>
      </c>
      <c r="D22" s="484">
        <v>0</v>
      </c>
      <c r="E22" s="485">
        <v>0</v>
      </c>
      <c r="F22" s="484">
        <v>0</v>
      </c>
      <c r="G22" s="485">
        <v>0</v>
      </c>
      <c r="H22" s="484">
        <v>0</v>
      </c>
      <c r="I22" s="485">
        <v>0</v>
      </c>
      <c r="J22" s="159"/>
      <c r="K22" s="161"/>
      <c r="L22" s="145"/>
      <c r="M22" s="146"/>
      <c r="N22" s="147"/>
      <c r="O22" s="148"/>
      <c r="P22" s="149"/>
      <c r="Q22" s="149"/>
      <c r="R22" s="149"/>
      <c r="S22" s="149"/>
    </row>
    <row r="23" spans="1:20">
      <c r="A23" s="480" t="s">
        <v>364</v>
      </c>
      <c r="B23" s="481">
        <v>250820.40100000115</v>
      </c>
      <c r="C23" s="482">
        <v>264733.99400000024</v>
      </c>
      <c r="D23" s="481">
        <v>253519.50600000113</v>
      </c>
      <c r="E23" s="482">
        <v>266375.93599999725</v>
      </c>
      <c r="F23" s="481">
        <v>272163.23600000143</v>
      </c>
      <c r="G23" s="482">
        <v>271676.12400000391</v>
      </c>
      <c r="H23" s="481">
        <v>268505.96300000133</v>
      </c>
      <c r="I23" s="482">
        <v>257921.80900000024</v>
      </c>
      <c r="J23" s="159"/>
      <c r="K23" s="161"/>
      <c r="L23" s="145"/>
      <c r="M23" s="146"/>
      <c r="N23" s="147"/>
      <c r="O23" s="148"/>
      <c r="P23" s="149"/>
      <c r="Q23" s="149"/>
      <c r="R23" s="149"/>
      <c r="S23" s="149"/>
    </row>
    <row r="24" spans="1:20">
      <c r="A24" s="346" t="s">
        <v>504</v>
      </c>
      <c r="B24" s="344">
        <f>SUM(B25:B28)</f>
        <v>3238827.2636784203</v>
      </c>
      <c r="C24" s="344">
        <f t="shared" ref="C24:I24" si="2">SUM(C25:C28)</f>
        <v>3179521.2366488948</v>
      </c>
      <c r="D24" s="344">
        <f t="shared" si="2"/>
        <v>3239474.0941639757</v>
      </c>
      <c r="E24" s="344">
        <f t="shared" si="2"/>
        <v>3153127.5110468566</v>
      </c>
      <c r="F24" s="344">
        <f t="shared" si="2"/>
        <v>3147365.7607982764</v>
      </c>
      <c r="G24" s="344">
        <f t="shared" si="2"/>
        <v>3132914.8788670213</v>
      </c>
      <c r="H24" s="344">
        <f t="shared" si="2"/>
        <v>3101045.5380784268</v>
      </c>
      <c r="I24" s="344">
        <f t="shared" si="2"/>
        <v>3208010.5255790101</v>
      </c>
      <c r="J24" s="144"/>
      <c r="K24" s="144"/>
      <c r="L24" s="150"/>
      <c r="M24" s="146"/>
      <c r="N24" s="151"/>
      <c r="O24" s="139"/>
      <c r="P24" s="152"/>
      <c r="Q24" s="148"/>
      <c r="R24" s="153"/>
      <c r="S24" s="154"/>
      <c r="T24" s="154"/>
    </row>
    <row r="25" spans="1:20">
      <c r="A25" s="477" t="s">
        <v>446</v>
      </c>
      <c r="B25" s="478">
        <v>251794.79849094606</v>
      </c>
      <c r="C25" s="479">
        <v>198320.16270032397</v>
      </c>
      <c r="D25" s="478">
        <v>194509.89750353698</v>
      </c>
      <c r="E25" s="479">
        <v>188164.04902599935</v>
      </c>
      <c r="F25" s="478">
        <v>186128.0169159522</v>
      </c>
      <c r="G25" s="479">
        <v>178058.89730576001</v>
      </c>
      <c r="H25" s="479">
        <v>135746.87382756843</v>
      </c>
      <c r="I25" s="479">
        <v>162568.35275660339</v>
      </c>
      <c r="J25" s="160"/>
      <c r="K25" s="160"/>
      <c r="L25" s="150"/>
      <c r="M25" s="146"/>
      <c r="N25" s="151"/>
      <c r="O25" s="155"/>
      <c r="T25" s="156"/>
    </row>
    <row r="26" spans="1:20">
      <c r="A26" s="483" t="s">
        <v>447</v>
      </c>
      <c r="B26" s="484">
        <v>1112605.0225098901</v>
      </c>
      <c r="C26" s="485">
        <v>1104222.3835143091</v>
      </c>
      <c r="D26" s="484">
        <v>1118679.9449992732</v>
      </c>
      <c r="E26" s="485">
        <v>979800.23508730717</v>
      </c>
      <c r="F26" s="484">
        <v>1014048.2017452881</v>
      </c>
      <c r="G26" s="485">
        <v>1002276.3188595356</v>
      </c>
      <c r="H26" s="485">
        <v>991766.78258870216</v>
      </c>
      <c r="I26" s="485">
        <v>1094676.6180932336</v>
      </c>
      <c r="J26" s="160"/>
      <c r="K26" s="160"/>
      <c r="L26" s="150"/>
      <c r="M26" s="146"/>
      <c r="N26" s="151"/>
      <c r="O26" s="155"/>
    </row>
    <row r="27" spans="1:20">
      <c r="A27" s="483" t="s">
        <v>448</v>
      </c>
      <c r="B27" s="484">
        <v>702707.20395004097</v>
      </c>
      <c r="C27" s="485">
        <v>684146.22531088896</v>
      </c>
      <c r="D27" s="484">
        <v>706450.51817559195</v>
      </c>
      <c r="E27" s="485">
        <v>735505.66806172894</v>
      </c>
      <c r="F27" s="484">
        <v>713212.47652137489</v>
      </c>
      <c r="G27" s="485">
        <v>707324.96927442111</v>
      </c>
      <c r="H27" s="485">
        <v>674003.81531127682</v>
      </c>
      <c r="I27" s="485">
        <v>619042.77071892319</v>
      </c>
      <c r="J27" s="161"/>
      <c r="K27" s="161"/>
      <c r="L27" s="150"/>
      <c r="M27" s="146"/>
      <c r="N27" s="151"/>
      <c r="O27" s="155"/>
    </row>
    <row r="28" spans="1:20">
      <c r="A28" s="480" t="s">
        <v>449</v>
      </c>
      <c r="B28" s="481">
        <v>1171720.238727543</v>
      </c>
      <c r="C28" s="482">
        <v>1192832.4651233729</v>
      </c>
      <c r="D28" s="481">
        <v>1219833.7334855739</v>
      </c>
      <c r="E28" s="482">
        <v>1249657.5588718213</v>
      </c>
      <c r="F28" s="481">
        <v>1233977.0656156614</v>
      </c>
      <c r="G28" s="482">
        <v>1245254.6934273047</v>
      </c>
      <c r="H28" s="482">
        <v>1299528.0663508794</v>
      </c>
      <c r="I28" s="482">
        <v>1331722.7840102499</v>
      </c>
      <c r="J28" s="161"/>
      <c r="K28" s="161"/>
      <c r="L28" s="139"/>
      <c r="M28" s="139"/>
      <c r="N28" s="151"/>
      <c r="O28" s="155"/>
    </row>
    <row r="29" spans="1:20">
      <c r="A29" s="304"/>
      <c r="B29" s="147"/>
      <c r="C29" s="148"/>
      <c r="D29" s="149"/>
      <c r="E29" s="149"/>
      <c r="F29" s="149"/>
      <c r="H29" s="139"/>
      <c r="I29" s="156"/>
      <c r="J29" s="139"/>
      <c r="K29" s="156"/>
      <c r="L29" s="139"/>
      <c r="M29" s="139"/>
    </row>
    <row r="30" spans="1:20">
      <c r="A30" s="305"/>
      <c r="H30" s="139"/>
      <c r="I30" s="139"/>
      <c r="J30" s="139"/>
      <c r="K30" s="139"/>
      <c r="L30" s="139"/>
      <c r="M30" s="139"/>
    </row>
    <row r="31" spans="1:20">
      <c r="E31" s="210"/>
      <c r="F31" s="210"/>
      <c r="J31" s="150"/>
      <c r="K31" s="150"/>
      <c r="L31" s="150"/>
      <c r="M31" s="150"/>
    </row>
    <row r="32" spans="1:20">
      <c r="E32" s="210"/>
      <c r="F32" s="210"/>
      <c r="H32" s="150"/>
      <c r="I32" s="157"/>
      <c r="J32" s="150"/>
      <c r="K32" s="158"/>
      <c r="L32" s="158"/>
      <c r="M32" s="158"/>
    </row>
    <row r="33" spans="5:13" ht="12.75" customHeight="1">
      <c r="E33" s="210"/>
      <c r="F33" s="210"/>
      <c r="H33" s="150"/>
      <c r="I33" s="157"/>
      <c r="J33" s="150"/>
      <c r="K33" s="158"/>
      <c r="L33" s="158"/>
      <c r="M33" s="158"/>
    </row>
    <row r="34" spans="5:13">
      <c r="E34" s="210"/>
      <c r="F34" s="210"/>
      <c r="H34" s="150"/>
      <c r="I34" s="157"/>
      <c r="J34" s="150"/>
      <c r="K34" s="158"/>
      <c r="L34" s="158"/>
      <c r="M34" s="158"/>
    </row>
    <row r="35" spans="5:13" ht="13.5" customHeight="1">
      <c r="E35" s="210"/>
      <c r="F35" s="210"/>
      <c r="H35" s="150"/>
      <c r="I35" s="157"/>
      <c r="J35" s="150"/>
      <c r="K35" s="158"/>
      <c r="L35" s="158"/>
      <c r="M35" s="158"/>
    </row>
    <row r="36" spans="5:13" ht="12.75" customHeight="1">
      <c r="E36" s="210"/>
      <c r="F36" s="210"/>
      <c r="H36" s="150"/>
      <c r="I36" s="157"/>
      <c r="J36" s="150"/>
      <c r="K36" s="158"/>
      <c r="L36" s="158"/>
      <c r="M36" s="158"/>
    </row>
    <row r="37" spans="5:13" ht="12.75" customHeight="1">
      <c r="E37" s="210"/>
      <c r="F37" s="210"/>
      <c r="H37" s="150"/>
      <c r="I37" s="157"/>
      <c r="J37" s="150"/>
      <c r="K37" s="158"/>
      <c r="L37" s="158"/>
      <c r="M37" s="158"/>
    </row>
    <row r="38" spans="5:13" ht="12.75" customHeight="1">
      <c r="E38" s="210"/>
      <c r="F38" s="210"/>
      <c r="H38" s="150"/>
      <c r="I38" s="157"/>
      <c r="J38" s="150"/>
      <c r="K38" s="158"/>
      <c r="L38" s="158"/>
      <c r="M38" s="158"/>
    </row>
    <row r="39" spans="5:13" ht="12.75" customHeight="1">
      <c r="E39" s="210"/>
      <c r="F39" s="210"/>
      <c r="H39" s="150"/>
      <c r="I39" s="157"/>
      <c r="J39" s="150"/>
      <c r="K39" s="158"/>
      <c r="L39" s="158"/>
      <c r="M39" s="158"/>
    </row>
    <row r="40" spans="5:13">
      <c r="E40" s="210"/>
      <c r="F40" s="210"/>
    </row>
    <row r="41" spans="5:13">
      <c r="E41" s="210"/>
      <c r="F41" s="210"/>
    </row>
    <row r="42" spans="5:13">
      <c r="E42" s="210"/>
      <c r="F42" s="210"/>
    </row>
    <row r="43" spans="5:13">
      <c r="E43" s="210"/>
      <c r="F43" s="210"/>
    </row>
    <row r="44" spans="5:13">
      <c r="E44" s="210"/>
      <c r="F44" s="210"/>
    </row>
    <row r="45" spans="5:13">
      <c r="E45" s="210"/>
      <c r="F45" s="210"/>
    </row>
    <row r="46" spans="5:13">
      <c r="E46" s="210"/>
      <c r="F46" s="210"/>
    </row>
  </sheetData>
  <mergeCells count="10">
    <mergeCell ref="H3:H5"/>
    <mergeCell ref="I3:I5"/>
    <mergeCell ref="J3:J5"/>
    <mergeCell ref="K3:K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705</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f>SUM(B7:B14)</f>
        <v>912.11087999999882</v>
      </c>
      <c r="C6" s="344">
        <f t="shared" ref="C6:I6" si="0">SUM(C7:C14)</f>
        <v>914.65546999999856</v>
      </c>
      <c r="D6" s="344">
        <f t="shared" si="0"/>
        <v>901.7282699999987</v>
      </c>
      <c r="E6" s="344">
        <f t="shared" si="0"/>
        <v>899.93204999999875</v>
      </c>
      <c r="F6" s="344">
        <f t="shared" si="0"/>
        <v>906.41024999999888</v>
      </c>
      <c r="G6" s="344">
        <f t="shared" si="0"/>
        <v>911.64248999999904</v>
      </c>
      <c r="H6" s="344">
        <f t="shared" si="0"/>
        <v>915.00904999999898</v>
      </c>
      <c r="I6" s="344">
        <f t="shared" si="0"/>
        <v>918.31082999999876</v>
      </c>
      <c r="J6" s="144"/>
    </row>
    <row r="7" spans="1:17">
      <c r="A7" s="477" t="s">
        <v>357</v>
      </c>
      <c r="B7" s="478">
        <v>0</v>
      </c>
      <c r="C7" s="479">
        <v>0</v>
      </c>
      <c r="D7" s="478">
        <v>0</v>
      </c>
      <c r="E7" s="479">
        <v>0</v>
      </c>
      <c r="F7" s="478">
        <v>0</v>
      </c>
      <c r="G7" s="479">
        <v>0</v>
      </c>
      <c r="H7" s="478">
        <v>0</v>
      </c>
      <c r="I7" s="479">
        <v>0</v>
      </c>
      <c r="J7" s="145"/>
      <c r="K7" s="146"/>
    </row>
    <row r="8" spans="1:17">
      <c r="A8" s="483" t="s">
        <v>358</v>
      </c>
      <c r="B8" s="484">
        <v>244.3</v>
      </c>
      <c r="C8" s="485">
        <v>244.29999999999998</v>
      </c>
      <c r="D8" s="484">
        <v>226.29999999999998</v>
      </c>
      <c r="E8" s="485">
        <v>226.29999999999998</v>
      </c>
      <c r="F8" s="484">
        <v>226.29999999999998</v>
      </c>
      <c r="G8" s="485">
        <v>226.29999999999998</v>
      </c>
      <c r="H8" s="484">
        <v>226.29999999999998</v>
      </c>
      <c r="I8" s="485">
        <v>226.29999999999998</v>
      </c>
      <c r="J8" s="145"/>
      <c r="K8" s="146"/>
    </row>
    <row r="9" spans="1:17">
      <c r="A9" s="483" t="s">
        <v>359</v>
      </c>
      <c r="B9" s="484">
        <v>118</v>
      </c>
      <c r="C9" s="485">
        <v>118</v>
      </c>
      <c r="D9" s="484">
        <v>118.5</v>
      </c>
      <c r="E9" s="485">
        <v>118.5</v>
      </c>
      <c r="F9" s="484">
        <v>118.5</v>
      </c>
      <c r="G9" s="485">
        <v>118.5</v>
      </c>
      <c r="H9" s="484">
        <v>118.5</v>
      </c>
      <c r="I9" s="485">
        <v>118.5</v>
      </c>
      <c r="J9" s="145"/>
      <c r="K9" s="146"/>
    </row>
    <row r="10" spans="1:17">
      <c r="A10" s="483" t="s">
        <v>360</v>
      </c>
      <c r="B10" s="484">
        <v>60.527000000000001</v>
      </c>
      <c r="C10" s="485">
        <v>61.429999999999936</v>
      </c>
      <c r="D10" s="484">
        <v>66.079000000000008</v>
      </c>
      <c r="E10" s="485">
        <v>64.460000000000022</v>
      </c>
      <c r="F10" s="484">
        <v>71.761000000000024</v>
      </c>
      <c r="G10" s="485">
        <v>74.400000000000006</v>
      </c>
      <c r="H10" s="484">
        <v>76.784000000000006</v>
      </c>
      <c r="I10" s="485">
        <v>78.467999999999975</v>
      </c>
      <c r="J10" s="145"/>
      <c r="K10" s="146"/>
    </row>
    <row r="11" spans="1:17">
      <c r="A11" s="483" t="s">
        <v>361</v>
      </c>
      <c r="B11" s="484">
        <v>33.630699999999997</v>
      </c>
      <c r="C11" s="485">
        <v>34.465699999999998</v>
      </c>
      <c r="D11" s="484">
        <v>34.5687</v>
      </c>
      <c r="E11" s="485">
        <v>34.417699999999996</v>
      </c>
      <c r="F11" s="484">
        <v>34.297699999999999</v>
      </c>
      <c r="G11" s="485">
        <v>34.207700000000003</v>
      </c>
      <c r="H11" s="484">
        <v>33.969699999999996</v>
      </c>
      <c r="I11" s="485">
        <v>34.268000000000001</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8.4321999999999981</v>
      </c>
      <c r="C13" s="485">
        <v>8.4311999999999987</v>
      </c>
      <c r="D13" s="484">
        <v>8.4211999999999989</v>
      </c>
      <c r="E13" s="485">
        <v>8.4211999999999989</v>
      </c>
      <c r="F13" s="484">
        <v>8.4211999999999989</v>
      </c>
      <c r="G13" s="485">
        <v>8.4201999999999995</v>
      </c>
      <c r="H13" s="484">
        <v>8.4201999999999995</v>
      </c>
      <c r="I13" s="485">
        <v>8.4101999999999997</v>
      </c>
      <c r="J13" s="145"/>
      <c r="K13" s="146"/>
      <c r="L13" s="147"/>
      <c r="M13" s="148"/>
      <c r="N13" s="149"/>
      <c r="O13" s="149"/>
      <c r="P13" s="149"/>
      <c r="Q13" s="149"/>
    </row>
    <row r="14" spans="1:17">
      <c r="A14" s="480" t="s">
        <v>364</v>
      </c>
      <c r="B14" s="481">
        <v>447.22097999999875</v>
      </c>
      <c r="C14" s="482">
        <v>448.02856999999869</v>
      </c>
      <c r="D14" s="481">
        <v>447.85936999999876</v>
      </c>
      <c r="E14" s="482">
        <v>447.83314999999874</v>
      </c>
      <c r="F14" s="481">
        <v>447.13034999999888</v>
      </c>
      <c r="G14" s="482">
        <v>449.81458999999904</v>
      </c>
      <c r="H14" s="481">
        <v>451.03514999999908</v>
      </c>
      <c r="I14" s="482">
        <v>452.36462999999878</v>
      </c>
      <c r="J14" s="145"/>
      <c r="K14" s="146"/>
      <c r="L14" s="147"/>
      <c r="M14" s="148"/>
      <c r="N14" s="149"/>
      <c r="O14" s="149"/>
      <c r="P14" s="149"/>
      <c r="Q14" s="149"/>
    </row>
    <row r="15" spans="1:17">
      <c r="A15" s="345" t="s">
        <v>499</v>
      </c>
      <c r="B15" s="344">
        <f>SUM(B16:B23)</f>
        <v>1502052.0769999987</v>
      </c>
      <c r="C15" s="344">
        <f t="shared" ref="C15:I15" si="1">SUM(C16:C23)</f>
        <v>1609482.1149999988</v>
      </c>
      <c r="D15" s="344">
        <f t="shared" si="1"/>
        <v>1598170.4990000017</v>
      </c>
      <c r="E15" s="344">
        <f t="shared" si="1"/>
        <v>1691395.4330000007</v>
      </c>
      <c r="F15" s="344">
        <f t="shared" si="1"/>
        <v>1694066.9539999878</v>
      </c>
      <c r="G15" s="344">
        <f t="shared" si="1"/>
        <v>1769973.743000004</v>
      </c>
      <c r="H15" s="344">
        <f t="shared" si="1"/>
        <v>1756188.5570000012</v>
      </c>
      <c r="I15" s="344">
        <f t="shared" si="1"/>
        <v>1786173.3520000016</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435587.88</v>
      </c>
      <c r="C17" s="485">
        <v>507321.73</v>
      </c>
      <c r="D17" s="484">
        <v>483452.77699999994</v>
      </c>
      <c r="E17" s="485">
        <v>544474.924</v>
      </c>
      <c r="F17" s="484">
        <v>495626.28500000009</v>
      </c>
      <c r="G17" s="485">
        <v>507412.78000000014</v>
      </c>
      <c r="H17" s="484">
        <v>455377.76199999999</v>
      </c>
      <c r="I17" s="485">
        <v>467877.06099999981</v>
      </c>
      <c r="J17" s="145"/>
      <c r="K17" s="146"/>
    </row>
    <row r="18" spans="1:18">
      <c r="A18" s="483" t="s">
        <v>359</v>
      </c>
      <c r="B18" s="484">
        <v>196599.59999999998</v>
      </c>
      <c r="C18" s="485">
        <v>193020.06</v>
      </c>
      <c r="D18" s="484">
        <v>216253.158</v>
      </c>
      <c r="E18" s="485">
        <v>236256.08400000003</v>
      </c>
      <c r="F18" s="484">
        <v>268997.12000000005</v>
      </c>
      <c r="G18" s="485">
        <v>316764.261</v>
      </c>
      <c r="H18" s="484">
        <v>314495.98</v>
      </c>
      <c r="I18" s="485">
        <v>331271</v>
      </c>
      <c r="J18" s="145"/>
      <c r="K18" s="146"/>
    </row>
    <row r="19" spans="1:18">
      <c r="A19" s="483" t="s">
        <v>360</v>
      </c>
      <c r="B19" s="484">
        <v>303921.72000000015</v>
      </c>
      <c r="C19" s="485">
        <v>313095.89999999944</v>
      </c>
      <c r="D19" s="484">
        <v>321864.4479999998</v>
      </c>
      <c r="E19" s="485">
        <v>330239.70699999994</v>
      </c>
      <c r="F19" s="484">
        <v>343711.70400000009</v>
      </c>
      <c r="G19" s="485">
        <v>347669.79300000012</v>
      </c>
      <c r="H19" s="484">
        <v>365601.24699999962</v>
      </c>
      <c r="I19" s="485">
        <v>377686.27899999998</v>
      </c>
      <c r="J19" s="145"/>
      <c r="K19" s="146"/>
    </row>
    <row r="20" spans="1:18">
      <c r="A20" s="483" t="s">
        <v>361</v>
      </c>
      <c r="B20" s="484">
        <v>68921.45299999998</v>
      </c>
      <c r="C20" s="485">
        <v>65353.817999999977</v>
      </c>
      <c r="D20" s="484">
        <v>65216.144999999982</v>
      </c>
      <c r="E20" s="485">
        <v>47367.136999999995</v>
      </c>
      <c r="F20" s="484">
        <v>37513.612999999983</v>
      </c>
      <c r="G20" s="485">
        <v>55455.220000000016</v>
      </c>
      <c r="H20" s="484">
        <v>83065.375999999989</v>
      </c>
      <c r="I20" s="485">
        <v>83397.304999999964</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12556.323000000006</v>
      </c>
      <c r="C22" s="485">
        <v>13836.911000000002</v>
      </c>
      <c r="D22" s="484">
        <v>11988.231999999998</v>
      </c>
      <c r="E22" s="485">
        <v>14817.83</v>
      </c>
      <c r="F22" s="484">
        <v>14207.539000000008</v>
      </c>
      <c r="G22" s="485">
        <v>14963.803999999993</v>
      </c>
      <c r="H22" s="484">
        <v>14185.010999999997</v>
      </c>
      <c r="I22" s="485">
        <v>12957.840999999997</v>
      </c>
      <c r="J22" s="145"/>
      <c r="K22" s="146"/>
      <c r="L22" s="147"/>
      <c r="M22" s="148"/>
      <c r="N22" s="149"/>
      <c r="O22" s="149"/>
      <c r="P22" s="149"/>
      <c r="Q22" s="149"/>
    </row>
    <row r="23" spans="1:18">
      <c r="A23" s="480" t="s">
        <v>364</v>
      </c>
      <c r="B23" s="481">
        <v>484465.10099999845</v>
      </c>
      <c r="C23" s="482">
        <v>516853.6959999993</v>
      </c>
      <c r="D23" s="481">
        <v>499395.73900000198</v>
      </c>
      <c r="E23" s="482">
        <v>518239.75100000063</v>
      </c>
      <c r="F23" s="481">
        <v>534010.69299998775</v>
      </c>
      <c r="G23" s="482">
        <v>527707.88500000385</v>
      </c>
      <c r="H23" s="481">
        <v>523463.18100000173</v>
      </c>
      <c r="I23" s="482">
        <v>512983.86600000173</v>
      </c>
      <c r="J23" s="145"/>
      <c r="K23" s="146"/>
      <c r="L23" s="147"/>
      <c r="M23" s="148"/>
      <c r="N23" s="149"/>
      <c r="O23" s="149"/>
      <c r="P23" s="149"/>
      <c r="Q23" s="149"/>
    </row>
    <row r="24" spans="1:18">
      <c r="A24" s="346" t="s">
        <v>504</v>
      </c>
      <c r="B24" s="344">
        <f>SUM(B25:B28)</f>
        <v>4757727.2749550743</v>
      </c>
      <c r="C24" s="344">
        <f t="shared" ref="C24:I24" si="2">SUM(C25:C28)</f>
        <v>4990959.3603886645</v>
      </c>
      <c r="D24" s="344">
        <f t="shared" si="2"/>
        <v>5107835.1380190477</v>
      </c>
      <c r="E24" s="344">
        <f t="shared" si="2"/>
        <v>5323765.7510448676</v>
      </c>
      <c r="F24" s="344">
        <f t="shared" si="2"/>
        <v>5416420.3678503595</v>
      </c>
      <c r="G24" s="344">
        <f t="shared" si="2"/>
        <v>5364891.5529265935</v>
      </c>
      <c r="H24" s="344">
        <f t="shared" si="2"/>
        <v>5095107.6516717076</v>
      </c>
      <c r="I24" s="344">
        <f t="shared" si="2"/>
        <v>5413802.2893642746</v>
      </c>
      <c r="J24" s="150"/>
      <c r="K24" s="146"/>
      <c r="L24" s="151"/>
      <c r="M24" s="139"/>
      <c r="N24" s="152"/>
      <c r="O24" s="148"/>
      <c r="P24" s="153"/>
      <c r="Q24" s="154"/>
      <c r="R24" s="154"/>
    </row>
    <row r="25" spans="1:18">
      <c r="A25" s="477" t="s">
        <v>446</v>
      </c>
      <c r="B25" s="478">
        <v>414517.51386953401</v>
      </c>
      <c r="C25" s="479">
        <v>513265.00146287197</v>
      </c>
      <c r="D25" s="478">
        <v>520968.67916451505</v>
      </c>
      <c r="E25" s="479">
        <v>522944.17475262843</v>
      </c>
      <c r="F25" s="478">
        <v>563032.83016468387</v>
      </c>
      <c r="G25" s="479">
        <v>570897.38221041637</v>
      </c>
      <c r="H25" s="479">
        <v>382249.97322172119</v>
      </c>
      <c r="I25" s="479">
        <v>486627.58668713598</v>
      </c>
      <c r="J25" s="150"/>
      <c r="K25" s="146"/>
      <c r="L25" s="151"/>
      <c r="M25" s="155"/>
      <c r="R25" s="156"/>
    </row>
    <row r="26" spans="1:18">
      <c r="A26" s="483" t="s">
        <v>447</v>
      </c>
      <c r="B26" s="484">
        <v>2453147.845701606</v>
      </c>
      <c r="C26" s="485">
        <v>2547946.9775890112</v>
      </c>
      <c r="D26" s="484">
        <v>2597083.1775227669</v>
      </c>
      <c r="E26" s="485">
        <v>2770040.5664457562</v>
      </c>
      <c r="F26" s="484">
        <v>2835160.5163817029</v>
      </c>
      <c r="G26" s="485">
        <v>2783869.4567513061</v>
      </c>
      <c r="H26" s="485">
        <v>2654332.0097692143</v>
      </c>
      <c r="I26" s="485">
        <v>2718597.4035543408</v>
      </c>
      <c r="J26" s="150"/>
      <c r="K26" s="146"/>
      <c r="L26" s="151"/>
      <c r="M26" s="155"/>
    </row>
    <row r="27" spans="1:18">
      <c r="A27" s="483" t="s">
        <v>448</v>
      </c>
      <c r="B27" s="484">
        <v>660626.50847309188</v>
      </c>
      <c r="C27" s="485">
        <v>678159.82770025008</v>
      </c>
      <c r="D27" s="484">
        <v>709864.46374775795</v>
      </c>
      <c r="E27" s="485">
        <v>719569.34121537092</v>
      </c>
      <c r="F27" s="484">
        <v>723468.21656457346</v>
      </c>
      <c r="G27" s="485">
        <v>703532.78176097048</v>
      </c>
      <c r="H27" s="485">
        <v>694987.03186316742</v>
      </c>
      <c r="I27" s="485">
        <v>672813.37898102903</v>
      </c>
      <c r="J27" s="150"/>
      <c r="K27" s="146"/>
      <c r="L27" s="151"/>
      <c r="M27" s="155"/>
    </row>
    <row r="28" spans="1:18">
      <c r="A28" s="480" t="s">
        <v>449</v>
      </c>
      <c r="B28" s="481">
        <v>1229435.4069108423</v>
      </c>
      <c r="C28" s="482">
        <v>1251587.5536365318</v>
      </c>
      <c r="D28" s="481">
        <v>1279918.817584008</v>
      </c>
      <c r="E28" s="482">
        <v>1311211.6686311127</v>
      </c>
      <c r="F28" s="481">
        <v>1294758.8047393996</v>
      </c>
      <c r="G28" s="482">
        <v>1306591.9322039003</v>
      </c>
      <c r="H28" s="482">
        <v>1363538.6368176052</v>
      </c>
      <c r="I28" s="482">
        <v>1535763.9201417682</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706</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f>SUM(B7:B14)</f>
        <v>1035.5645500000001</v>
      </c>
      <c r="C6" s="344">
        <f t="shared" ref="C6:I6" si="0">SUM(C7:C14)</f>
        <v>1028.58455</v>
      </c>
      <c r="D6" s="344">
        <f t="shared" si="0"/>
        <v>1033.28955</v>
      </c>
      <c r="E6" s="344">
        <f t="shared" si="0"/>
        <v>1032.4166500000001</v>
      </c>
      <c r="F6" s="344">
        <f t="shared" si="0"/>
        <v>1031.60437</v>
      </c>
      <c r="G6" s="344">
        <f t="shared" si="0"/>
        <v>1049.0501300000001</v>
      </c>
      <c r="H6" s="344">
        <f t="shared" si="0"/>
        <v>1049.7002200000002</v>
      </c>
      <c r="I6" s="344">
        <f t="shared" si="0"/>
        <v>1051.25206</v>
      </c>
      <c r="J6" s="144"/>
    </row>
    <row r="7" spans="1:17">
      <c r="A7" s="477" t="s">
        <v>357</v>
      </c>
      <c r="B7" s="478">
        <v>0</v>
      </c>
      <c r="C7" s="479">
        <v>0</v>
      </c>
      <c r="D7" s="478">
        <v>0</v>
      </c>
      <c r="E7" s="479">
        <v>0</v>
      </c>
      <c r="F7" s="479">
        <v>0</v>
      </c>
      <c r="G7" s="479">
        <v>0</v>
      </c>
      <c r="H7" s="478">
        <v>0</v>
      </c>
      <c r="I7" s="479">
        <v>0</v>
      </c>
      <c r="J7" s="145"/>
      <c r="K7" s="146"/>
    </row>
    <row r="8" spans="1:17">
      <c r="A8" s="483" t="s">
        <v>358</v>
      </c>
      <c r="B8" s="484">
        <v>549.29</v>
      </c>
      <c r="C8" s="485">
        <v>542.29</v>
      </c>
      <c r="D8" s="484">
        <v>544.84</v>
      </c>
      <c r="E8" s="485">
        <v>543.84</v>
      </c>
      <c r="F8" s="485">
        <v>543.84</v>
      </c>
      <c r="G8" s="485">
        <v>540.03199999999993</v>
      </c>
      <c r="H8" s="484">
        <v>540.05600000000004</v>
      </c>
      <c r="I8" s="485">
        <v>539.80600000000004</v>
      </c>
      <c r="J8" s="145"/>
      <c r="K8" s="146"/>
    </row>
    <row r="9" spans="1:17">
      <c r="A9" s="483" t="s">
        <v>359</v>
      </c>
      <c r="B9" s="484">
        <v>400</v>
      </c>
      <c r="C9" s="485">
        <v>400</v>
      </c>
      <c r="D9" s="484">
        <v>400</v>
      </c>
      <c r="E9" s="485">
        <v>400</v>
      </c>
      <c r="F9" s="485">
        <v>400</v>
      </c>
      <c r="G9" s="485">
        <v>400</v>
      </c>
      <c r="H9" s="484">
        <v>400</v>
      </c>
      <c r="I9" s="485">
        <v>400</v>
      </c>
      <c r="J9" s="145"/>
      <c r="K9" s="146"/>
    </row>
    <row r="10" spans="1:17">
      <c r="A10" s="483" t="s">
        <v>360</v>
      </c>
      <c r="B10" s="484">
        <v>13.645</v>
      </c>
      <c r="C10" s="485">
        <v>13.649000000000001</v>
      </c>
      <c r="D10" s="484">
        <v>15.398000000000001</v>
      </c>
      <c r="E10" s="485">
        <v>15.487</v>
      </c>
      <c r="F10" s="485">
        <v>14.687000000000001</v>
      </c>
      <c r="G10" s="485">
        <v>20.291999999999998</v>
      </c>
      <c r="H10" s="484">
        <v>20.901999999999997</v>
      </c>
      <c r="I10" s="485">
        <v>22.75</v>
      </c>
      <c r="J10" s="145"/>
      <c r="K10" s="146"/>
    </row>
    <row r="11" spans="1:17">
      <c r="A11" s="483" t="s">
        <v>361</v>
      </c>
      <c r="B11" s="484">
        <v>7.504999999999999</v>
      </c>
      <c r="C11" s="485">
        <v>7.5069999999999988</v>
      </c>
      <c r="D11" s="484">
        <v>7.9009999999999971</v>
      </c>
      <c r="E11" s="485">
        <v>7.9379999999999979</v>
      </c>
      <c r="F11" s="485">
        <v>7.9259999999999966</v>
      </c>
      <c r="G11" s="485">
        <v>7.8889999999999967</v>
      </c>
      <c r="H11" s="484">
        <v>7.942999999999997</v>
      </c>
      <c r="I11" s="485">
        <v>7.9549999999999974</v>
      </c>
      <c r="J11" s="145"/>
      <c r="K11" s="146"/>
    </row>
    <row r="12" spans="1:17">
      <c r="A12" s="483" t="s">
        <v>362</v>
      </c>
      <c r="B12" s="484">
        <v>0</v>
      </c>
      <c r="C12" s="485">
        <v>0</v>
      </c>
      <c r="D12" s="484">
        <v>0</v>
      </c>
      <c r="E12" s="485">
        <v>0</v>
      </c>
      <c r="F12" s="485">
        <v>0</v>
      </c>
      <c r="G12" s="485">
        <v>0</v>
      </c>
      <c r="H12" s="484">
        <v>0</v>
      </c>
      <c r="I12" s="485">
        <v>0</v>
      </c>
      <c r="J12" s="145"/>
      <c r="K12" s="146"/>
      <c r="L12" s="147"/>
      <c r="M12" s="148"/>
      <c r="N12" s="149"/>
      <c r="O12" s="149"/>
      <c r="P12" s="149"/>
      <c r="Q12" s="149"/>
    </row>
    <row r="13" spans="1:17">
      <c r="A13" s="483" t="s">
        <v>363</v>
      </c>
      <c r="B13" s="484">
        <v>52.09</v>
      </c>
      <c r="C13" s="485">
        <v>52.09</v>
      </c>
      <c r="D13" s="484">
        <v>52.09</v>
      </c>
      <c r="E13" s="485">
        <v>52.09</v>
      </c>
      <c r="F13" s="485">
        <v>52.09</v>
      </c>
      <c r="G13" s="485">
        <v>67.91</v>
      </c>
      <c r="H13" s="484">
        <v>67.91</v>
      </c>
      <c r="I13" s="485">
        <v>67.91</v>
      </c>
      <c r="J13" s="145"/>
      <c r="K13" s="146"/>
      <c r="L13" s="147"/>
      <c r="M13" s="148"/>
      <c r="N13" s="149"/>
      <c r="O13" s="149"/>
      <c r="P13" s="149"/>
      <c r="Q13" s="149"/>
    </row>
    <row r="14" spans="1:17">
      <c r="A14" s="480" t="s">
        <v>364</v>
      </c>
      <c r="B14" s="481">
        <v>13.034549999999983</v>
      </c>
      <c r="C14" s="482">
        <v>13.048549999999983</v>
      </c>
      <c r="D14" s="481">
        <v>13.060549999999983</v>
      </c>
      <c r="E14" s="482">
        <v>13.061649999999986</v>
      </c>
      <c r="F14" s="482">
        <v>13.061369999999986</v>
      </c>
      <c r="G14" s="482">
        <v>12.927129999999986</v>
      </c>
      <c r="H14" s="481">
        <v>12.889219999999989</v>
      </c>
      <c r="I14" s="482">
        <v>12.831059999999988</v>
      </c>
      <c r="J14" s="145"/>
      <c r="K14" s="146"/>
      <c r="L14" s="147"/>
      <c r="M14" s="148"/>
      <c r="N14" s="149"/>
      <c r="O14" s="149"/>
      <c r="P14" s="149"/>
      <c r="Q14" s="149"/>
    </row>
    <row r="15" spans="1:17">
      <c r="A15" s="345" t="s">
        <v>499</v>
      </c>
      <c r="B15" s="344">
        <f>SUM(B16:B23)</f>
        <v>5092442.9399999995</v>
      </c>
      <c r="C15" s="344">
        <f t="shared" ref="C15:I15" si="1">SUM(C16:C23)</f>
        <v>5269181.4679999994</v>
      </c>
      <c r="D15" s="344">
        <f t="shared" si="1"/>
        <v>5255788.4030000009</v>
      </c>
      <c r="E15" s="344">
        <f t="shared" si="1"/>
        <v>4970976.3230000008</v>
      </c>
      <c r="F15" s="344">
        <f t="shared" si="1"/>
        <v>4743524.9689999996</v>
      </c>
      <c r="G15" s="344">
        <f t="shared" si="1"/>
        <v>3924542.8410000009</v>
      </c>
      <c r="H15" s="344">
        <f t="shared" si="1"/>
        <v>3979720.8230000003</v>
      </c>
      <c r="I15" s="344">
        <f t="shared" si="1"/>
        <v>4124279.1759999995</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2906639.3889999995</v>
      </c>
      <c r="C17" s="485">
        <v>3057948.96</v>
      </c>
      <c r="D17" s="484">
        <v>3049740.2420000001</v>
      </c>
      <c r="E17" s="485">
        <v>2977613.6180000007</v>
      </c>
      <c r="F17" s="484">
        <v>2888610.6479999996</v>
      </c>
      <c r="G17" s="485">
        <v>2204148.6590000009</v>
      </c>
      <c r="H17" s="484">
        <v>1592270.0090000001</v>
      </c>
      <c r="I17" s="485">
        <v>1748013.2709999999</v>
      </c>
      <c r="J17" s="145"/>
      <c r="K17" s="146"/>
    </row>
    <row r="18" spans="1:18">
      <c r="A18" s="483" t="s">
        <v>359</v>
      </c>
      <c r="B18" s="484">
        <v>2008075.2999999998</v>
      </c>
      <c r="C18" s="485">
        <v>2012546.0999999996</v>
      </c>
      <c r="D18" s="484">
        <v>2019644.51</v>
      </c>
      <c r="E18" s="485">
        <v>1789848.8299999998</v>
      </c>
      <c r="F18" s="484">
        <v>1664274.56</v>
      </c>
      <c r="G18" s="485">
        <v>1503736.8199999998</v>
      </c>
      <c r="H18" s="484">
        <v>2150536.12</v>
      </c>
      <c r="I18" s="485">
        <v>2152733.0099999998</v>
      </c>
      <c r="J18" s="145"/>
      <c r="K18" s="146"/>
    </row>
    <row r="19" spans="1:18">
      <c r="A19" s="483" t="s">
        <v>360</v>
      </c>
      <c r="B19" s="484">
        <v>55720.929999999964</v>
      </c>
      <c r="C19" s="485">
        <v>62628.459999999977</v>
      </c>
      <c r="D19" s="484">
        <v>59913.601999999948</v>
      </c>
      <c r="E19" s="485">
        <v>62991.562999999966</v>
      </c>
      <c r="F19" s="484">
        <v>59617.825000000033</v>
      </c>
      <c r="G19" s="485">
        <v>65551.73599999999</v>
      </c>
      <c r="H19" s="484">
        <v>72643.014999999985</v>
      </c>
      <c r="I19" s="485">
        <v>76355.431999999972</v>
      </c>
      <c r="J19" s="145"/>
      <c r="K19" s="146"/>
    </row>
    <row r="20" spans="1:18">
      <c r="A20" s="483" t="s">
        <v>361</v>
      </c>
      <c r="B20" s="484">
        <v>21276.852000000021</v>
      </c>
      <c r="C20" s="485">
        <v>22076.079000000002</v>
      </c>
      <c r="D20" s="484">
        <v>25024.034000000018</v>
      </c>
      <c r="E20" s="485">
        <v>25729.239000000009</v>
      </c>
      <c r="F20" s="484">
        <v>20190.793999999973</v>
      </c>
      <c r="G20" s="485">
        <v>22868.701999999987</v>
      </c>
      <c r="H20" s="484">
        <v>20186.62100000001</v>
      </c>
      <c r="I20" s="485">
        <v>28159.090999999975</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88662.801999999996</v>
      </c>
      <c r="C22" s="485">
        <v>101173.26599999999</v>
      </c>
      <c r="D22" s="484">
        <v>89135.876999999993</v>
      </c>
      <c r="E22" s="485">
        <v>102336.59099999999</v>
      </c>
      <c r="F22" s="484">
        <v>96999.377000000037</v>
      </c>
      <c r="G22" s="485">
        <v>114912.38600000007</v>
      </c>
      <c r="H22" s="484">
        <v>131006.74300000012</v>
      </c>
      <c r="I22" s="485">
        <v>107028.41199999998</v>
      </c>
      <c r="J22" s="145"/>
      <c r="K22" s="146"/>
      <c r="L22" s="147"/>
      <c r="M22" s="148"/>
      <c r="N22" s="149"/>
      <c r="O22" s="149"/>
      <c r="P22" s="149"/>
      <c r="Q22" s="149"/>
    </row>
    <row r="23" spans="1:18">
      <c r="A23" s="480" t="s">
        <v>364</v>
      </c>
      <c r="B23" s="481">
        <v>12067.667000000009</v>
      </c>
      <c r="C23" s="482">
        <v>12808.602999999994</v>
      </c>
      <c r="D23" s="481">
        <v>12330.13799999999</v>
      </c>
      <c r="E23" s="482">
        <v>12456.482</v>
      </c>
      <c r="F23" s="481">
        <v>13831.764999999979</v>
      </c>
      <c r="G23" s="482">
        <v>13324.538000000008</v>
      </c>
      <c r="H23" s="481">
        <v>13078.314999999988</v>
      </c>
      <c r="I23" s="482">
        <v>11989.960000000028</v>
      </c>
      <c r="J23" s="145"/>
      <c r="K23" s="146"/>
      <c r="L23" s="147"/>
      <c r="M23" s="148"/>
      <c r="N23" s="149"/>
      <c r="O23" s="149"/>
      <c r="P23" s="149"/>
      <c r="Q23" s="149"/>
    </row>
    <row r="24" spans="1:18">
      <c r="A24" s="346" t="s">
        <v>504</v>
      </c>
      <c r="B24" s="344">
        <f>SUM(B25:B28)</f>
        <v>1217332.0320000001</v>
      </c>
      <c r="C24" s="344">
        <f t="shared" ref="C24:I24" si="2">SUM(C25:C28)</f>
        <v>1239901.4209999999</v>
      </c>
      <c r="D24" s="344">
        <f t="shared" si="2"/>
        <v>1252395.4719999998</v>
      </c>
      <c r="E24" s="344">
        <f t="shared" si="2"/>
        <v>1255039.4349999998</v>
      </c>
      <c r="F24" s="344">
        <f t="shared" si="2"/>
        <v>1267657.2540000002</v>
      </c>
      <c r="G24" s="344">
        <f t="shared" si="2"/>
        <v>1287991.5630000001</v>
      </c>
      <c r="H24" s="344">
        <f t="shared" si="2"/>
        <v>1209036.905</v>
      </c>
      <c r="I24" s="344">
        <f t="shared" si="2"/>
        <v>1266043.3940000001</v>
      </c>
      <c r="J24" s="150"/>
      <c r="K24" s="146"/>
      <c r="L24" s="151"/>
      <c r="M24" s="139"/>
      <c r="N24" s="152"/>
      <c r="O24" s="148"/>
      <c r="P24" s="153"/>
      <c r="Q24" s="154"/>
      <c r="R24" s="154"/>
    </row>
    <row r="25" spans="1:18">
      <c r="A25" s="477" t="s">
        <v>446</v>
      </c>
      <c r="B25" s="478">
        <v>128012.63499999999</v>
      </c>
      <c r="C25" s="479">
        <v>125674.61499999998</v>
      </c>
      <c r="D25" s="478">
        <v>103619.052</v>
      </c>
      <c r="E25" s="479">
        <v>103417.186</v>
      </c>
      <c r="F25" s="478">
        <v>109481.632</v>
      </c>
      <c r="G25" s="479">
        <v>119057.405</v>
      </c>
      <c r="H25" s="479">
        <v>106156.671</v>
      </c>
      <c r="I25" s="479">
        <v>111214.37699999999</v>
      </c>
      <c r="J25" s="150"/>
      <c r="K25" s="146"/>
      <c r="L25" s="151"/>
      <c r="M25" s="155"/>
      <c r="R25" s="156"/>
    </row>
    <row r="26" spans="1:18">
      <c r="A26" s="483" t="s">
        <v>447</v>
      </c>
      <c r="B26" s="484">
        <v>499654.80599999998</v>
      </c>
      <c r="C26" s="485">
        <v>513190.59899999993</v>
      </c>
      <c r="D26" s="484">
        <v>525218.97699999984</v>
      </c>
      <c r="E26" s="485">
        <v>529467.87199999997</v>
      </c>
      <c r="F26" s="484">
        <v>538517.25100000005</v>
      </c>
      <c r="G26" s="485">
        <v>534686.78800000006</v>
      </c>
      <c r="H26" s="485">
        <v>472116.81899999996</v>
      </c>
      <c r="I26" s="485">
        <v>484909.73100000003</v>
      </c>
      <c r="J26" s="150"/>
      <c r="K26" s="146"/>
      <c r="L26" s="151"/>
      <c r="M26" s="155"/>
    </row>
    <row r="27" spans="1:18">
      <c r="A27" s="483" t="s">
        <v>448</v>
      </c>
      <c r="B27" s="484">
        <v>256218.16399999999</v>
      </c>
      <c r="C27" s="485">
        <v>258358.84799999997</v>
      </c>
      <c r="D27" s="484">
        <v>267838.41899999999</v>
      </c>
      <c r="E27" s="485">
        <v>257506.674</v>
      </c>
      <c r="F27" s="484">
        <v>257439.986</v>
      </c>
      <c r="G27" s="485">
        <v>264547.00699999998</v>
      </c>
      <c r="H27" s="485">
        <v>239960.09299999996</v>
      </c>
      <c r="I27" s="485">
        <v>241099.68900000001</v>
      </c>
      <c r="J27" s="150"/>
      <c r="K27" s="146"/>
      <c r="L27" s="151"/>
      <c r="M27" s="155"/>
    </row>
    <row r="28" spans="1:18">
      <c r="A28" s="480" t="s">
        <v>449</v>
      </c>
      <c r="B28" s="481">
        <v>333446.42700000003</v>
      </c>
      <c r="C28" s="482">
        <v>342677.359</v>
      </c>
      <c r="D28" s="481">
        <v>355719.02399999998</v>
      </c>
      <c r="E28" s="482">
        <v>364647.70299999992</v>
      </c>
      <c r="F28" s="481">
        <v>362218.38500000001</v>
      </c>
      <c r="G28" s="482">
        <v>369700.36299999995</v>
      </c>
      <c r="H28" s="482">
        <v>390803.32199999999</v>
      </c>
      <c r="I28" s="482">
        <v>428819.59700000001</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0"/>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707</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f>SUM(B7:B14)</f>
        <v>2730.2975299999998</v>
      </c>
      <c r="C6" s="344">
        <f t="shared" ref="C6:I6" si="0">SUM(C7:C14)</f>
        <v>2724.6322</v>
      </c>
      <c r="D6" s="344">
        <f t="shared" si="0"/>
        <v>2724.5847599999997</v>
      </c>
      <c r="E6" s="344">
        <f t="shared" si="0"/>
        <v>2726.0767000000001</v>
      </c>
      <c r="F6" s="344">
        <f t="shared" si="0"/>
        <v>2724.9883199999999</v>
      </c>
      <c r="G6" s="344">
        <f t="shared" si="0"/>
        <v>2727.6983499999997</v>
      </c>
      <c r="H6" s="344">
        <f t="shared" si="0"/>
        <v>2731.6450200000004</v>
      </c>
      <c r="I6" s="344">
        <f t="shared" si="0"/>
        <v>2734.7149899999995</v>
      </c>
      <c r="J6" s="144"/>
    </row>
    <row r="7" spans="1:17">
      <c r="A7" s="477" t="s">
        <v>357</v>
      </c>
      <c r="B7" s="478">
        <v>2040</v>
      </c>
      <c r="C7" s="479">
        <v>2040</v>
      </c>
      <c r="D7" s="478">
        <v>2040</v>
      </c>
      <c r="E7" s="479">
        <v>2040</v>
      </c>
      <c r="F7" s="478">
        <v>2040</v>
      </c>
      <c r="G7" s="479">
        <v>2040</v>
      </c>
      <c r="H7" s="478">
        <v>2040</v>
      </c>
      <c r="I7" s="479">
        <v>2040</v>
      </c>
      <c r="J7" s="145"/>
      <c r="K7" s="146"/>
    </row>
    <row r="8" spans="1:17">
      <c r="A8" s="483" t="s">
        <v>358</v>
      </c>
      <c r="B8" s="484">
        <v>21.26</v>
      </c>
      <c r="C8" s="485">
        <v>15.26</v>
      </c>
      <c r="D8" s="484">
        <v>15.260000000000002</v>
      </c>
      <c r="E8" s="485">
        <v>15.260000000000002</v>
      </c>
      <c r="F8" s="484">
        <v>15.260000000000002</v>
      </c>
      <c r="G8" s="485">
        <v>15.260000000000002</v>
      </c>
      <c r="H8" s="484">
        <v>15.260000000000002</v>
      </c>
      <c r="I8" s="485">
        <v>15.260000000000002</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75.968500000000006</v>
      </c>
      <c r="C10" s="485">
        <v>75.879000000000019</v>
      </c>
      <c r="D10" s="484">
        <v>75.58</v>
      </c>
      <c r="E10" s="485">
        <v>77.02500000000002</v>
      </c>
      <c r="F10" s="484">
        <v>77.652000000000015</v>
      </c>
      <c r="G10" s="485">
        <v>78.441000000000017</v>
      </c>
      <c r="H10" s="484">
        <v>82.050000000000011</v>
      </c>
      <c r="I10" s="485">
        <v>84.54000000000002</v>
      </c>
      <c r="J10" s="145"/>
      <c r="K10" s="146"/>
    </row>
    <row r="11" spans="1:17">
      <c r="A11" s="483" t="s">
        <v>361</v>
      </c>
      <c r="B11" s="484">
        <v>16.402099999999994</v>
      </c>
      <c r="C11" s="485">
        <v>16.613099999999996</v>
      </c>
      <c r="D11" s="484">
        <v>16.713099999999997</v>
      </c>
      <c r="E11" s="485">
        <v>16.619099999999992</v>
      </c>
      <c r="F11" s="484">
        <v>16.589099999999988</v>
      </c>
      <c r="G11" s="485">
        <v>16.586599999999986</v>
      </c>
      <c r="H11" s="484">
        <v>16.567099999999989</v>
      </c>
      <c r="I11" s="485">
        <v>16.57609999999999</v>
      </c>
      <c r="J11" s="145"/>
      <c r="K11" s="146"/>
    </row>
    <row r="12" spans="1:17">
      <c r="A12" s="483" t="s">
        <v>362</v>
      </c>
      <c r="B12" s="484">
        <v>475</v>
      </c>
      <c r="C12" s="485">
        <v>475</v>
      </c>
      <c r="D12" s="484">
        <v>475</v>
      </c>
      <c r="E12" s="485">
        <v>475</v>
      </c>
      <c r="F12" s="484">
        <v>475</v>
      </c>
      <c r="G12" s="485">
        <v>475</v>
      </c>
      <c r="H12" s="484">
        <v>475</v>
      </c>
      <c r="I12" s="485">
        <v>475</v>
      </c>
      <c r="J12" s="145"/>
      <c r="K12" s="146"/>
      <c r="L12" s="147"/>
      <c r="M12" s="148"/>
      <c r="N12" s="149"/>
      <c r="O12" s="149"/>
      <c r="P12" s="149"/>
      <c r="Q12" s="149"/>
    </row>
    <row r="13" spans="1:17">
      <c r="A13" s="483" t="s">
        <v>363</v>
      </c>
      <c r="B13" s="484">
        <v>10.92</v>
      </c>
      <c r="C13" s="485">
        <v>10.91</v>
      </c>
      <c r="D13" s="484">
        <v>10.91</v>
      </c>
      <c r="E13" s="485">
        <v>10.91</v>
      </c>
      <c r="F13" s="484">
        <v>10.91</v>
      </c>
      <c r="G13" s="485">
        <v>10.91</v>
      </c>
      <c r="H13" s="484">
        <v>10.91</v>
      </c>
      <c r="I13" s="485">
        <v>10.91</v>
      </c>
      <c r="J13" s="145"/>
      <c r="K13" s="146"/>
      <c r="L13" s="147"/>
      <c r="M13" s="148"/>
      <c r="N13" s="149"/>
      <c r="O13" s="149"/>
      <c r="P13" s="149"/>
      <c r="Q13" s="149"/>
    </row>
    <row r="14" spans="1:17">
      <c r="A14" s="480" t="s">
        <v>364</v>
      </c>
      <c r="B14" s="481">
        <v>90.746929999999864</v>
      </c>
      <c r="C14" s="482">
        <v>90.97009999999986</v>
      </c>
      <c r="D14" s="481">
        <v>91.121659999999835</v>
      </c>
      <c r="E14" s="482">
        <v>91.262599999999807</v>
      </c>
      <c r="F14" s="481">
        <v>89.577219999999812</v>
      </c>
      <c r="G14" s="482">
        <v>91.500749999999826</v>
      </c>
      <c r="H14" s="481">
        <v>91.857919999999794</v>
      </c>
      <c r="I14" s="482">
        <v>92.428889999999868</v>
      </c>
      <c r="J14" s="145"/>
      <c r="K14" s="146"/>
      <c r="L14" s="147"/>
      <c r="M14" s="148"/>
      <c r="N14" s="149"/>
      <c r="O14" s="149"/>
      <c r="P14" s="149"/>
      <c r="Q14" s="149"/>
    </row>
    <row r="15" spans="1:17">
      <c r="A15" s="345" t="s">
        <v>499</v>
      </c>
      <c r="B15" s="344">
        <f>SUM(B16:B23)</f>
        <v>16521988.754999999</v>
      </c>
      <c r="C15" s="344">
        <f t="shared" ref="C15:I15" si="1">SUM(C16:C23)</f>
        <v>13822650.008999998</v>
      </c>
      <c r="D15" s="344">
        <f t="shared" si="1"/>
        <v>13086234.938999999</v>
      </c>
      <c r="E15" s="344">
        <f t="shared" si="1"/>
        <v>13069934.591999998</v>
      </c>
      <c r="F15" s="344">
        <f t="shared" si="1"/>
        <v>15411393.452000001</v>
      </c>
      <c r="G15" s="344">
        <f t="shared" si="1"/>
        <v>15662512.131000001</v>
      </c>
      <c r="H15" s="344">
        <f t="shared" si="1"/>
        <v>15585410.813999999</v>
      </c>
      <c r="I15" s="344">
        <f t="shared" si="1"/>
        <v>16124091.749</v>
      </c>
      <c r="J15" s="144"/>
    </row>
    <row r="16" spans="1:17">
      <c r="A16" s="477" t="s">
        <v>357</v>
      </c>
      <c r="B16" s="478">
        <v>15370888</v>
      </c>
      <c r="C16" s="479">
        <v>12608005.15</v>
      </c>
      <c r="D16" s="478">
        <v>11954694.66</v>
      </c>
      <c r="E16" s="479">
        <v>11860644.92</v>
      </c>
      <c r="F16" s="478">
        <v>14258256.82</v>
      </c>
      <c r="G16" s="479">
        <v>14481620.34</v>
      </c>
      <c r="H16" s="478">
        <v>14297031.959999999</v>
      </c>
      <c r="I16" s="479">
        <v>14868446.979999999</v>
      </c>
      <c r="J16" s="145"/>
      <c r="K16" s="146"/>
    </row>
    <row r="17" spans="1:18">
      <c r="A17" s="483" t="s">
        <v>358</v>
      </c>
      <c r="B17" s="484">
        <v>65652.390000000014</v>
      </c>
      <c r="C17" s="485">
        <v>59128.359999999986</v>
      </c>
      <c r="D17" s="484">
        <v>63444.764999999999</v>
      </c>
      <c r="E17" s="485">
        <v>69849.982999999993</v>
      </c>
      <c r="F17" s="484">
        <v>61156.762999999999</v>
      </c>
      <c r="G17" s="485">
        <v>63186.385999999999</v>
      </c>
      <c r="H17" s="484">
        <v>62675.760999999984</v>
      </c>
      <c r="I17" s="485">
        <v>64334.415999999997</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476942.97199999978</v>
      </c>
      <c r="C19" s="485">
        <v>474521.20000000013</v>
      </c>
      <c r="D19" s="484">
        <v>469858.57299999963</v>
      </c>
      <c r="E19" s="485">
        <v>486830.97599999944</v>
      </c>
      <c r="F19" s="484">
        <v>483682.42700000032</v>
      </c>
      <c r="G19" s="485">
        <v>468281.00899999996</v>
      </c>
      <c r="H19" s="484">
        <v>494100.97299999942</v>
      </c>
      <c r="I19" s="485">
        <v>509076.02800000005</v>
      </c>
      <c r="J19" s="145"/>
      <c r="K19" s="146"/>
    </row>
    <row r="20" spans="1:18">
      <c r="A20" s="483" t="s">
        <v>361</v>
      </c>
      <c r="B20" s="484">
        <v>54271.587000000065</v>
      </c>
      <c r="C20" s="485">
        <v>50916.568000000014</v>
      </c>
      <c r="D20" s="484">
        <v>51632.425999999963</v>
      </c>
      <c r="E20" s="485">
        <v>37703.333999999966</v>
      </c>
      <c r="F20" s="484">
        <v>33035.030000000028</v>
      </c>
      <c r="G20" s="485">
        <v>49932.205999999991</v>
      </c>
      <c r="H20" s="484">
        <v>89016.789000000077</v>
      </c>
      <c r="I20" s="485">
        <v>84109.902999999977</v>
      </c>
      <c r="J20" s="145"/>
      <c r="K20" s="146"/>
    </row>
    <row r="21" spans="1:18">
      <c r="A21" s="483" t="s">
        <v>362</v>
      </c>
      <c r="B21" s="484">
        <v>442592.78199999995</v>
      </c>
      <c r="C21" s="485">
        <v>510208.08</v>
      </c>
      <c r="D21" s="484">
        <v>435506.98</v>
      </c>
      <c r="E21" s="485">
        <v>495476.2</v>
      </c>
      <c r="F21" s="484">
        <v>451490.08000000013</v>
      </c>
      <c r="G21" s="485">
        <v>476891.64000000007</v>
      </c>
      <c r="H21" s="484">
        <v>524751.42000000004</v>
      </c>
      <c r="I21" s="485">
        <v>485183.26000000013</v>
      </c>
      <c r="J21" s="145"/>
      <c r="K21" s="146"/>
      <c r="L21" s="147"/>
      <c r="M21" s="148"/>
      <c r="N21" s="149"/>
      <c r="O21" s="149"/>
      <c r="P21" s="149"/>
      <c r="Q21" s="149"/>
    </row>
    <row r="22" spans="1:18">
      <c r="A22" s="483" t="s">
        <v>363</v>
      </c>
      <c r="B22" s="484">
        <v>20652.288000000004</v>
      </c>
      <c r="C22" s="485">
        <v>22133.076000000001</v>
      </c>
      <c r="D22" s="484">
        <v>18929.378000000004</v>
      </c>
      <c r="E22" s="485">
        <v>23204.51</v>
      </c>
      <c r="F22" s="484">
        <v>22253.072</v>
      </c>
      <c r="G22" s="485">
        <v>23285.980000000007</v>
      </c>
      <c r="H22" s="484">
        <v>19879.176000000007</v>
      </c>
      <c r="I22" s="485">
        <v>19288.024999999994</v>
      </c>
      <c r="J22" s="145"/>
      <c r="K22" s="146"/>
      <c r="L22" s="147"/>
      <c r="M22" s="148"/>
      <c r="N22" s="149"/>
      <c r="O22" s="149"/>
      <c r="P22" s="149"/>
      <c r="Q22" s="149"/>
    </row>
    <row r="23" spans="1:18">
      <c r="A23" s="480" t="s">
        <v>364</v>
      </c>
      <c r="B23" s="481">
        <v>90988.736000000063</v>
      </c>
      <c r="C23" s="482">
        <v>97737.575000000012</v>
      </c>
      <c r="D23" s="481">
        <v>92168.157000000225</v>
      </c>
      <c r="E23" s="482">
        <v>96224.669000000038</v>
      </c>
      <c r="F23" s="481">
        <v>101519.26000000026</v>
      </c>
      <c r="G23" s="482">
        <v>99314.569999999716</v>
      </c>
      <c r="H23" s="481">
        <v>97954.734999999811</v>
      </c>
      <c r="I23" s="482">
        <v>93653.136999999595</v>
      </c>
      <c r="J23" s="145"/>
      <c r="K23" s="146"/>
      <c r="L23" s="147"/>
      <c r="M23" s="148"/>
      <c r="N23" s="149"/>
      <c r="O23" s="149"/>
      <c r="P23" s="149"/>
      <c r="Q23" s="149"/>
    </row>
    <row r="24" spans="1:18">
      <c r="A24" s="346" t="s">
        <v>504</v>
      </c>
      <c r="B24" s="344">
        <f>SUM(B25:B28)</f>
        <v>2488805.0602049287</v>
      </c>
      <c r="C24" s="344">
        <f t="shared" ref="C24:I24" si="2">SUM(C25:C28)</f>
        <v>2578597.1509316149</v>
      </c>
      <c r="D24" s="344">
        <f t="shared" si="2"/>
        <v>2641917.8183612879</v>
      </c>
      <c r="E24" s="344">
        <f t="shared" si="2"/>
        <v>2749356.6704414412</v>
      </c>
      <c r="F24" s="344">
        <f t="shared" si="2"/>
        <v>2733692.8063666406</v>
      </c>
      <c r="G24" s="344">
        <f t="shared" si="2"/>
        <v>2658468.3546828954</v>
      </c>
      <c r="H24" s="344">
        <f t="shared" si="2"/>
        <v>2738113.9143891027</v>
      </c>
      <c r="I24" s="344">
        <f t="shared" si="2"/>
        <v>2836197.6676826589</v>
      </c>
      <c r="J24" s="150"/>
      <c r="K24" s="146"/>
      <c r="L24" s="151"/>
      <c r="M24" s="139"/>
      <c r="N24" s="152"/>
      <c r="O24" s="148"/>
      <c r="P24" s="153"/>
      <c r="Q24" s="154"/>
      <c r="R24" s="154"/>
    </row>
    <row r="25" spans="1:18">
      <c r="A25" s="477" t="s">
        <v>446</v>
      </c>
      <c r="B25" s="478">
        <v>105119.71752278699</v>
      </c>
      <c r="C25" s="479">
        <v>106678.98539588299</v>
      </c>
      <c r="D25" s="478">
        <v>101132.22450580802</v>
      </c>
      <c r="E25" s="479">
        <v>106241.73525926552</v>
      </c>
      <c r="F25" s="478">
        <v>133563.05370408457</v>
      </c>
      <c r="G25" s="479">
        <v>244651.39995367307</v>
      </c>
      <c r="H25" s="479">
        <v>432581.95282786601</v>
      </c>
      <c r="I25" s="479">
        <v>382981.6200286806</v>
      </c>
      <c r="J25" s="150"/>
      <c r="K25" s="146"/>
      <c r="L25" s="151"/>
      <c r="M25" s="155"/>
      <c r="R25" s="156"/>
    </row>
    <row r="26" spans="1:18">
      <c r="A26" s="483" t="s">
        <v>447</v>
      </c>
      <c r="B26" s="484">
        <v>1337292.489798001</v>
      </c>
      <c r="C26" s="485">
        <v>1412513.9229791791</v>
      </c>
      <c r="D26" s="484">
        <v>1450227.353649186</v>
      </c>
      <c r="E26" s="485">
        <v>1522179.6575180911</v>
      </c>
      <c r="F26" s="484">
        <v>1493327.0567613821</v>
      </c>
      <c r="G26" s="485">
        <v>1307194.1020552986</v>
      </c>
      <c r="H26" s="485">
        <v>1175603.6454058816</v>
      </c>
      <c r="I26" s="485">
        <v>1259421.4204607655</v>
      </c>
      <c r="J26" s="150"/>
      <c r="K26" s="146"/>
      <c r="L26" s="151"/>
      <c r="M26" s="155"/>
    </row>
    <row r="27" spans="1:18">
      <c r="A27" s="483" t="s">
        <v>448</v>
      </c>
      <c r="B27" s="484">
        <v>351861.64274298097</v>
      </c>
      <c r="C27" s="485">
        <v>352020.61963418202</v>
      </c>
      <c r="D27" s="484">
        <v>366596.75543329696</v>
      </c>
      <c r="E27" s="485">
        <v>380530.01472824509</v>
      </c>
      <c r="F27" s="484">
        <v>374832.39796132478</v>
      </c>
      <c r="G27" s="485">
        <v>369698.46537757793</v>
      </c>
      <c r="H27" s="485">
        <v>359173.04276487953</v>
      </c>
      <c r="I27" s="485">
        <v>378631.25363037689</v>
      </c>
      <c r="J27" s="150"/>
      <c r="K27" s="146"/>
      <c r="L27" s="151"/>
      <c r="M27" s="155"/>
    </row>
    <row r="28" spans="1:18">
      <c r="A28" s="480" t="s">
        <v>449</v>
      </c>
      <c r="B28" s="481">
        <v>694531.21014116006</v>
      </c>
      <c r="C28" s="482">
        <v>707383.62292237091</v>
      </c>
      <c r="D28" s="481">
        <v>723961.48477299698</v>
      </c>
      <c r="E28" s="482">
        <v>740405.26293583913</v>
      </c>
      <c r="F28" s="481">
        <v>731970.29793984909</v>
      </c>
      <c r="G28" s="482">
        <v>736924.38729634578</v>
      </c>
      <c r="H28" s="482">
        <v>770755.27339047589</v>
      </c>
      <c r="I28" s="482">
        <v>815163.37356283609</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row r="40" spans="8:11">
      <c r="J40" s="140" t="s">
        <v>136</v>
      </c>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73" t="s">
        <v>708</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f>SUM(B7:B14)</f>
        <v>380.69151999999968</v>
      </c>
      <c r="C6" s="344">
        <f t="shared" ref="C6:I6" si="0">SUM(C7:C14)</f>
        <v>381.49731999999966</v>
      </c>
      <c r="D6" s="344">
        <f t="shared" si="0"/>
        <v>383.19986999999969</v>
      </c>
      <c r="E6" s="344">
        <f t="shared" si="0"/>
        <v>383.98824999999971</v>
      </c>
      <c r="F6" s="344">
        <f t="shared" si="0"/>
        <v>387.56159999999966</v>
      </c>
      <c r="G6" s="344">
        <f t="shared" si="0"/>
        <v>388.53015999999968</v>
      </c>
      <c r="H6" s="344">
        <f t="shared" si="0"/>
        <v>376.18819999999971</v>
      </c>
      <c r="I6" s="344">
        <f t="shared" si="0"/>
        <v>377.06389999999959</v>
      </c>
      <c r="J6" s="144"/>
    </row>
    <row r="7" spans="1:17">
      <c r="A7" s="477" t="s">
        <v>357</v>
      </c>
      <c r="B7" s="478">
        <v>0</v>
      </c>
      <c r="C7" s="479">
        <v>0</v>
      </c>
      <c r="D7" s="478">
        <v>0</v>
      </c>
      <c r="E7" s="479">
        <v>0</v>
      </c>
      <c r="F7" s="478">
        <v>0</v>
      </c>
      <c r="G7" s="479">
        <v>0</v>
      </c>
      <c r="H7" s="478">
        <v>0</v>
      </c>
      <c r="I7" s="479">
        <v>0</v>
      </c>
      <c r="J7" s="145"/>
      <c r="K7" s="146"/>
    </row>
    <row r="8" spans="1:17">
      <c r="A8" s="483" t="s">
        <v>358</v>
      </c>
      <c r="B8" s="484">
        <v>199.64699999999999</v>
      </c>
      <c r="C8" s="485">
        <v>199.59900000000002</v>
      </c>
      <c r="D8" s="484">
        <v>199.59900000000002</v>
      </c>
      <c r="E8" s="485">
        <v>199.59900000000002</v>
      </c>
      <c r="F8" s="484">
        <v>199.59900000000002</v>
      </c>
      <c r="G8" s="485">
        <v>199.59900000000002</v>
      </c>
      <c r="H8" s="484">
        <v>182.59900000000002</v>
      </c>
      <c r="I8" s="485">
        <v>182.59900000000002</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52.09</v>
      </c>
      <c r="C10" s="485">
        <v>52.737999999999992</v>
      </c>
      <c r="D10" s="484">
        <v>53.714000000000006</v>
      </c>
      <c r="E10" s="485">
        <v>53.839000000000006</v>
      </c>
      <c r="F10" s="484">
        <v>55.872000000000014</v>
      </c>
      <c r="G10" s="485">
        <v>56.373000000000019</v>
      </c>
      <c r="H10" s="484">
        <v>58.250500000000017</v>
      </c>
      <c r="I10" s="485">
        <v>58.860000000000021</v>
      </c>
      <c r="J10" s="145"/>
      <c r="K10" s="146"/>
    </row>
    <row r="11" spans="1:17">
      <c r="A11" s="483" t="s">
        <v>361</v>
      </c>
      <c r="B11" s="484">
        <v>29.555099999999996</v>
      </c>
      <c r="C11" s="485">
        <v>29.712399999999992</v>
      </c>
      <c r="D11" s="484">
        <v>30.412399999999995</v>
      </c>
      <c r="E11" s="485">
        <v>30.921899999999994</v>
      </c>
      <c r="F11" s="484">
        <v>30.446899999999978</v>
      </c>
      <c r="G11" s="485">
        <v>30.542899999999978</v>
      </c>
      <c r="H11" s="484">
        <v>30.342399999999966</v>
      </c>
      <c r="I11" s="485">
        <v>30.557399999999973</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8.0034999999999989</v>
      </c>
      <c r="C13" s="485">
        <v>8.0044999999999984</v>
      </c>
      <c r="D13" s="484">
        <v>8.0044999999999984</v>
      </c>
      <c r="E13" s="485">
        <v>8.0044999999999984</v>
      </c>
      <c r="F13" s="484">
        <v>10.004499999999998</v>
      </c>
      <c r="G13" s="485">
        <v>10.204499999999999</v>
      </c>
      <c r="H13" s="484">
        <v>10.204499999999999</v>
      </c>
      <c r="I13" s="485">
        <v>10.204499999999999</v>
      </c>
      <c r="J13" s="145"/>
      <c r="K13" s="146"/>
      <c r="L13" s="147"/>
      <c r="M13" s="148"/>
      <c r="N13" s="149"/>
      <c r="O13" s="149"/>
      <c r="P13" s="149"/>
      <c r="Q13" s="149"/>
    </row>
    <row r="14" spans="1:17">
      <c r="A14" s="480" t="s">
        <v>364</v>
      </c>
      <c r="B14" s="481">
        <v>91.395919999999691</v>
      </c>
      <c r="C14" s="482">
        <v>91.443419999999648</v>
      </c>
      <c r="D14" s="481">
        <v>91.469969999999634</v>
      </c>
      <c r="E14" s="482">
        <v>91.623849999999649</v>
      </c>
      <c r="F14" s="481">
        <v>91.639199999999633</v>
      </c>
      <c r="G14" s="482">
        <v>91.810759999999675</v>
      </c>
      <c r="H14" s="481">
        <v>94.791799999999711</v>
      </c>
      <c r="I14" s="482">
        <v>94.842999999999606</v>
      </c>
      <c r="J14" s="145"/>
      <c r="K14" s="146"/>
      <c r="L14" s="147"/>
      <c r="M14" s="148"/>
      <c r="N14" s="149"/>
      <c r="O14" s="149"/>
      <c r="P14" s="149"/>
      <c r="Q14" s="149"/>
    </row>
    <row r="15" spans="1:17">
      <c r="A15" s="345" t="s">
        <v>499</v>
      </c>
      <c r="B15" s="344">
        <f>SUM(B16:B23)</f>
        <v>1078607.2299999997</v>
      </c>
      <c r="C15" s="344">
        <f t="shared" ref="C15:I15" si="1">SUM(C16:C23)</f>
        <v>1045057.6170000009</v>
      </c>
      <c r="D15" s="344">
        <f t="shared" si="1"/>
        <v>1183365.2420000001</v>
      </c>
      <c r="E15" s="344">
        <f t="shared" si="1"/>
        <v>1278001.8500000015</v>
      </c>
      <c r="F15" s="344">
        <f t="shared" si="1"/>
        <v>1176547.5370000002</v>
      </c>
      <c r="G15" s="344">
        <f t="shared" si="1"/>
        <v>1146059.2029999997</v>
      </c>
      <c r="H15" s="344">
        <f t="shared" si="1"/>
        <v>1081336.3369999998</v>
      </c>
      <c r="I15" s="344">
        <f t="shared" si="1"/>
        <v>1071752.2960000008</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595157.41999999969</v>
      </c>
      <c r="C17" s="485">
        <v>539989.78999999992</v>
      </c>
      <c r="D17" s="484">
        <v>679198.3879999998</v>
      </c>
      <c r="E17" s="485">
        <v>747234.48300000001</v>
      </c>
      <c r="F17" s="484">
        <v>653892.43999999971</v>
      </c>
      <c r="G17" s="485">
        <v>610185.96700000006</v>
      </c>
      <c r="H17" s="484">
        <v>531549.67099999997</v>
      </c>
      <c r="I17" s="485">
        <v>526040.09100000001</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314637.09999999998</v>
      </c>
      <c r="C19" s="485">
        <v>308814.28999999998</v>
      </c>
      <c r="D19" s="484">
        <v>319466.27099999995</v>
      </c>
      <c r="E19" s="485">
        <v>323201.07600000064</v>
      </c>
      <c r="F19" s="484">
        <v>329368.46900000074</v>
      </c>
      <c r="G19" s="485">
        <v>326400.54099999985</v>
      </c>
      <c r="H19" s="484">
        <v>331718.272</v>
      </c>
      <c r="I19" s="485">
        <v>332952.72499999986</v>
      </c>
      <c r="J19" s="145"/>
      <c r="K19" s="146"/>
    </row>
    <row r="20" spans="1:18">
      <c r="A20" s="483" t="s">
        <v>361</v>
      </c>
      <c r="B20" s="484">
        <v>75193.920999999871</v>
      </c>
      <c r="C20" s="485">
        <v>83771.609000000142</v>
      </c>
      <c r="D20" s="484">
        <v>79182.780999999726</v>
      </c>
      <c r="E20" s="485">
        <v>101359.35900000011</v>
      </c>
      <c r="F20" s="484">
        <v>71314.576000000059</v>
      </c>
      <c r="G20" s="485">
        <v>87999.785000000091</v>
      </c>
      <c r="H20" s="484">
        <v>101080.74099999986</v>
      </c>
      <c r="I20" s="485">
        <v>100956.38500000001</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1157.684</v>
      </c>
      <c r="C22" s="485">
        <v>14881.857999999997</v>
      </c>
      <c r="D22" s="484">
        <v>14091.059000000003</v>
      </c>
      <c r="E22" s="485">
        <v>15735.532999999999</v>
      </c>
      <c r="F22" s="484">
        <v>18532.075999999997</v>
      </c>
      <c r="G22" s="485">
        <v>21876.887000000002</v>
      </c>
      <c r="H22" s="484">
        <v>21522.954999999998</v>
      </c>
      <c r="I22" s="485">
        <v>18367.152999999998</v>
      </c>
      <c r="J22" s="145"/>
      <c r="K22" s="146"/>
      <c r="L22" s="147"/>
      <c r="M22" s="148"/>
      <c r="N22" s="149"/>
      <c r="O22" s="149"/>
      <c r="P22" s="149"/>
      <c r="Q22" s="149"/>
    </row>
    <row r="23" spans="1:18">
      <c r="A23" s="480" t="s">
        <v>364</v>
      </c>
      <c r="B23" s="481">
        <v>92461.105000000258</v>
      </c>
      <c r="C23" s="482">
        <v>97600.07000000088</v>
      </c>
      <c r="D23" s="481">
        <v>91426.743000000628</v>
      </c>
      <c r="E23" s="482">
        <v>90471.399000000747</v>
      </c>
      <c r="F23" s="481">
        <v>103439.97599999973</v>
      </c>
      <c r="G23" s="482">
        <v>99596.022999999594</v>
      </c>
      <c r="H23" s="481">
        <v>95464.697999999888</v>
      </c>
      <c r="I23" s="482">
        <v>93435.942000000767</v>
      </c>
      <c r="J23" s="145"/>
      <c r="K23" s="146"/>
      <c r="L23" s="147"/>
      <c r="M23" s="148"/>
      <c r="N23" s="149"/>
      <c r="O23" s="149"/>
      <c r="P23" s="149"/>
      <c r="Q23" s="149"/>
    </row>
    <row r="24" spans="1:18">
      <c r="A24" s="346" t="s">
        <v>504</v>
      </c>
      <c r="B24" s="344">
        <f>SUM(B25:B28)</f>
        <v>3072435.0750000002</v>
      </c>
      <c r="C24" s="344">
        <f t="shared" ref="C24:I24" si="2">SUM(C25:C28)</f>
        <v>3126163.1749999998</v>
      </c>
      <c r="D24" s="344">
        <f t="shared" si="2"/>
        <v>3247584.5969999996</v>
      </c>
      <c r="E24" s="344">
        <f t="shared" si="2"/>
        <v>3375948.5829999996</v>
      </c>
      <c r="F24" s="344">
        <f t="shared" si="2"/>
        <v>3418729.5829999996</v>
      </c>
      <c r="G24" s="344">
        <f t="shared" si="2"/>
        <v>3404691.74</v>
      </c>
      <c r="H24" s="344">
        <f t="shared" si="2"/>
        <v>3290976.4910000004</v>
      </c>
      <c r="I24" s="344">
        <f t="shared" si="2"/>
        <v>3448069.23</v>
      </c>
      <c r="J24" s="150"/>
      <c r="K24" s="146"/>
      <c r="L24" s="151"/>
      <c r="M24" s="139"/>
      <c r="N24" s="152"/>
      <c r="O24" s="148"/>
      <c r="P24" s="153"/>
      <c r="Q24" s="154"/>
      <c r="R24" s="154"/>
    </row>
    <row r="25" spans="1:18">
      <c r="A25" s="477" t="s">
        <v>446</v>
      </c>
      <c r="B25" s="478">
        <v>408287.9</v>
      </c>
      <c r="C25" s="479">
        <v>423579.1999999999</v>
      </c>
      <c r="D25" s="478">
        <v>453695.38100000005</v>
      </c>
      <c r="E25" s="479">
        <v>501210.28599999996</v>
      </c>
      <c r="F25" s="478">
        <v>508599.20600000001</v>
      </c>
      <c r="G25" s="479">
        <v>500218.446</v>
      </c>
      <c r="H25" s="479">
        <v>456252.30099999998</v>
      </c>
      <c r="I25" s="479">
        <v>489501.924</v>
      </c>
      <c r="J25" s="150"/>
      <c r="K25" s="146"/>
      <c r="L25" s="151"/>
      <c r="M25" s="155"/>
      <c r="R25" s="156"/>
    </row>
    <row r="26" spans="1:18">
      <c r="A26" s="483" t="s">
        <v>447</v>
      </c>
      <c r="B26" s="484">
        <v>1282480.9709999999</v>
      </c>
      <c r="C26" s="485">
        <v>1312639.7990000001</v>
      </c>
      <c r="D26" s="484">
        <v>1367260.5919999999</v>
      </c>
      <c r="E26" s="485">
        <v>1422137.514</v>
      </c>
      <c r="F26" s="484">
        <v>1463276.0269999998</v>
      </c>
      <c r="G26" s="485">
        <v>1445266.0170000002</v>
      </c>
      <c r="H26" s="485">
        <v>1340045.7870000002</v>
      </c>
      <c r="I26" s="485">
        <v>1387911.8860000002</v>
      </c>
      <c r="J26" s="150"/>
      <c r="K26" s="146"/>
      <c r="L26" s="151"/>
      <c r="M26" s="155"/>
    </row>
    <row r="27" spans="1:18">
      <c r="A27" s="483" t="s">
        <v>448</v>
      </c>
      <c r="B27" s="484">
        <v>485000.39799999999</v>
      </c>
      <c r="C27" s="485">
        <v>487525.65200000018</v>
      </c>
      <c r="D27" s="484">
        <v>503422.76699999993</v>
      </c>
      <c r="E27" s="485">
        <v>506585.21300000005</v>
      </c>
      <c r="F27" s="484">
        <v>507141.23299999995</v>
      </c>
      <c r="G27" s="485">
        <v>497483.11199999996</v>
      </c>
      <c r="H27" s="485">
        <v>496415.95399999991</v>
      </c>
      <c r="I27" s="485">
        <v>485966.17599999998</v>
      </c>
      <c r="J27" s="150"/>
      <c r="K27" s="146"/>
      <c r="L27" s="151"/>
      <c r="M27" s="155"/>
    </row>
    <row r="28" spans="1:18">
      <c r="A28" s="480" t="s">
        <v>449</v>
      </c>
      <c r="B28" s="481">
        <v>896665.8060000001</v>
      </c>
      <c r="C28" s="482">
        <v>902418.52399999998</v>
      </c>
      <c r="D28" s="481">
        <v>923205.85699999996</v>
      </c>
      <c r="E28" s="482">
        <v>946015.57000000007</v>
      </c>
      <c r="F28" s="481">
        <v>939713.11699999997</v>
      </c>
      <c r="G28" s="482">
        <v>961724.16500000004</v>
      </c>
      <c r="H28" s="482">
        <v>998262.44900000002</v>
      </c>
      <c r="I28" s="482">
        <v>1084689.2439999999</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709</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f>SUM(B7:B14)</f>
        <v>195.85516999999987</v>
      </c>
      <c r="C6" s="344">
        <f t="shared" ref="C6:I6" si="0">SUM(C7:C14)</f>
        <v>197.15969999999982</v>
      </c>
      <c r="D6" s="344">
        <f t="shared" si="0"/>
        <v>199.87591999999984</v>
      </c>
      <c r="E6" s="344">
        <f t="shared" si="0"/>
        <v>230.17585999999986</v>
      </c>
      <c r="F6" s="344">
        <f t="shared" si="0"/>
        <v>231.02881999999983</v>
      </c>
      <c r="G6" s="344">
        <f t="shared" si="0"/>
        <v>235.84488999999985</v>
      </c>
      <c r="H6" s="344">
        <f t="shared" si="0"/>
        <v>233.62444999999988</v>
      </c>
      <c r="I6" s="344">
        <f t="shared" si="0"/>
        <v>233.59848999999988</v>
      </c>
      <c r="J6" s="144"/>
    </row>
    <row r="7" spans="1:17">
      <c r="A7" s="477" t="s">
        <v>357</v>
      </c>
      <c r="B7" s="478">
        <v>0</v>
      </c>
      <c r="C7" s="479">
        <v>0</v>
      </c>
      <c r="D7" s="478">
        <v>0</v>
      </c>
      <c r="E7" s="479">
        <v>0</v>
      </c>
      <c r="F7" s="478">
        <v>0</v>
      </c>
      <c r="G7" s="479">
        <v>0</v>
      </c>
      <c r="H7" s="478">
        <v>0</v>
      </c>
      <c r="I7" s="479">
        <v>0</v>
      </c>
      <c r="J7" s="145"/>
      <c r="K7" s="146"/>
    </row>
    <row r="8" spans="1:17">
      <c r="A8" s="483" t="s">
        <v>358</v>
      </c>
      <c r="B8" s="484">
        <v>9.8350000000000009</v>
      </c>
      <c r="C8" s="485">
        <v>9.8350000000000009</v>
      </c>
      <c r="D8" s="484">
        <v>9.8349999999999991</v>
      </c>
      <c r="E8" s="485">
        <v>9.8349999999999991</v>
      </c>
      <c r="F8" s="484">
        <v>9.8349999999999991</v>
      </c>
      <c r="G8" s="485">
        <v>9.8349999999999991</v>
      </c>
      <c r="H8" s="484">
        <v>4.835</v>
      </c>
      <c r="I8" s="485">
        <v>4.835</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27.582999999999998</v>
      </c>
      <c r="C10" s="485">
        <v>29.844000000000005</v>
      </c>
      <c r="D10" s="484">
        <v>32.065999999999988</v>
      </c>
      <c r="E10" s="485">
        <v>33.290999999999997</v>
      </c>
      <c r="F10" s="484">
        <v>34.094000000000001</v>
      </c>
      <c r="G10" s="485">
        <v>37.540000000000006</v>
      </c>
      <c r="H10" s="484">
        <v>40.198000000000015</v>
      </c>
      <c r="I10" s="485">
        <v>40.703000000000017</v>
      </c>
      <c r="J10" s="145"/>
      <c r="K10" s="146"/>
    </row>
    <row r="11" spans="1:17">
      <c r="A11" s="483" t="s">
        <v>361</v>
      </c>
      <c r="B11" s="484">
        <v>25.270000000000003</v>
      </c>
      <c r="C11" s="485">
        <v>25.509300000000003</v>
      </c>
      <c r="D11" s="484">
        <v>25.9788</v>
      </c>
      <c r="E11" s="485">
        <v>25.965300000000003</v>
      </c>
      <c r="F11" s="484">
        <v>25.976299999999981</v>
      </c>
      <c r="G11" s="485">
        <v>26.129299999999979</v>
      </c>
      <c r="H11" s="484">
        <v>26.240299999999973</v>
      </c>
      <c r="I11" s="485">
        <v>25.994799999999973</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23.996199999999995</v>
      </c>
      <c r="C13" s="485">
        <v>23.996199999999995</v>
      </c>
      <c r="D13" s="484">
        <v>23.996199999999995</v>
      </c>
      <c r="E13" s="485">
        <v>50.098699999999987</v>
      </c>
      <c r="F13" s="484">
        <v>50.098699999999987</v>
      </c>
      <c r="G13" s="485">
        <v>50.098699999999994</v>
      </c>
      <c r="H13" s="484">
        <v>50.098699999999994</v>
      </c>
      <c r="I13" s="485">
        <v>50.098699999999994</v>
      </c>
      <c r="J13" s="145"/>
      <c r="K13" s="146"/>
      <c r="L13" s="147"/>
      <c r="M13" s="148"/>
      <c r="N13" s="149"/>
      <c r="O13" s="149"/>
      <c r="P13" s="149"/>
      <c r="Q13" s="149"/>
    </row>
    <row r="14" spans="1:17">
      <c r="A14" s="480" t="s">
        <v>364</v>
      </c>
      <c r="B14" s="481">
        <v>109.17096999999985</v>
      </c>
      <c r="C14" s="482">
        <v>107.97519999999984</v>
      </c>
      <c r="D14" s="481">
        <v>107.99991999999986</v>
      </c>
      <c r="E14" s="482">
        <v>110.98585999999986</v>
      </c>
      <c r="F14" s="481">
        <v>111.02481999999986</v>
      </c>
      <c r="G14" s="482">
        <v>112.24188999999988</v>
      </c>
      <c r="H14" s="481">
        <v>112.2524499999999</v>
      </c>
      <c r="I14" s="482">
        <v>111.9669899999999</v>
      </c>
      <c r="J14" s="145"/>
      <c r="K14" s="146"/>
      <c r="L14" s="147"/>
      <c r="M14" s="148"/>
      <c r="N14" s="149"/>
      <c r="O14" s="149"/>
      <c r="P14" s="149"/>
      <c r="Q14" s="149"/>
    </row>
    <row r="15" spans="1:17">
      <c r="A15" s="345" t="s">
        <v>499</v>
      </c>
      <c r="B15" s="344">
        <f>SUM(B16:B23)</f>
        <v>341049.27299999999</v>
      </c>
      <c r="C15" s="344">
        <f t="shared" ref="C15:I15" si="1">SUM(C16:C23)</f>
        <v>373143.39000000048</v>
      </c>
      <c r="D15" s="344">
        <f t="shared" si="1"/>
        <v>363075.41600000026</v>
      </c>
      <c r="E15" s="344">
        <f t="shared" si="1"/>
        <v>404443.44200000027</v>
      </c>
      <c r="F15" s="344">
        <f t="shared" si="1"/>
        <v>416967.99000000005</v>
      </c>
      <c r="G15" s="344">
        <f t="shared" si="1"/>
        <v>438256.69200000039</v>
      </c>
      <c r="H15" s="344">
        <f t="shared" si="1"/>
        <v>460823.38000000006</v>
      </c>
      <c r="I15" s="344">
        <f t="shared" si="1"/>
        <v>450566.82899999985</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30760.520000000004</v>
      </c>
      <c r="C17" s="485">
        <v>30792.649999999998</v>
      </c>
      <c r="D17" s="484">
        <v>31937.445000000003</v>
      </c>
      <c r="E17" s="485">
        <v>27680.652999999998</v>
      </c>
      <c r="F17" s="484">
        <v>19153.565000000006</v>
      </c>
      <c r="G17" s="485">
        <v>9978.9930000000004</v>
      </c>
      <c r="H17" s="484">
        <v>27487.577999999998</v>
      </c>
      <c r="I17" s="485">
        <v>27359.093000000001</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106255.82999999987</v>
      </c>
      <c r="C19" s="485">
        <v>113994.01000000005</v>
      </c>
      <c r="D19" s="484">
        <v>119581.12099999998</v>
      </c>
      <c r="E19" s="485">
        <v>126191.85400000008</v>
      </c>
      <c r="F19" s="484">
        <v>114793.91000000005</v>
      </c>
      <c r="G19" s="485">
        <v>122262.88499999999</v>
      </c>
      <c r="H19" s="484">
        <v>127498.13800000006</v>
      </c>
      <c r="I19" s="485">
        <v>142245.39499999987</v>
      </c>
      <c r="J19" s="145"/>
      <c r="K19" s="146"/>
    </row>
    <row r="20" spans="1:18">
      <c r="A20" s="483" t="s">
        <v>361</v>
      </c>
      <c r="B20" s="484">
        <v>54871.987999999998</v>
      </c>
      <c r="C20" s="485">
        <v>60437.765000000021</v>
      </c>
      <c r="D20" s="484">
        <v>64224.508999999962</v>
      </c>
      <c r="E20" s="485">
        <v>83803.846000000107</v>
      </c>
      <c r="F20" s="484">
        <v>51518.903999999973</v>
      </c>
      <c r="G20" s="485">
        <v>68464.148999999932</v>
      </c>
      <c r="H20" s="484">
        <v>65771.856999999945</v>
      </c>
      <c r="I20" s="485">
        <v>79073.836999999738</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40915.144</v>
      </c>
      <c r="C22" s="485">
        <v>53009.174999999981</v>
      </c>
      <c r="D22" s="484">
        <v>44382.080000000045</v>
      </c>
      <c r="E22" s="485">
        <v>61223.445999999967</v>
      </c>
      <c r="F22" s="484">
        <v>107882.79300000009</v>
      </c>
      <c r="G22" s="485">
        <v>118230.38699999999</v>
      </c>
      <c r="H22" s="484">
        <v>125879.58399999993</v>
      </c>
      <c r="I22" s="485">
        <v>98476.040999999968</v>
      </c>
      <c r="J22" s="145"/>
      <c r="K22" s="146"/>
      <c r="L22" s="147"/>
      <c r="M22" s="148"/>
      <c r="N22" s="149"/>
      <c r="O22" s="149"/>
      <c r="P22" s="149"/>
      <c r="Q22" s="149"/>
    </row>
    <row r="23" spans="1:18">
      <c r="A23" s="480" t="s">
        <v>364</v>
      </c>
      <c r="B23" s="481">
        <v>108245.7910000001</v>
      </c>
      <c r="C23" s="482">
        <v>114909.79000000039</v>
      </c>
      <c r="D23" s="481">
        <v>102950.26100000025</v>
      </c>
      <c r="E23" s="482">
        <v>105543.64300000014</v>
      </c>
      <c r="F23" s="481">
        <v>123618.8179999999</v>
      </c>
      <c r="G23" s="482">
        <v>119320.27800000043</v>
      </c>
      <c r="H23" s="481">
        <v>114186.2230000001</v>
      </c>
      <c r="I23" s="482">
        <v>103412.46300000027</v>
      </c>
      <c r="J23" s="145"/>
      <c r="K23" s="146"/>
      <c r="L23" s="147"/>
      <c r="M23" s="148"/>
      <c r="N23" s="149"/>
      <c r="O23" s="149"/>
      <c r="P23" s="149"/>
      <c r="Q23" s="149"/>
    </row>
    <row r="24" spans="1:18">
      <c r="A24" s="346" t="s">
        <v>504</v>
      </c>
      <c r="B24" s="344">
        <f>SUM(B25:B28)</f>
        <v>2347940.2720000003</v>
      </c>
      <c r="C24" s="344">
        <f t="shared" ref="C24:I24" si="2">SUM(C25:C28)</f>
        <v>2390140.3810000005</v>
      </c>
      <c r="D24" s="344">
        <f t="shared" si="2"/>
        <v>2463796.3390000006</v>
      </c>
      <c r="E24" s="344">
        <f t="shared" si="2"/>
        <v>2511241.8640000001</v>
      </c>
      <c r="F24" s="344">
        <f t="shared" si="2"/>
        <v>2524148.7460000003</v>
      </c>
      <c r="G24" s="344">
        <f t="shared" si="2"/>
        <v>2536925.8820000002</v>
      </c>
      <c r="H24" s="344">
        <f t="shared" si="2"/>
        <v>2405110.7109999997</v>
      </c>
      <c r="I24" s="344">
        <f t="shared" si="2"/>
        <v>2544937.6589999995</v>
      </c>
      <c r="J24" s="150"/>
      <c r="K24" s="146"/>
      <c r="L24" s="151"/>
      <c r="M24" s="139"/>
      <c r="N24" s="152"/>
      <c r="O24" s="148"/>
      <c r="P24" s="153"/>
      <c r="Q24" s="154"/>
      <c r="R24" s="154"/>
    </row>
    <row r="25" spans="1:18">
      <c r="A25" s="477" t="s">
        <v>446</v>
      </c>
      <c r="B25" s="478">
        <v>69633.659</v>
      </c>
      <c r="C25" s="479">
        <v>71701.060000000012</v>
      </c>
      <c r="D25" s="478">
        <v>75976.388000000006</v>
      </c>
      <c r="E25" s="479">
        <v>67011.241999999998</v>
      </c>
      <c r="F25" s="478">
        <v>66746.728000000003</v>
      </c>
      <c r="G25" s="479">
        <v>77075.402000000002</v>
      </c>
      <c r="H25" s="479">
        <v>68510.560999999987</v>
      </c>
      <c r="I25" s="479">
        <v>72401.255000000005</v>
      </c>
      <c r="J25" s="150"/>
      <c r="K25" s="146"/>
      <c r="L25" s="151"/>
      <c r="M25" s="155"/>
      <c r="R25" s="156"/>
    </row>
    <row r="26" spans="1:18">
      <c r="A26" s="483" t="s">
        <v>447</v>
      </c>
      <c r="B26" s="484">
        <v>1223060.0720000002</v>
      </c>
      <c r="C26" s="485">
        <v>1269092.7480000004</v>
      </c>
      <c r="D26" s="484">
        <v>1309155.6570000004</v>
      </c>
      <c r="E26" s="485">
        <v>1340622.5529999998</v>
      </c>
      <c r="F26" s="484">
        <v>1368622.9480000003</v>
      </c>
      <c r="G26" s="485">
        <v>1356635.9010000003</v>
      </c>
      <c r="H26" s="485">
        <v>1217916.9309999999</v>
      </c>
      <c r="I26" s="485">
        <v>1274012.3259999999</v>
      </c>
      <c r="J26" s="150"/>
      <c r="K26" s="146"/>
      <c r="L26" s="151"/>
      <c r="M26" s="155"/>
    </row>
    <row r="27" spans="1:18">
      <c r="A27" s="483" t="s">
        <v>448</v>
      </c>
      <c r="B27" s="484">
        <v>362326.71100000007</v>
      </c>
      <c r="C27" s="485">
        <v>354569.02100000001</v>
      </c>
      <c r="D27" s="484">
        <v>363313.29</v>
      </c>
      <c r="E27" s="485">
        <v>371324.66100000002</v>
      </c>
      <c r="F27" s="484">
        <v>361374.20799999998</v>
      </c>
      <c r="G27" s="485">
        <v>363566.658</v>
      </c>
      <c r="H27" s="485">
        <v>345356.59199999995</v>
      </c>
      <c r="I27" s="485">
        <v>351627.64599999995</v>
      </c>
      <c r="J27" s="150"/>
      <c r="K27" s="146"/>
      <c r="L27" s="151"/>
      <c r="M27" s="155"/>
    </row>
    <row r="28" spans="1:18">
      <c r="A28" s="480" t="s">
        <v>449</v>
      </c>
      <c r="B28" s="481">
        <v>692919.83</v>
      </c>
      <c r="C28" s="482">
        <v>694777.55200000003</v>
      </c>
      <c r="D28" s="481">
        <v>715351.00400000007</v>
      </c>
      <c r="E28" s="482">
        <v>732283.40799999994</v>
      </c>
      <c r="F28" s="481">
        <v>727404.86199999996</v>
      </c>
      <c r="G28" s="482">
        <v>739647.92099999997</v>
      </c>
      <c r="H28" s="482">
        <v>773326.62699999998</v>
      </c>
      <c r="I28" s="482">
        <v>846896.43199999991</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710</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7">
        <v>2014</v>
      </c>
      <c r="C3" s="622">
        <v>2015</v>
      </c>
      <c r="D3" s="622">
        <v>2016</v>
      </c>
      <c r="E3" s="622">
        <v>2017</v>
      </c>
      <c r="F3" s="622">
        <v>2018</v>
      </c>
      <c r="G3" s="622">
        <v>2019</v>
      </c>
      <c r="H3" s="622">
        <v>2020</v>
      </c>
      <c r="I3" s="622">
        <v>2021</v>
      </c>
      <c r="J3" s="141"/>
    </row>
    <row r="4" spans="1:17" ht="12" customHeight="1">
      <c r="A4" s="625"/>
      <c r="B4" s="628"/>
      <c r="C4" s="622"/>
      <c r="D4" s="622"/>
      <c r="E4" s="622"/>
      <c r="F4" s="622"/>
      <c r="G4" s="622"/>
      <c r="H4" s="622"/>
      <c r="I4" s="622"/>
      <c r="J4" s="142"/>
    </row>
    <row r="5" spans="1:17" ht="12" customHeight="1">
      <c r="A5" s="626"/>
      <c r="B5" s="629"/>
      <c r="C5" s="622"/>
      <c r="D5" s="622"/>
      <c r="E5" s="622"/>
      <c r="F5" s="622"/>
      <c r="G5" s="622"/>
      <c r="H5" s="622"/>
      <c r="I5" s="622"/>
      <c r="J5" s="143"/>
    </row>
    <row r="6" spans="1:17">
      <c r="A6" s="345" t="s">
        <v>688</v>
      </c>
      <c r="B6" s="344">
        <f>SUM(B7:B14)</f>
        <v>1785.6657500000003</v>
      </c>
      <c r="C6" s="344">
        <f t="shared" ref="C6:I6" si="0">SUM(C7:C14)</f>
        <v>1787.8300900000006</v>
      </c>
      <c r="D6" s="344">
        <f t="shared" si="0"/>
        <v>1786.9778400000007</v>
      </c>
      <c r="E6" s="344">
        <f t="shared" si="0"/>
        <v>1788.3967300000008</v>
      </c>
      <c r="F6" s="344">
        <f t="shared" si="0"/>
        <v>1792.6230000000007</v>
      </c>
      <c r="G6" s="344">
        <f t="shared" si="0"/>
        <v>1706.758800000001</v>
      </c>
      <c r="H6" s="344">
        <f t="shared" si="0"/>
        <v>1483.8892000000008</v>
      </c>
      <c r="I6" s="344">
        <f t="shared" si="0"/>
        <v>1461.5936500000007</v>
      </c>
      <c r="J6" s="144"/>
    </row>
    <row r="7" spans="1:17">
      <c r="A7" s="477" t="s">
        <v>357</v>
      </c>
      <c r="B7" s="478">
        <v>0</v>
      </c>
      <c r="C7" s="479">
        <v>0</v>
      </c>
      <c r="D7" s="478">
        <v>0</v>
      </c>
      <c r="E7" s="479">
        <v>0</v>
      </c>
      <c r="F7" s="478">
        <v>0</v>
      </c>
      <c r="G7" s="479">
        <v>0</v>
      </c>
      <c r="H7" s="478">
        <v>0</v>
      </c>
      <c r="I7" s="479">
        <v>0</v>
      </c>
      <c r="J7" s="145"/>
      <c r="K7" s="146"/>
    </row>
    <row r="8" spans="1:17">
      <c r="A8" s="483" t="s">
        <v>358</v>
      </c>
      <c r="B8" s="484">
        <v>1607.7909999999999</v>
      </c>
      <c r="C8" s="485">
        <v>1607.7910000000004</v>
      </c>
      <c r="D8" s="484">
        <v>1606.0810000000004</v>
      </c>
      <c r="E8" s="485">
        <v>1606.0810000000004</v>
      </c>
      <c r="F8" s="484">
        <v>1606.0810000000004</v>
      </c>
      <c r="G8" s="485">
        <v>1513.0810000000004</v>
      </c>
      <c r="H8" s="484">
        <v>1282.5810000000004</v>
      </c>
      <c r="I8" s="485">
        <v>1259.6520000000003</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78.453000000000003</v>
      </c>
      <c r="C10" s="485">
        <v>79.969000000000037</v>
      </c>
      <c r="D10" s="484">
        <v>80.728999999999985</v>
      </c>
      <c r="E10" s="485">
        <v>82.341999999999999</v>
      </c>
      <c r="F10" s="484">
        <v>82.289000000000001</v>
      </c>
      <c r="G10" s="485">
        <v>87.18</v>
      </c>
      <c r="H10" s="484">
        <v>93.258999999999972</v>
      </c>
      <c r="I10" s="485">
        <v>93.623999999999981</v>
      </c>
      <c r="J10" s="145"/>
      <c r="K10" s="146"/>
    </row>
    <row r="11" spans="1:17">
      <c r="A11" s="483" t="s">
        <v>361</v>
      </c>
      <c r="B11" s="484">
        <v>16.781999999999993</v>
      </c>
      <c r="C11" s="485">
        <v>17.449499999999986</v>
      </c>
      <c r="D11" s="484">
        <v>17.479499999999987</v>
      </c>
      <c r="E11" s="485">
        <v>17.349499999999985</v>
      </c>
      <c r="F11" s="484">
        <v>17.315899999999992</v>
      </c>
      <c r="G11" s="485">
        <v>17.326899999999988</v>
      </c>
      <c r="H11" s="484">
        <v>17.919399999999985</v>
      </c>
      <c r="I11" s="485">
        <v>17.800399999999986</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21.807000000000002</v>
      </c>
      <c r="C13" s="485">
        <v>21.812000000000001</v>
      </c>
      <c r="D13" s="484">
        <v>21.812000000000001</v>
      </c>
      <c r="E13" s="485">
        <v>21.812000000000001</v>
      </c>
      <c r="F13" s="484">
        <v>26.212</v>
      </c>
      <c r="G13" s="485">
        <v>28.4</v>
      </c>
      <c r="H13" s="484">
        <v>28.4</v>
      </c>
      <c r="I13" s="485">
        <v>28.4</v>
      </c>
      <c r="J13" s="145"/>
      <c r="K13" s="146"/>
      <c r="L13" s="147"/>
      <c r="M13" s="148"/>
      <c r="N13" s="149"/>
      <c r="O13" s="149"/>
      <c r="P13" s="149"/>
      <c r="Q13" s="149"/>
    </row>
    <row r="14" spans="1:17">
      <c r="A14" s="480" t="s">
        <v>364</v>
      </c>
      <c r="B14" s="481">
        <v>60.832750000000409</v>
      </c>
      <c r="C14" s="482">
        <v>60.8085900000004</v>
      </c>
      <c r="D14" s="481">
        <v>60.876340000000411</v>
      </c>
      <c r="E14" s="482">
        <v>60.812230000000405</v>
      </c>
      <c r="F14" s="481">
        <v>60.725100000000403</v>
      </c>
      <c r="G14" s="482">
        <v>60.770900000000402</v>
      </c>
      <c r="H14" s="481">
        <v>61.729800000000381</v>
      </c>
      <c r="I14" s="482">
        <v>62.11725000000034</v>
      </c>
      <c r="J14" s="145"/>
      <c r="K14" s="146"/>
      <c r="L14" s="147"/>
      <c r="M14" s="148"/>
      <c r="N14" s="149"/>
      <c r="O14" s="149"/>
      <c r="P14" s="149"/>
      <c r="Q14" s="149"/>
    </row>
    <row r="15" spans="1:17">
      <c r="A15" s="345" t="s">
        <v>499</v>
      </c>
      <c r="B15" s="344">
        <f>SUM(B16:B23)</f>
        <v>6400192.0220000027</v>
      </c>
      <c r="C15" s="344">
        <f t="shared" ref="C15:I15" si="1">SUM(C16:C23)</f>
        <v>6787120.5149999931</v>
      </c>
      <c r="D15" s="344">
        <f t="shared" si="1"/>
        <v>6759537.1559999995</v>
      </c>
      <c r="E15" s="344">
        <f t="shared" si="1"/>
        <v>5720796.1739999987</v>
      </c>
      <c r="F15" s="344">
        <f t="shared" si="1"/>
        <v>5102666.7650000015</v>
      </c>
      <c r="G15" s="344">
        <f t="shared" si="1"/>
        <v>3892360.1009999979</v>
      </c>
      <c r="H15" s="344">
        <f t="shared" si="1"/>
        <v>3583907.6399999992</v>
      </c>
      <c r="I15" s="344">
        <f t="shared" si="1"/>
        <v>4531961.3339999998</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5773513.9400000023</v>
      </c>
      <c r="C17" s="485">
        <v>6136524.6799999941</v>
      </c>
      <c r="D17" s="484">
        <v>6139308.5650000004</v>
      </c>
      <c r="E17" s="485">
        <v>5079772.2489999989</v>
      </c>
      <c r="F17" s="484">
        <v>4488401.9700000016</v>
      </c>
      <c r="G17" s="485">
        <v>3230374.7079999992</v>
      </c>
      <c r="H17" s="484">
        <v>2912739.0210000006</v>
      </c>
      <c r="I17" s="485">
        <v>3855423.2069999999</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477188.12500000035</v>
      </c>
      <c r="C19" s="485">
        <v>478861.44999999949</v>
      </c>
      <c r="D19" s="484">
        <v>467600.32499999937</v>
      </c>
      <c r="E19" s="485">
        <v>479226.27799999947</v>
      </c>
      <c r="F19" s="484">
        <v>447867.30299999949</v>
      </c>
      <c r="G19" s="485">
        <v>466813.8569999988</v>
      </c>
      <c r="H19" s="484">
        <v>463454.83799999941</v>
      </c>
      <c r="I19" s="485">
        <v>489817.78499999986</v>
      </c>
      <c r="J19" s="145"/>
      <c r="K19" s="146"/>
    </row>
    <row r="20" spans="1:18">
      <c r="A20" s="483" t="s">
        <v>361</v>
      </c>
      <c r="B20" s="484">
        <v>42778.275000000023</v>
      </c>
      <c r="C20" s="485">
        <v>50922.568999999996</v>
      </c>
      <c r="D20" s="484">
        <v>46244.349999999955</v>
      </c>
      <c r="E20" s="485">
        <v>45401.311000000031</v>
      </c>
      <c r="F20" s="484">
        <v>49330.162999999957</v>
      </c>
      <c r="G20" s="485">
        <v>52203.036999999917</v>
      </c>
      <c r="H20" s="484">
        <v>64455.736999999943</v>
      </c>
      <c r="I20" s="485">
        <v>59943.169000000016</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46487.880999999994</v>
      </c>
      <c r="C22" s="485">
        <v>57748.839000000007</v>
      </c>
      <c r="D22" s="484">
        <v>47343.905999999988</v>
      </c>
      <c r="E22" s="485">
        <v>56794.321000000011</v>
      </c>
      <c r="F22" s="484">
        <v>54839.130999999965</v>
      </c>
      <c r="G22" s="485">
        <v>78690.766000000018</v>
      </c>
      <c r="H22" s="484">
        <v>80270.526999999987</v>
      </c>
      <c r="I22" s="485">
        <v>66057.539999999994</v>
      </c>
      <c r="J22" s="145"/>
      <c r="K22" s="146"/>
      <c r="L22" s="147"/>
      <c r="M22" s="148"/>
      <c r="N22" s="149"/>
      <c r="O22" s="149"/>
      <c r="P22" s="149"/>
      <c r="Q22" s="149"/>
    </row>
    <row r="23" spans="1:18">
      <c r="A23" s="480" t="s">
        <v>364</v>
      </c>
      <c r="B23" s="481">
        <v>60223.800999999752</v>
      </c>
      <c r="C23" s="482">
        <v>63062.976999999606</v>
      </c>
      <c r="D23" s="481">
        <v>59040.009999999354</v>
      </c>
      <c r="E23" s="482">
        <v>59602.014999999439</v>
      </c>
      <c r="F23" s="481">
        <v>62228.19800000047</v>
      </c>
      <c r="G23" s="482">
        <v>64277.733000000211</v>
      </c>
      <c r="H23" s="481">
        <v>62987.516999999549</v>
      </c>
      <c r="I23" s="482">
        <v>60719.633000000169</v>
      </c>
      <c r="J23" s="145"/>
      <c r="K23" s="146"/>
      <c r="L23" s="147"/>
      <c r="M23" s="148"/>
      <c r="N23" s="149"/>
      <c r="O23" s="149"/>
      <c r="P23" s="149"/>
      <c r="Q23" s="149"/>
    </row>
    <row r="24" spans="1:18">
      <c r="A24" s="346" t="s">
        <v>504</v>
      </c>
      <c r="B24" s="344">
        <f>SUM(B25:B28)</f>
        <v>5733192.1510000005</v>
      </c>
      <c r="C24" s="344">
        <f t="shared" ref="C24:I24" si="2">SUM(C25:C28)</f>
        <v>5910405.3319999995</v>
      </c>
      <c r="D24" s="344">
        <f t="shared" si="2"/>
        <v>6178725.0139999995</v>
      </c>
      <c r="E24" s="344">
        <f t="shared" si="2"/>
        <v>6168506.6420000009</v>
      </c>
      <c r="F24" s="344">
        <f t="shared" si="2"/>
        <v>6330802.9790000003</v>
      </c>
      <c r="G24" s="344">
        <f t="shared" si="2"/>
        <v>6440808.0579999983</v>
      </c>
      <c r="H24" s="344">
        <f t="shared" si="2"/>
        <v>6272426.4860000005</v>
      </c>
      <c r="I24" s="344">
        <f t="shared" si="2"/>
        <v>6417843.5909999991</v>
      </c>
      <c r="J24" s="150"/>
      <c r="K24" s="146"/>
      <c r="L24" s="151"/>
      <c r="M24" s="139"/>
      <c r="N24" s="152"/>
      <c r="O24" s="148"/>
      <c r="P24" s="153"/>
      <c r="Q24" s="154"/>
      <c r="R24" s="154"/>
    </row>
    <row r="25" spans="1:18">
      <c r="A25" s="477" t="s">
        <v>446</v>
      </c>
      <c r="B25" s="478">
        <v>940270.69499999995</v>
      </c>
      <c r="C25" s="479">
        <v>1010328.9119999999</v>
      </c>
      <c r="D25" s="478">
        <v>1567157.4379999998</v>
      </c>
      <c r="E25" s="479">
        <v>1469470.3660000002</v>
      </c>
      <c r="F25" s="478">
        <v>1603238.8530000001</v>
      </c>
      <c r="G25" s="479">
        <v>1762340.77</v>
      </c>
      <c r="H25" s="479">
        <v>1777279.0120000001</v>
      </c>
      <c r="I25" s="479">
        <v>1710688.2969999996</v>
      </c>
      <c r="J25" s="150"/>
      <c r="K25" s="146"/>
      <c r="L25" s="151"/>
      <c r="M25" s="155"/>
      <c r="R25" s="156"/>
    </row>
    <row r="26" spans="1:18">
      <c r="A26" s="483" t="s">
        <v>447</v>
      </c>
      <c r="B26" s="484">
        <v>2844057.4110000008</v>
      </c>
      <c r="C26" s="485">
        <v>2920386.3390000002</v>
      </c>
      <c r="D26" s="484">
        <v>2582812.8289999999</v>
      </c>
      <c r="E26" s="485">
        <v>2644028.8090000004</v>
      </c>
      <c r="F26" s="484">
        <v>2694144.0740000005</v>
      </c>
      <c r="G26" s="485">
        <v>2641885.6339999996</v>
      </c>
      <c r="H26" s="485">
        <v>2423977.5410000002</v>
      </c>
      <c r="I26" s="485">
        <v>2521805.5749999997</v>
      </c>
      <c r="J26" s="150"/>
      <c r="K26" s="146"/>
      <c r="L26" s="151"/>
      <c r="M26" s="155"/>
    </row>
    <row r="27" spans="1:18">
      <c r="A27" s="483" t="s">
        <v>448</v>
      </c>
      <c r="B27" s="484">
        <v>707390.63800000004</v>
      </c>
      <c r="C27" s="485">
        <v>712406.28799999994</v>
      </c>
      <c r="D27" s="484">
        <v>707463.00399999996</v>
      </c>
      <c r="E27" s="485">
        <v>712150.55400000024</v>
      </c>
      <c r="F27" s="484">
        <v>699509.39100000018</v>
      </c>
      <c r="G27" s="485">
        <v>698512.99199999997</v>
      </c>
      <c r="H27" s="485">
        <v>672406.61600000004</v>
      </c>
      <c r="I27" s="485">
        <v>657131.32299999997</v>
      </c>
      <c r="J27" s="150"/>
      <c r="K27" s="146"/>
      <c r="L27" s="151"/>
      <c r="M27" s="155"/>
    </row>
    <row r="28" spans="1:18">
      <c r="A28" s="480" t="s">
        <v>449</v>
      </c>
      <c r="B28" s="481">
        <v>1241473.4069999999</v>
      </c>
      <c r="C28" s="482">
        <v>1267283.7929999998</v>
      </c>
      <c r="D28" s="481">
        <v>1321291.743</v>
      </c>
      <c r="E28" s="482">
        <v>1342856.9130000002</v>
      </c>
      <c r="F28" s="481">
        <v>1333910.6609999998</v>
      </c>
      <c r="G28" s="482">
        <v>1338068.662</v>
      </c>
      <c r="H28" s="482">
        <v>1398763.317</v>
      </c>
      <c r="I28" s="482">
        <v>1528218.3959999999</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711</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1023.45195</v>
      </c>
      <c r="C6" s="344">
        <v>1029.2509399999999</v>
      </c>
      <c r="D6" s="344">
        <v>1029.377</v>
      </c>
      <c r="E6" s="344">
        <v>1039.51945</v>
      </c>
      <c r="F6" s="344">
        <v>1042.4247399999999</v>
      </c>
      <c r="G6" s="344">
        <v>1044.5709400000001</v>
      </c>
      <c r="H6" s="344">
        <v>1049.6309199999998</v>
      </c>
      <c r="I6" s="344">
        <f t="shared" ref="I6" si="0">SUM(I7:I14)</f>
        <v>1051.5098600000001</v>
      </c>
      <c r="J6" s="144"/>
    </row>
    <row r="7" spans="1:17">
      <c r="A7" s="477" t="s">
        <v>357</v>
      </c>
      <c r="B7" s="478">
        <v>0</v>
      </c>
      <c r="C7" s="479">
        <v>0</v>
      </c>
      <c r="D7" s="478">
        <v>0</v>
      </c>
      <c r="E7" s="479">
        <v>0</v>
      </c>
      <c r="F7" s="478">
        <v>0</v>
      </c>
      <c r="G7" s="479">
        <v>0</v>
      </c>
      <c r="H7" s="478">
        <v>0</v>
      </c>
      <c r="I7" s="479">
        <v>0</v>
      </c>
      <c r="J7" s="145"/>
      <c r="K7" s="146"/>
    </row>
    <row r="8" spans="1:17">
      <c r="A8" s="483" t="s">
        <v>358</v>
      </c>
      <c r="B8" s="484">
        <v>111.76939999999999</v>
      </c>
      <c r="C8" s="485">
        <v>111.76900000000001</v>
      </c>
      <c r="D8" s="484">
        <v>111.76900000000002</v>
      </c>
      <c r="E8" s="485">
        <v>111.80600000000001</v>
      </c>
      <c r="F8" s="484">
        <v>111.80600000000001</v>
      </c>
      <c r="G8" s="485">
        <v>111.80600000000001</v>
      </c>
      <c r="H8" s="484">
        <v>111.60600000000001</v>
      </c>
      <c r="I8" s="485">
        <v>111.60600000000001</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94.915999999999997</v>
      </c>
      <c r="C10" s="485">
        <v>100.334</v>
      </c>
      <c r="D10" s="484">
        <v>101.604</v>
      </c>
      <c r="E10" s="485">
        <v>111.49899999999995</v>
      </c>
      <c r="F10" s="484">
        <v>112.20999999999995</v>
      </c>
      <c r="G10" s="485">
        <v>114.02199999999995</v>
      </c>
      <c r="H10" s="484">
        <v>118.91599999999994</v>
      </c>
      <c r="I10" s="485">
        <v>120.60399999999991</v>
      </c>
      <c r="J10" s="145"/>
      <c r="K10" s="146"/>
    </row>
    <row r="11" spans="1:17">
      <c r="A11" s="483" t="s">
        <v>361</v>
      </c>
      <c r="B11" s="484">
        <v>12.270549999999989</v>
      </c>
      <c r="C11" s="485">
        <v>12.437549999999991</v>
      </c>
      <c r="D11" s="484">
        <v>12.605549999999992</v>
      </c>
      <c r="E11" s="485">
        <v>12.858549999999992</v>
      </c>
      <c r="F11" s="484">
        <v>12.84804999999999</v>
      </c>
      <c r="G11" s="485">
        <v>13.030539999999991</v>
      </c>
      <c r="H11" s="484">
        <v>12.981539999999992</v>
      </c>
      <c r="I11" s="485">
        <v>12.893039999999994</v>
      </c>
      <c r="J11" s="145"/>
      <c r="K11" s="146"/>
    </row>
    <row r="12" spans="1:17">
      <c r="A12" s="483" t="s">
        <v>362</v>
      </c>
      <c r="B12" s="484">
        <v>650</v>
      </c>
      <c r="C12" s="485">
        <v>650</v>
      </c>
      <c r="D12" s="484">
        <v>650</v>
      </c>
      <c r="E12" s="485">
        <v>650</v>
      </c>
      <c r="F12" s="484">
        <v>650</v>
      </c>
      <c r="G12" s="485">
        <v>650</v>
      </c>
      <c r="H12" s="484">
        <v>650</v>
      </c>
      <c r="I12" s="485">
        <v>650</v>
      </c>
      <c r="J12" s="145"/>
      <c r="K12" s="146"/>
      <c r="L12" s="147"/>
      <c r="M12" s="148"/>
      <c r="N12" s="149"/>
      <c r="O12" s="149"/>
      <c r="P12" s="149"/>
      <c r="Q12" s="149"/>
    </row>
    <row r="13" spans="1:17">
      <c r="A13" s="483" t="s">
        <v>363</v>
      </c>
      <c r="B13" s="484">
        <v>43.791999999999994</v>
      </c>
      <c r="C13" s="485">
        <v>43.791999999999994</v>
      </c>
      <c r="D13" s="484">
        <v>43.791999999999994</v>
      </c>
      <c r="E13" s="485">
        <v>43.791999999999994</v>
      </c>
      <c r="F13" s="484">
        <v>45.891999999999996</v>
      </c>
      <c r="G13" s="485">
        <v>45.891999999999996</v>
      </c>
      <c r="H13" s="484">
        <v>45.891999999999996</v>
      </c>
      <c r="I13" s="485">
        <v>45.891999999999996</v>
      </c>
      <c r="J13" s="145"/>
      <c r="K13" s="146"/>
      <c r="L13" s="147"/>
      <c r="M13" s="148"/>
      <c r="N13" s="149"/>
      <c r="O13" s="149"/>
      <c r="P13" s="149"/>
      <c r="Q13" s="149"/>
    </row>
    <row r="14" spans="1:17">
      <c r="A14" s="480" t="s">
        <v>364</v>
      </c>
      <c r="B14" s="481">
        <v>110.70399999999994</v>
      </c>
      <c r="C14" s="482">
        <v>110.91838999999993</v>
      </c>
      <c r="D14" s="481">
        <v>109.60644999999992</v>
      </c>
      <c r="E14" s="482">
        <v>109.56389999999992</v>
      </c>
      <c r="F14" s="481">
        <v>109.66868999999993</v>
      </c>
      <c r="G14" s="482">
        <v>109.82039999999998</v>
      </c>
      <c r="H14" s="481">
        <v>110.53900999999999</v>
      </c>
      <c r="I14" s="482">
        <v>110.51482000000001</v>
      </c>
      <c r="J14" s="145"/>
      <c r="K14" s="146"/>
      <c r="L14" s="147"/>
      <c r="M14" s="148"/>
      <c r="N14" s="149"/>
      <c r="O14" s="149"/>
      <c r="P14" s="149"/>
      <c r="Q14" s="149"/>
    </row>
    <row r="15" spans="1:17">
      <c r="A15" s="345" t="s">
        <v>499</v>
      </c>
      <c r="B15" s="344">
        <v>1402672.699</v>
      </c>
      <c r="C15" s="344">
        <v>1582972.0160000001</v>
      </c>
      <c r="D15" s="344">
        <v>1562292.7429999996</v>
      </c>
      <c r="E15" s="344">
        <v>1481421.145</v>
      </c>
      <c r="F15" s="344">
        <v>1373340.4540000004</v>
      </c>
      <c r="G15" s="344">
        <v>1455324.0709999995</v>
      </c>
      <c r="H15" s="344">
        <v>1555526.6520000005</v>
      </c>
      <c r="I15" s="344">
        <f t="shared" ref="I15" si="1">SUM(I16:I23)</f>
        <v>1526783.3629999997</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393889.10000000003</v>
      </c>
      <c r="C17" s="485">
        <v>398226.2699999999</v>
      </c>
      <c r="D17" s="484">
        <v>371482.01600000012</v>
      </c>
      <c r="E17" s="485">
        <v>344290.60499999998</v>
      </c>
      <c r="F17" s="484">
        <v>299810.16899999999</v>
      </c>
      <c r="G17" s="485">
        <v>280118.77500000014</v>
      </c>
      <c r="H17" s="484">
        <v>264126.45800000004</v>
      </c>
      <c r="I17" s="485">
        <v>258312.21799999991</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227501.72000000009</v>
      </c>
      <c r="C19" s="485">
        <v>240360.85000000021</v>
      </c>
      <c r="D19" s="484">
        <v>252860.04699999987</v>
      </c>
      <c r="E19" s="485">
        <v>272170.92299999989</v>
      </c>
      <c r="F19" s="484">
        <v>282248.88199999946</v>
      </c>
      <c r="G19" s="485">
        <v>278902.89299999998</v>
      </c>
      <c r="H19" s="484">
        <v>293160.61900000036</v>
      </c>
      <c r="I19" s="485">
        <v>317022.4829999996</v>
      </c>
      <c r="J19" s="145"/>
      <c r="K19" s="146"/>
    </row>
    <row r="20" spans="1:18">
      <c r="A20" s="483" t="s">
        <v>361</v>
      </c>
      <c r="B20" s="484">
        <v>41023.469000000005</v>
      </c>
      <c r="C20" s="485">
        <v>30713.030000000057</v>
      </c>
      <c r="D20" s="484">
        <v>32107.245999999996</v>
      </c>
      <c r="E20" s="485">
        <v>37673.914999999935</v>
      </c>
      <c r="F20" s="484">
        <v>26863.423999999988</v>
      </c>
      <c r="G20" s="485">
        <v>34816.064999999988</v>
      </c>
      <c r="H20" s="484">
        <v>43751.88599999994</v>
      </c>
      <c r="I20" s="485">
        <v>38563.180000000015</v>
      </c>
      <c r="J20" s="145"/>
      <c r="K20" s="146"/>
    </row>
    <row r="21" spans="1:18">
      <c r="A21" s="483" t="s">
        <v>362</v>
      </c>
      <c r="B21" s="484">
        <v>545304.25</v>
      </c>
      <c r="C21" s="485">
        <v>704373.71</v>
      </c>
      <c r="D21" s="484">
        <v>716313.49</v>
      </c>
      <c r="E21" s="485">
        <v>624513.05000000005</v>
      </c>
      <c r="F21" s="484">
        <v>543808.05000000005</v>
      </c>
      <c r="G21" s="485">
        <v>636942.28</v>
      </c>
      <c r="H21" s="484">
        <v>746144.90999999992</v>
      </c>
      <c r="I21" s="485">
        <v>716630.72999999986</v>
      </c>
      <c r="J21" s="145"/>
      <c r="K21" s="146"/>
      <c r="L21" s="147"/>
      <c r="M21" s="148"/>
      <c r="N21" s="149"/>
      <c r="O21" s="149"/>
      <c r="P21" s="149"/>
      <c r="Q21" s="149"/>
    </row>
    <row r="22" spans="1:18">
      <c r="A22" s="483" t="s">
        <v>363</v>
      </c>
      <c r="B22" s="484">
        <v>80352.178999999975</v>
      </c>
      <c r="C22" s="485">
        <v>87365.145000000033</v>
      </c>
      <c r="D22" s="484">
        <v>73898.31499999993</v>
      </c>
      <c r="E22" s="485">
        <v>85586.692999999999</v>
      </c>
      <c r="F22" s="484">
        <v>95158.095999999976</v>
      </c>
      <c r="G22" s="485">
        <v>99312.836999999985</v>
      </c>
      <c r="H22" s="484">
        <v>91746.313000000024</v>
      </c>
      <c r="I22" s="485">
        <v>79102.724000000031</v>
      </c>
      <c r="J22" s="145"/>
      <c r="K22" s="146"/>
      <c r="L22" s="147"/>
      <c r="M22" s="148"/>
      <c r="N22" s="149"/>
      <c r="O22" s="149"/>
      <c r="P22" s="149"/>
      <c r="Q22" s="149"/>
    </row>
    <row r="23" spans="1:18">
      <c r="A23" s="480" t="s">
        <v>364</v>
      </c>
      <c r="B23" s="481">
        <v>114601.98099999994</v>
      </c>
      <c r="C23" s="482">
        <v>121933.01100000001</v>
      </c>
      <c r="D23" s="481">
        <v>115631.62899999954</v>
      </c>
      <c r="E23" s="482">
        <v>117185.95900000038</v>
      </c>
      <c r="F23" s="481">
        <v>125451.83300000112</v>
      </c>
      <c r="G23" s="482">
        <v>125231.22099999932</v>
      </c>
      <c r="H23" s="481">
        <v>116962.5440000001</v>
      </c>
      <c r="I23" s="482">
        <v>117152.02800000019</v>
      </c>
      <c r="J23" s="145"/>
      <c r="K23" s="146"/>
      <c r="L23" s="147"/>
      <c r="M23" s="148"/>
      <c r="N23" s="149"/>
      <c r="O23" s="149"/>
      <c r="P23" s="149"/>
      <c r="Q23" s="149"/>
    </row>
    <row r="24" spans="1:18">
      <c r="A24" s="346" t="s">
        <v>504</v>
      </c>
      <c r="B24" s="344">
        <v>2897692.3820498553</v>
      </c>
      <c r="C24" s="344">
        <v>2990934.857756482</v>
      </c>
      <c r="D24" s="344">
        <v>3064703.6783149359</v>
      </c>
      <c r="E24" s="344">
        <v>3144799.1056819055</v>
      </c>
      <c r="F24" s="344">
        <v>3210142.185616516</v>
      </c>
      <c r="G24" s="344">
        <v>3189870.1828562976</v>
      </c>
      <c r="H24" s="344">
        <v>3123682.2861859268</v>
      </c>
      <c r="I24" s="344">
        <f t="shared" ref="I24" si="2">SUM(I25:I28)</f>
        <v>3314686.5261054616</v>
      </c>
      <c r="J24" s="150"/>
      <c r="K24" s="146"/>
      <c r="L24" s="151"/>
      <c r="M24" s="139"/>
      <c r="N24" s="152"/>
      <c r="O24" s="148"/>
      <c r="P24" s="153"/>
      <c r="Q24" s="154"/>
      <c r="R24" s="154"/>
    </row>
    <row r="25" spans="1:18">
      <c r="A25" s="477" t="s">
        <v>446</v>
      </c>
      <c r="B25" s="478">
        <v>346121.61779911292</v>
      </c>
      <c r="C25" s="479">
        <v>345903.92982103408</v>
      </c>
      <c r="D25" s="478">
        <v>350569.43147540494</v>
      </c>
      <c r="E25" s="479">
        <v>360769.07655978872</v>
      </c>
      <c r="F25" s="478">
        <v>376824.81764568924</v>
      </c>
      <c r="G25" s="479">
        <v>367395.30940319574</v>
      </c>
      <c r="H25" s="479">
        <v>365148.68599999999</v>
      </c>
      <c r="I25" s="479">
        <v>416219.47400000005</v>
      </c>
      <c r="J25" s="150"/>
      <c r="K25" s="146"/>
      <c r="L25" s="151"/>
      <c r="M25" s="155"/>
      <c r="R25" s="156"/>
    </row>
    <row r="26" spans="1:18">
      <c r="A26" s="483" t="s">
        <v>447</v>
      </c>
      <c r="B26" s="484">
        <v>1441978.3554400338</v>
      </c>
      <c r="C26" s="485">
        <v>1495020.8746856763</v>
      </c>
      <c r="D26" s="484">
        <v>1537411.8895948092</v>
      </c>
      <c r="E26" s="485">
        <v>1590543.339380037</v>
      </c>
      <c r="F26" s="484">
        <v>1640471.0568991126</v>
      </c>
      <c r="G26" s="485">
        <v>1634046.9793906871</v>
      </c>
      <c r="H26" s="485">
        <v>1540560.783056716</v>
      </c>
      <c r="I26" s="485">
        <v>1606964.3445321284</v>
      </c>
      <c r="J26" s="150"/>
      <c r="K26" s="146"/>
      <c r="L26" s="151"/>
      <c r="M26" s="155"/>
    </row>
    <row r="27" spans="1:18">
      <c r="A27" s="483" t="s">
        <v>448</v>
      </c>
      <c r="B27" s="484">
        <v>358687.32027868897</v>
      </c>
      <c r="C27" s="485">
        <v>380284.18788064696</v>
      </c>
      <c r="D27" s="484">
        <v>385757.77122275799</v>
      </c>
      <c r="E27" s="485">
        <v>385213.79450500041</v>
      </c>
      <c r="F27" s="484">
        <v>390773.05707074748</v>
      </c>
      <c r="G27" s="485">
        <v>385097.89274192136</v>
      </c>
      <c r="H27" s="485">
        <v>373120.1647628824</v>
      </c>
      <c r="I27" s="485">
        <v>380382.75335829129</v>
      </c>
      <c r="J27" s="150"/>
      <c r="K27" s="146"/>
      <c r="L27" s="151"/>
      <c r="M27" s="155"/>
    </row>
    <row r="28" spans="1:18">
      <c r="A28" s="480" t="s">
        <v>449</v>
      </c>
      <c r="B28" s="481">
        <v>750905.08853201999</v>
      </c>
      <c r="C28" s="482">
        <v>769725.86536912492</v>
      </c>
      <c r="D28" s="481">
        <v>790964.58602196409</v>
      </c>
      <c r="E28" s="482">
        <v>808272.89523707924</v>
      </c>
      <c r="F28" s="481">
        <v>802073.2540009669</v>
      </c>
      <c r="G28" s="482">
        <v>803330.00132049352</v>
      </c>
      <c r="H28" s="482">
        <v>844852.65236632864</v>
      </c>
      <c r="I28" s="482">
        <v>911119.95421504159</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712</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1466.0565499999998</v>
      </c>
      <c r="C6" s="344">
        <v>1472.3268399999995</v>
      </c>
      <c r="D6" s="344">
        <v>1472.6723099999997</v>
      </c>
      <c r="E6" s="344">
        <v>1474.2587199999996</v>
      </c>
      <c r="F6" s="344">
        <v>1474.2267799999995</v>
      </c>
      <c r="G6" s="344">
        <v>1475.2967899999996</v>
      </c>
      <c r="H6" s="344">
        <v>1473.4788099999996</v>
      </c>
      <c r="I6" s="344">
        <f t="shared" ref="I6" si="0">SUM(I7:I14)</f>
        <v>1477.7028699999996</v>
      </c>
      <c r="J6" s="144"/>
    </row>
    <row r="7" spans="1:17">
      <c r="A7" s="477" t="s">
        <v>357</v>
      </c>
      <c r="B7" s="478">
        <v>0</v>
      </c>
      <c r="C7" s="479">
        <v>0</v>
      </c>
      <c r="D7" s="478">
        <v>0</v>
      </c>
      <c r="E7" s="479">
        <v>0</v>
      </c>
      <c r="F7" s="478">
        <v>0</v>
      </c>
      <c r="G7" s="479">
        <v>0</v>
      </c>
      <c r="H7" s="478">
        <v>0</v>
      </c>
      <c r="I7" s="479">
        <v>0</v>
      </c>
      <c r="J7" s="145"/>
      <c r="K7" s="146"/>
    </row>
    <row r="8" spans="1:17">
      <c r="A8" s="483" t="s">
        <v>358</v>
      </c>
      <c r="B8" s="484">
        <v>1276.46</v>
      </c>
      <c r="C8" s="485">
        <v>1276.4599999999998</v>
      </c>
      <c r="D8" s="484">
        <v>1273.7099999999998</v>
      </c>
      <c r="E8" s="485">
        <v>1273.7099999999998</v>
      </c>
      <c r="F8" s="484">
        <v>1273.7099999999998</v>
      </c>
      <c r="G8" s="485">
        <v>1273.7099999999998</v>
      </c>
      <c r="H8" s="484">
        <v>1273.7099999999998</v>
      </c>
      <c r="I8" s="485">
        <v>1273.7099999999998</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50.194000000000003</v>
      </c>
      <c r="C10" s="485">
        <v>52.097000000000008</v>
      </c>
      <c r="D10" s="484">
        <v>53.756999999999991</v>
      </c>
      <c r="E10" s="485">
        <v>55.228999999999992</v>
      </c>
      <c r="F10" s="484">
        <v>55.386999999999993</v>
      </c>
      <c r="G10" s="485">
        <v>55.722000000000008</v>
      </c>
      <c r="H10" s="484">
        <v>55.944000000000003</v>
      </c>
      <c r="I10" s="485">
        <v>58.232000000000006</v>
      </c>
      <c r="J10" s="145"/>
      <c r="K10" s="146"/>
    </row>
    <row r="11" spans="1:17">
      <c r="A11" s="483" t="s">
        <v>361</v>
      </c>
      <c r="B11" s="484">
        <v>28.905499999999993</v>
      </c>
      <c r="C11" s="485">
        <v>29.193499999999997</v>
      </c>
      <c r="D11" s="484">
        <v>29.481499999999997</v>
      </c>
      <c r="E11" s="485">
        <v>29.596000000000004</v>
      </c>
      <c r="F11" s="484">
        <v>29.518000000000011</v>
      </c>
      <c r="G11" s="485">
        <v>29.623000000000012</v>
      </c>
      <c r="H11" s="484">
        <v>29.822500000000023</v>
      </c>
      <c r="I11" s="485">
        <v>29.840000000000018</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15.271000000000001</v>
      </c>
      <c r="C13" s="485">
        <v>19.271000000000001</v>
      </c>
      <c r="D13" s="484">
        <v>19.25</v>
      </c>
      <c r="E13" s="485">
        <v>19.2</v>
      </c>
      <c r="F13" s="484">
        <v>19.2</v>
      </c>
      <c r="G13" s="485">
        <v>19.2</v>
      </c>
      <c r="H13" s="484">
        <v>19.2</v>
      </c>
      <c r="I13" s="485">
        <v>19.2</v>
      </c>
      <c r="J13" s="145"/>
      <c r="K13" s="146"/>
      <c r="L13" s="147"/>
      <c r="M13" s="148"/>
      <c r="N13" s="149"/>
      <c r="O13" s="149"/>
      <c r="P13" s="149"/>
      <c r="Q13" s="149"/>
    </row>
    <row r="14" spans="1:17">
      <c r="A14" s="480" t="s">
        <v>364</v>
      </c>
      <c r="B14" s="481">
        <v>95.226049999999717</v>
      </c>
      <c r="C14" s="482">
        <v>95.305339999999731</v>
      </c>
      <c r="D14" s="481">
        <v>96.473809999999773</v>
      </c>
      <c r="E14" s="482">
        <v>96.523719999999784</v>
      </c>
      <c r="F14" s="481">
        <v>96.411779999999766</v>
      </c>
      <c r="G14" s="482">
        <v>97.041789999999807</v>
      </c>
      <c r="H14" s="481">
        <v>95.053639999999788</v>
      </c>
      <c r="I14" s="482">
        <v>96.720869999999792</v>
      </c>
      <c r="J14" s="145"/>
      <c r="K14" s="146"/>
      <c r="L14" s="147"/>
      <c r="M14" s="148"/>
      <c r="N14" s="149"/>
      <c r="O14" s="149"/>
      <c r="P14" s="149"/>
      <c r="Q14" s="149"/>
    </row>
    <row r="15" spans="1:17">
      <c r="A15" s="345" t="s">
        <v>499</v>
      </c>
      <c r="B15" s="344">
        <v>6324917.5197000019</v>
      </c>
      <c r="C15" s="344">
        <v>5265895.1439999975</v>
      </c>
      <c r="D15" s="344">
        <v>4457737.96</v>
      </c>
      <c r="E15" s="344">
        <v>5522969.0380000016</v>
      </c>
      <c r="F15" s="344">
        <v>6916330.79</v>
      </c>
      <c r="G15" s="344">
        <v>5701315.6309999973</v>
      </c>
      <c r="H15" s="344">
        <v>4207856.0899999989</v>
      </c>
      <c r="I15" s="344">
        <f t="shared" ref="I15" si="1">SUM(I16:I23)</f>
        <v>5700448.3119999999</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5834774.3399999999</v>
      </c>
      <c r="C17" s="485">
        <v>4768562.589999998</v>
      </c>
      <c r="D17" s="484">
        <v>3966995.5669999998</v>
      </c>
      <c r="E17" s="485">
        <v>5007226.915000001</v>
      </c>
      <c r="F17" s="484">
        <v>6415419.5289999992</v>
      </c>
      <c r="G17" s="485">
        <v>5195982.9099999974</v>
      </c>
      <c r="H17" s="484">
        <v>3679188.2369999997</v>
      </c>
      <c r="I17" s="485">
        <v>5183439.7869999995</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321933.96300000022</v>
      </c>
      <c r="C19" s="485">
        <v>325331.54999999976</v>
      </c>
      <c r="D19" s="484">
        <v>334156.96099999984</v>
      </c>
      <c r="E19" s="485">
        <v>340215.61100000027</v>
      </c>
      <c r="F19" s="484">
        <v>338846.23700000031</v>
      </c>
      <c r="G19" s="485">
        <v>325252.64300000027</v>
      </c>
      <c r="H19" s="484">
        <v>333902.58799999976</v>
      </c>
      <c r="I19" s="485">
        <v>337157.13599999971</v>
      </c>
      <c r="J19" s="145"/>
      <c r="K19" s="146"/>
    </row>
    <row r="20" spans="1:18">
      <c r="A20" s="483" t="s">
        <v>361</v>
      </c>
      <c r="B20" s="484">
        <v>57653.65299999994</v>
      </c>
      <c r="C20" s="485">
        <v>54610.666000000034</v>
      </c>
      <c r="D20" s="484">
        <v>49531.619000000035</v>
      </c>
      <c r="E20" s="485">
        <v>62945.000999999953</v>
      </c>
      <c r="F20" s="484">
        <v>38843.420000000035</v>
      </c>
      <c r="G20" s="485">
        <v>57099.201000000045</v>
      </c>
      <c r="H20" s="484">
        <v>81643.601999999926</v>
      </c>
      <c r="I20" s="485">
        <v>71285.813999999955</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16391.051999999996</v>
      </c>
      <c r="C22" s="485">
        <v>16870.940999999995</v>
      </c>
      <c r="D22" s="484">
        <v>13098.196999999998</v>
      </c>
      <c r="E22" s="485">
        <v>18141.612999999998</v>
      </c>
      <c r="F22" s="484">
        <v>17987.776000000002</v>
      </c>
      <c r="G22" s="485">
        <v>19583.079000000012</v>
      </c>
      <c r="H22" s="484">
        <v>16455.994999999988</v>
      </c>
      <c r="I22" s="485">
        <v>16384.443000000007</v>
      </c>
      <c r="J22" s="145"/>
      <c r="K22" s="146"/>
      <c r="L22" s="147"/>
      <c r="M22" s="148"/>
      <c r="N22" s="149"/>
      <c r="O22" s="149"/>
      <c r="P22" s="149"/>
      <c r="Q22" s="149"/>
    </row>
    <row r="23" spans="1:18">
      <c r="A23" s="480" t="s">
        <v>364</v>
      </c>
      <c r="B23" s="481">
        <v>94164.51170000156</v>
      </c>
      <c r="C23" s="482">
        <v>100519.39700000019</v>
      </c>
      <c r="D23" s="481">
        <v>93955.616000000169</v>
      </c>
      <c r="E23" s="482">
        <v>94439.89799999987</v>
      </c>
      <c r="F23" s="481">
        <v>105233.82800000027</v>
      </c>
      <c r="G23" s="482">
        <v>103397.79799999938</v>
      </c>
      <c r="H23" s="481">
        <v>96688.424999999843</v>
      </c>
      <c r="I23" s="482">
        <v>92181.13200000042</v>
      </c>
      <c r="J23" s="145"/>
      <c r="K23" s="146"/>
      <c r="L23" s="147"/>
      <c r="M23" s="148"/>
      <c r="N23" s="149"/>
      <c r="O23" s="149"/>
      <c r="P23" s="149"/>
      <c r="Q23" s="149"/>
    </row>
    <row r="24" spans="1:18">
      <c r="A24" s="346" t="s">
        <v>504</v>
      </c>
      <c r="B24" s="344">
        <v>2226180.5696198624</v>
      </c>
      <c r="C24" s="344">
        <v>2323085.4440000001</v>
      </c>
      <c r="D24" s="344">
        <v>2369266.648</v>
      </c>
      <c r="E24" s="344">
        <v>2444339.1009999998</v>
      </c>
      <c r="F24" s="344">
        <v>2443630.5060000001</v>
      </c>
      <c r="G24" s="344">
        <v>2426175.0819999999</v>
      </c>
      <c r="H24" s="344">
        <v>2395018.7609999999</v>
      </c>
      <c r="I24" s="344">
        <f>SUM(I25:I28)</f>
        <v>2532113.1229999997</v>
      </c>
      <c r="J24" s="150"/>
      <c r="K24" s="146"/>
      <c r="L24" s="151"/>
      <c r="M24" s="139"/>
      <c r="N24" s="152"/>
      <c r="O24" s="148"/>
      <c r="P24" s="153"/>
      <c r="Q24" s="154"/>
      <c r="R24" s="154"/>
    </row>
    <row r="25" spans="1:18">
      <c r="A25" s="477" t="s">
        <v>446</v>
      </c>
      <c r="B25" s="478">
        <v>211401.22800000003</v>
      </c>
      <c r="C25" s="479">
        <v>249990.09400000004</v>
      </c>
      <c r="D25" s="478">
        <v>237561.74699999997</v>
      </c>
      <c r="E25" s="479">
        <v>266532.61599999998</v>
      </c>
      <c r="F25" s="478">
        <v>271646.78500000003</v>
      </c>
      <c r="G25" s="479">
        <v>277968.31400000001</v>
      </c>
      <c r="H25" s="479">
        <v>291446.31400000001</v>
      </c>
      <c r="I25" s="479">
        <v>314434.31800000003</v>
      </c>
      <c r="J25" s="150"/>
      <c r="K25" s="146"/>
      <c r="L25" s="151"/>
      <c r="M25" s="155"/>
      <c r="R25" s="156"/>
    </row>
    <row r="26" spans="1:18">
      <c r="A26" s="483" t="s">
        <v>447</v>
      </c>
      <c r="B26" s="484">
        <v>948828.19661986199</v>
      </c>
      <c r="C26" s="485">
        <v>986834.14899999998</v>
      </c>
      <c r="D26" s="484">
        <v>1017288.9920000001</v>
      </c>
      <c r="E26" s="485">
        <v>1041698.404</v>
      </c>
      <c r="F26" s="484">
        <v>1051212.9400000002</v>
      </c>
      <c r="G26" s="485">
        <v>1024608.48</v>
      </c>
      <c r="H26" s="485">
        <v>950048.00400000019</v>
      </c>
      <c r="I26" s="485">
        <v>1003089.5629999998</v>
      </c>
      <c r="J26" s="150"/>
      <c r="K26" s="146"/>
      <c r="L26" s="151"/>
      <c r="M26" s="155"/>
    </row>
    <row r="27" spans="1:18">
      <c r="A27" s="483" t="s">
        <v>448</v>
      </c>
      <c r="B27" s="484">
        <v>393227.73500000004</v>
      </c>
      <c r="C27" s="485">
        <v>396954.78599999996</v>
      </c>
      <c r="D27" s="484">
        <v>409766.31700000004</v>
      </c>
      <c r="E27" s="485">
        <v>418017.77700000006</v>
      </c>
      <c r="F27" s="484">
        <v>407464.47099999996</v>
      </c>
      <c r="G27" s="485">
        <v>401067.70899999997</v>
      </c>
      <c r="H27" s="485">
        <v>397539.902</v>
      </c>
      <c r="I27" s="485">
        <v>394029.72200000001</v>
      </c>
      <c r="J27" s="150"/>
      <c r="K27" s="146"/>
      <c r="L27" s="151"/>
      <c r="M27" s="155"/>
    </row>
    <row r="28" spans="1:18">
      <c r="A28" s="480" t="s">
        <v>449</v>
      </c>
      <c r="B28" s="481">
        <v>672723.41</v>
      </c>
      <c r="C28" s="482">
        <v>689306.41499999992</v>
      </c>
      <c r="D28" s="481">
        <v>704649.59200000006</v>
      </c>
      <c r="E28" s="482">
        <v>718090.30399999989</v>
      </c>
      <c r="F28" s="481">
        <v>713306.31</v>
      </c>
      <c r="G28" s="482">
        <v>722530.57900000003</v>
      </c>
      <c r="H28" s="482">
        <v>755984.54099999997</v>
      </c>
      <c r="I28" s="482">
        <v>820559.52</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3"/>
  <sheetViews>
    <sheetView showGridLines="0" zoomScaleNormal="100" zoomScaleSheetLayoutView="100" zoomScalePageLayoutView="70" workbookViewId="0"/>
  </sheetViews>
  <sheetFormatPr defaultColWidth="9.140625" defaultRowHeight="12.75"/>
  <cols>
    <col min="1" max="8" width="11" style="49" customWidth="1"/>
    <col min="9" max="9" width="11.42578125" style="49" customWidth="1"/>
    <col min="10" max="16384" width="9.140625" style="49"/>
  </cols>
  <sheetData>
    <row r="1" spans="1:9" ht="20.25">
      <c r="A1" s="270" t="s">
        <v>260</v>
      </c>
      <c r="I1" s="118"/>
    </row>
    <row r="2" spans="1:9" s="44" customFormat="1" ht="6" customHeight="1">
      <c r="A2" s="114"/>
    </row>
    <row r="3" spans="1:9" ht="12.75" customHeight="1">
      <c r="A3" s="613" t="s">
        <v>726</v>
      </c>
      <c r="B3" s="613"/>
      <c r="C3" s="613"/>
      <c r="D3" s="613"/>
      <c r="E3" s="613"/>
      <c r="F3" s="613"/>
      <c r="G3" s="613"/>
      <c r="H3" s="613"/>
      <c r="I3" s="613"/>
    </row>
    <row r="4" spans="1:9">
      <c r="A4" s="613"/>
      <c r="B4" s="613"/>
      <c r="C4" s="613"/>
      <c r="D4" s="613"/>
      <c r="E4" s="613"/>
      <c r="F4" s="613"/>
      <c r="G4" s="613"/>
      <c r="H4" s="613"/>
      <c r="I4" s="613"/>
    </row>
    <row r="5" spans="1:9">
      <c r="A5" s="613"/>
      <c r="B5" s="613"/>
      <c r="C5" s="613"/>
      <c r="D5" s="613"/>
      <c r="E5" s="613"/>
      <c r="F5" s="613"/>
      <c r="G5" s="613"/>
      <c r="H5" s="613"/>
      <c r="I5" s="613"/>
    </row>
    <row r="6" spans="1:9">
      <c r="A6" s="613"/>
      <c r="B6" s="613"/>
      <c r="C6" s="613"/>
      <c r="D6" s="613"/>
      <c r="E6" s="613"/>
      <c r="F6" s="613"/>
      <c r="G6" s="613"/>
      <c r="H6" s="613"/>
      <c r="I6" s="613"/>
    </row>
    <row r="7" spans="1:9">
      <c r="A7" s="613"/>
      <c r="B7" s="613"/>
      <c r="C7" s="613"/>
      <c r="D7" s="613"/>
      <c r="E7" s="613"/>
      <c r="F7" s="613"/>
      <c r="G7" s="613"/>
      <c r="H7" s="613"/>
      <c r="I7" s="613"/>
    </row>
    <row r="8" spans="1:9">
      <c r="A8" s="613"/>
      <c r="B8" s="613"/>
      <c r="C8" s="613"/>
      <c r="D8" s="613"/>
      <c r="E8" s="613"/>
      <c r="F8" s="613"/>
      <c r="G8" s="613"/>
      <c r="H8" s="613"/>
      <c r="I8" s="613"/>
    </row>
    <row r="9" spans="1:9">
      <c r="A9" s="613"/>
      <c r="B9" s="613"/>
      <c r="C9" s="613"/>
      <c r="D9" s="613"/>
      <c r="E9" s="613"/>
      <c r="F9" s="613"/>
      <c r="G9" s="613"/>
      <c r="H9" s="613"/>
      <c r="I9" s="613"/>
    </row>
    <row r="10" spans="1:9">
      <c r="A10" s="613"/>
      <c r="B10" s="613"/>
      <c r="C10" s="613"/>
      <c r="D10" s="613"/>
      <c r="E10" s="613"/>
      <c r="F10" s="613"/>
      <c r="G10" s="613"/>
      <c r="H10" s="613"/>
      <c r="I10" s="613"/>
    </row>
    <row r="11" spans="1:9">
      <c r="A11" s="613"/>
      <c r="B11" s="613"/>
      <c r="C11" s="613"/>
      <c r="D11" s="613"/>
      <c r="E11" s="613"/>
      <c r="F11" s="613"/>
      <c r="G11" s="613"/>
      <c r="H11" s="613"/>
      <c r="I11" s="613"/>
    </row>
    <row r="12" spans="1:9">
      <c r="A12" s="613"/>
      <c r="B12" s="613"/>
      <c r="C12" s="613"/>
      <c r="D12" s="613"/>
      <c r="E12" s="613"/>
      <c r="F12" s="613"/>
      <c r="G12" s="613"/>
      <c r="H12" s="613"/>
      <c r="I12" s="613"/>
    </row>
    <row r="13" spans="1:9">
      <c r="A13" s="613"/>
      <c r="B13" s="613"/>
      <c r="C13" s="613"/>
      <c r="D13" s="613"/>
      <c r="E13" s="613"/>
      <c r="F13" s="613"/>
      <c r="G13" s="613"/>
      <c r="H13" s="613"/>
      <c r="I13" s="613"/>
    </row>
    <row r="14" spans="1:9">
      <c r="A14" s="613"/>
      <c r="B14" s="613"/>
      <c r="C14" s="613"/>
      <c r="D14" s="613"/>
      <c r="E14" s="613"/>
      <c r="F14" s="613"/>
      <c r="G14" s="613"/>
      <c r="H14" s="613"/>
      <c r="I14" s="613"/>
    </row>
    <row r="15" spans="1:9">
      <c r="A15" s="613"/>
      <c r="B15" s="613"/>
      <c r="C15" s="613"/>
      <c r="D15" s="613"/>
      <c r="E15" s="613"/>
      <c r="F15" s="613"/>
      <c r="G15" s="613"/>
      <c r="H15" s="613"/>
      <c r="I15" s="613"/>
    </row>
    <row r="16" spans="1:9">
      <c r="A16" s="613"/>
      <c r="B16" s="613"/>
      <c r="C16" s="613"/>
      <c r="D16" s="613"/>
      <c r="E16" s="613"/>
      <c r="F16" s="613"/>
      <c r="G16" s="613"/>
      <c r="H16" s="613"/>
      <c r="I16" s="613"/>
    </row>
    <row r="17" spans="1:9">
      <c r="A17" s="613"/>
      <c r="B17" s="613"/>
      <c r="C17" s="613"/>
      <c r="D17" s="613"/>
      <c r="E17" s="613"/>
      <c r="F17" s="613"/>
      <c r="G17" s="613"/>
      <c r="H17" s="613"/>
      <c r="I17" s="613"/>
    </row>
    <row r="18" spans="1:9">
      <c r="A18" s="613"/>
      <c r="B18" s="613"/>
      <c r="C18" s="613"/>
      <c r="D18" s="613"/>
      <c r="E18" s="613"/>
      <c r="F18" s="613"/>
      <c r="G18" s="613"/>
      <c r="H18" s="613"/>
      <c r="I18" s="613"/>
    </row>
    <row r="19" spans="1:9">
      <c r="A19" s="613"/>
      <c r="B19" s="613"/>
      <c r="C19" s="613"/>
      <c r="D19" s="613"/>
      <c r="E19" s="613"/>
      <c r="F19" s="613"/>
      <c r="G19" s="613"/>
      <c r="H19" s="613"/>
      <c r="I19" s="613"/>
    </row>
    <row r="20" spans="1:9">
      <c r="A20" s="613"/>
      <c r="B20" s="613"/>
      <c r="C20" s="613"/>
      <c r="D20" s="613"/>
      <c r="E20" s="613"/>
      <c r="F20" s="613"/>
      <c r="G20" s="613"/>
      <c r="H20" s="613"/>
      <c r="I20" s="613"/>
    </row>
    <row r="21" spans="1:9">
      <c r="A21" s="613"/>
      <c r="B21" s="613"/>
      <c r="C21" s="613"/>
      <c r="D21" s="613"/>
      <c r="E21" s="613"/>
      <c r="F21" s="613"/>
      <c r="G21" s="613"/>
      <c r="H21" s="613"/>
      <c r="I21" s="613"/>
    </row>
    <row r="22" spans="1:9">
      <c r="A22" s="613"/>
      <c r="B22" s="613"/>
      <c r="C22" s="613"/>
      <c r="D22" s="613"/>
      <c r="E22" s="613"/>
      <c r="F22" s="613"/>
      <c r="G22" s="613"/>
      <c r="H22" s="613"/>
      <c r="I22" s="613"/>
    </row>
    <row r="23" spans="1:9">
      <c r="A23" s="613"/>
      <c r="B23" s="613"/>
      <c r="C23" s="613"/>
      <c r="D23" s="613"/>
      <c r="E23" s="613"/>
      <c r="F23" s="613"/>
      <c r="G23" s="613"/>
      <c r="H23" s="613"/>
      <c r="I23" s="613"/>
    </row>
    <row r="24" spans="1:9">
      <c r="A24" s="613"/>
      <c r="B24" s="613"/>
      <c r="C24" s="613"/>
      <c r="D24" s="613"/>
      <c r="E24" s="613"/>
      <c r="F24" s="613"/>
      <c r="G24" s="613"/>
      <c r="H24" s="613"/>
      <c r="I24" s="613"/>
    </row>
    <row r="25" spans="1:9">
      <c r="A25" s="613"/>
      <c r="B25" s="613"/>
      <c r="C25" s="613"/>
      <c r="D25" s="613"/>
      <c r="E25" s="613"/>
      <c r="F25" s="613"/>
      <c r="G25" s="613"/>
      <c r="H25" s="613"/>
      <c r="I25" s="613"/>
    </row>
    <row r="26" spans="1:9">
      <c r="A26" s="613"/>
      <c r="B26" s="613"/>
      <c r="C26" s="613"/>
      <c r="D26" s="613"/>
      <c r="E26" s="613"/>
      <c r="F26" s="613"/>
      <c r="G26" s="613"/>
      <c r="H26" s="613"/>
      <c r="I26" s="613"/>
    </row>
    <row r="27" spans="1:9">
      <c r="A27" s="613"/>
      <c r="B27" s="613"/>
      <c r="C27" s="613"/>
      <c r="D27" s="613"/>
      <c r="E27" s="613"/>
      <c r="F27" s="613"/>
      <c r="G27" s="613"/>
      <c r="H27" s="613"/>
      <c r="I27" s="613"/>
    </row>
    <row r="28" spans="1:9">
      <c r="A28" s="613"/>
      <c r="B28" s="613"/>
      <c r="C28" s="613"/>
      <c r="D28" s="613"/>
      <c r="E28" s="613"/>
      <c r="F28" s="613"/>
      <c r="G28" s="613"/>
      <c r="H28" s="613"/>
      <c r="I28" s="613"/>
    </row>
    <row r="29" spans="1:9">
      <c r="A29" s="613"/>
      <c r="B29" s="613"/>
      <c r="C29" s="613"/>
      <c r="D29" s="613"/>
      <c r="E29" s="613"/>
      <c r="F29" s="613"/>
      <c r="G29" s="613"/>
      <c r="H29" s="613"/>
      <c r="I29" s="613"/>
    </row>
    <row r="30" spans="1:9">
      <c r="A30" s="613"/>
      <c r="B30" s="613"/>
      <c r="C30" s="613"/>
      <c r="D30" s="613"/>
      <c r="E30" s="613"/>
      <c r="F30" s="613"/>
      <c r="G30" s="613"/>
      <c r="H30" s="613"/>
      <c r="I30" s="613"/>
    </row>
    <row r="31" spans="1:9">
      <c r="A31" s="613"/>
      <c r="B31" s="613"/>
      <c r="C31" s="613"/>
      <c r="D31" s="613"/>
      <c r="E31" s="613"/>
      <c r="F31" s="613"/>
      <c r="G31" s="613"/>
      <c r="H31" s="613"/>
      <c r="I31" s="613"/>
    </row>
    <row r="32" spans="1:9">
      <c r="A32" s="613"/>
      <c r="B32" s="613"/>
      <c r="C32" s="613"/>
      <c r="D32" s="613"/>
      <c r="E32" s="613"/>
      <c r="F32" s="613"/>
      <c r="G32" s="613"/>
      <c r="H32" s="613"/>
      <c r="I32" s="613"/>
    </row>
    <row r="33" spans="1:9">
      <c r="A33" s="613"/>
      <c r="B33" s="613"/>
      <c r="C33" s="613"/>
      <c r="D33" s="613"/>
      <c r="E33" s="613"/>
      <c r="F33" s="613"/>
      <c r="G33" s="613"/>
      <c r="H33" s="613"/>
      <c r="I33" s="613"/>
    </row>
    <row r="34" spans="1:9">
      <c r="A34" s="613"/>
      <c r="B34" s="613"/>
      <c r="C34" s="613"/>
      <c r="D34" s="613"/>
      <c r="E34" s="613"/>
      <c r="F34" s="613"/>
      <c r="G34" s="613"/>
      <c r="H34" s="613"/>
      <c r="I34" s="613"/>
    </row>
    <row r="35" spans="1:9">
      <c r="A35" s="613"/>
      <c r="B35" s="613"/>
      <c r="C35" s="613"/>
      <c r="D35" s="613"/>
      <c r="E35" s="613"/>
      <c r="F35" s="613"/>
      <c r="G35" s="613"/>
      <c r="H35" s="613"/>
      <c r="I35" s="613"/>
    </row>
    <row r="36" spans="1:9">
      <c r="A36" s="613"/>
      <c r="B36" s="613"/>
      <c r="C36" s="613"/>
      <c r="D36" s="613"/>
      <c r="E36" s="613"/>
      <c r="F36" s="613"/>
      <c r="G36" s="613"/>
      <c r="H36" s="613"/>
      <c r="I36" s="613"/>
    </row>
    <row r="37" spans="1:9">
      <c r="A37" s="613"/>
      <c r="B37" s="613"/>
      <c r="C37" s="613"/>
      <c r="D37" s="613"/>
      <c r="E37" s="613"/>
      <c r="F37" s="613"/>
      <c r="G37" s="613"/>
      <c r="H37" s="613"/>
      <c r="I37" s="613"/>
    </row>
    <row r="38" spans="1:9">
      <c r="A38" s="613"/>
      <c r="B38" s="613"/>
      <c r="C38" s="613"/>
      <c r="D38" s="613"/>
      <c r="E38" s="613"/>
      <c r="F38" s="613"/>
      <c r="G38" s="613"/>
      <c r="H38" s="613"/>
      <c r="I38" s="613"/>
    </row>
    <row r="39" spans="1:9">
      <c r="A39" s="613"/>
      <c r="B39" s="613"/>
      <c r="C39" s="613"/>
      <c r="D39" s="613"/>
      <c r="E39" s="613"/>
      <c r="F39" s="613"/>
      <c r="G39" s="613"/>
      <c r="H39" s="613"/>
      <c r="I39" s="613"/>
    </row>
    <row r="40" spans="1:9">
      <c r="A40" s="613"/>
      <c r="B40" s="613"/>
      <c r="C40" s="613"/>
      <c r="D40" s="613"/>
      <c r="E40" s="613"/>
      <c r="F40" s="613"/>
      <c r="G40" s="613"/>
      <c r="H40" s="613"/>
      <c r="I40" s="613"/>
    </row>
    <row r="41" spans="1:9">
      <c r="A41" s="613"/>
      <c r="B41" s="613"/>
      <c r="C41" s="613"/>
      <c r="D41" s="613"/>
      <c r="E41" s="613"/>
      <c r="F41" s="613"/>
      <c r="G41" s="613"/>
      <c r="H41" s="613"/>
      <c r="I41" s="613"/>
    </row>
    <row r="42" spans="1:9">
      <c r="A42" s="613"/>
      <c r="B42" s="613"/>
      <c r="C42" s="613"/>
      <c r="D42" s="613"/>
      <c r="E42" s="613"/>
      <c r="F42" s="613"/>
      <c r="G42" s="613"/>
      <c r="H42" s="613"/>
      <c r="I42" s="613"/>
    </row>
    <row r="43" spans="1:9">
      <c r="A43" s="613"/>
      <c r="B43" s="613"/>
      <c r="C43" s="613"/>
      <c r="D43" s="613"/>
      <c r="E43" s="613"/>
      <c r="F43" s="613"/>
      <c r="G43" s="613"/>
      <c r="H43" s="613"/>
      <c r="I43" s="613"/>
    </row>
    <row r="44" spans="1:9">
      <c r="A44" s="613"/>
      <c r="B44" s="613"/>
      <c r="C44" s="613"/>
      <c r="D44" s="613"/>
      <c r="E44" s="613"/>
      <c r="F44" s="613"/>
      <c r="G44" s="613"/>
      <c r="H44" s="613"/>
      <c r="I44" s="613"/>
    </row>
    <row r="45" spans="1:9">
      <c r="A45" s="613"/>
      <c r="B45" s="613"/>
      <c r="C45" s="613"/>
      <c r="D45" s="613"/>
      <c r="E45" s="613"/>
      <c r="F45" s="613"/>
      <c r="G45" s="613"/>
      <c r="H45" s="613"/>
      <c r="I45" s="613"/>
    </row>
    <row r="46" spans="1:9">
      <c r="A46" s="613"/>
      <c r="B46" s="613"/>
      <c r="C46" s="613"/>
      <c r="D46" s="613"/>
      <c r="E46" s="613"/>
      <c r="F46" s="613"/>
      <c r="G46" s="613"/>
      <c r="H46" s="613"/>
      <c r="I46" s="613"/>
    </row>
    <row r="47" spans="1:9">
      <c r="A47" s="613"/>
      <c r="B47" s="613"/>
      <c r="C47" s="613"/>
      <c r="D47" s="613"/>
      <c r="E47" s="613"/>
      <c r="F47" s="613"/>
      <c r="G47" s="613"/>
      <c r="H47" s="613"/>
      <c r="I47" s="613"/>
    </row>
    <row r="48" spans="1:9">
      <c r="A48" s="613"/>
      <c r="B48" s="613"/>
      <c r="C48" s="613"/>
      <c r="D48" s="613"/>
      <c r="E48" s="613"/>
      <c r="F48" s="613"/>
      <c r="G48" s="613"/>
      <c r="H48" s="613"/>
      <c r="I48" s="613"/>
    </row>
    <row r="49" spans="1:9">
      <c r="A49" s="613"/>
      <c r="B49" s="613"/>
      <c r="C49" s="613"/>
      <c r="D49" s="613"/>
      <c r="E49" s="613"/>
      <c r="F49" s="613"/>
      <c r="G49" s="613"/>
      <c r="H49" s="613"/>
      <c r="I49" s="613"/>
    </row>
    <row r="50" spans="1:9">
      <c r="A50" s="613"/>
      <c r="B50" s="613"/>
      <c r="C50" s="613"/>
      <c r="D50" s="613"/>
      <c r="E50" s="613"/>
      <c r="F50" s="613"/>
      <c r="G50" s="613"/>
      <c r="H50" s="613"/>
      <c r="I50" s="613"/>
    </row>
    <row r="51" spans="1:9">
      <c r="A51" s="613"/>
      <c r="B51" s="613"/>
      <c r="C51" s="613"/>
      <c r="D51" s="613"/>
      <c r="E51" s="613"/>
      <c r="F51" s="613"/>
      <c r="G51" s="613"/>
      <c r="H51" s="613"/>
      <c r="I51" s="613"/>
    </row>
    <row r="52" spans="1:9">
      <c r="A52" s="613"/>
      <c r="B52" s="613"/>
      <c r="C52" s="613"/>
      <c r="D52" s="613"/>
      <c r="E52" s="613"/>
      <c r="F52" s="613"/>
      <c r="G52" s="613"/>
      <c r="H52" s="613"/>
      <c r="I52" s="613"/>
    </row>
    <row r="53" spans="1:9">
      <c r="A53" s="613"/>
      <c r="B53" s="613"/>
      <c r="C53" s="613"/>
      <c r="D53" s="613"/>
      <c r="E53" s="613"/>
      <c r="F53" s="613"/>
      <c r="G53" s="613"/>
      <c r="H53" s="613"/>
      <c r="I53" s="613"/>
    </row>
    <row r="54" spans="1:9">
      <c r="A54" s="613"/>
      <c r="B54" s="613"/>
      <c r="C54" s="613"/>
      <c r="D54" s="613"/>
      <c r="E54" s="613"/>
      <c r="F54" s="613"/>
      <c r="G54" s="613"/>
      <c r="H54" s="613"/>
      <c r="I54" s="613"/>
    </row>
    <row r="55" spans="1:9">
      <c r="A55" s="613"/>
      <c r="B55" s="613"/>
      <c r="C55" s="613"/>
      <c r="D55" s="613"/>
      <c r="E55" s="613"/>
      <c r="F55" s="613"/>
      <c r="G55" s="613"/>
      <c r="H55" s="613"/>
      <c r="I55" s="613"/>
    </row>
    <row r="56" spans="1:9">
      <c r="A56" s="613"/>
      <c r="B56" s="613"/>
      <c r="C56" s="613"/>
      <c r="D56" s="613"/>
      <c r="E56" s="613"/>
      <c r="F56" s="613"/>
      <c r="G56" s="613"/>
      <c r="H56" s="613"/>
      <c r="I56" s="613"/>
    </row>
    <row r="57" spans="1:9">
      <c r="A57" s="613"/>
      <c r="B57" s="613"/>
      <c r="C57" s="613"/>
      <c r="D57" s="613"/>
      <c r="E57" s="613"/>
      <c r="F57" s="613"/>
      <c r="G57" s="613"/>
      <c r="H57" s="613"/>
      <c r="I57" s="613"/>
    </row>
    <row r="58" spans="1:9">
      <c r="A58" s="613"/>
      <c r="B58" s="613"/>
      <c r="C58" s="613"/>
      <c r="D58" s="613"/>
      <c r="E58" s="613"/>
      <c r="F58" s="613"/>
      <c r="G58" s="613"/>
      <c r="H58" s="613"/>
      <c r="I58" s="613"/>
    </row>
    <row r="59" spans="1:9">
      <c r="A59" s="613"/>
      <c r="B59" s="613"/>
      <c r="C59" s="613"/>
      <c r="D59" s="613"/>
      <c r="E59" s="613"/>
      <c r="F59" s="613"/>
      <c r="G59" s="613"/>
      <c r="H59" s="613"/>
      <c r="I59" s="613"/>
    </row>
    <row r="60" spans="1:9">
      <c r="A60" s="613"/>
      <c r="B60" s="613"/>
      <c r="C60" s="613"/>
      <c r="D60" s="613"/>
      <c r="E60" s="613"/>
      <c r="F60" s="613"/>
      <c r="G60" s="613"/>
      <c r="H60" s="613"/>
      <c r="I60" s="613"/>
    </row>
    <row r="61" spans="1:9">
      <c r="A61" s="613"/>
      <c r="B61" s="613"/>
      <c r="C61" s="613"/>
      <c r="D61" s="613"/>
      <c r="E61" s="613"/>
      <c r="F61" s="613"/>
      <c r="G61" s="613"/>
      <c r="H61" s="613"/>
      <c r="I61" s="613"/>
    </row>
    <row r="62" spans="1:9">
      <c r="A62" s="613"/>
      <c r="B62" s="613"/>
      <c r="C62" s="613"/>
      <c r="D62" s="613"/>
      <c r="E62" s="613"/>
      <c r="F62" s="613"/>
      <c r="G62" s="613"/>
      <c r="H62" s="613"/>
      <c r="I62" s="613"/>
    </row>
    <row r="63" spans="1:9">
      <c r="A63" s="613"/>
      <c r="B63" s="613"/>
      <c r="C63" s="613"/>
      <c r="D63" s="613"/>
      <c r="E63" s="613"/>
      <c r="F63" s="613"/>
      <c r="G63" s="613"/>
      <c r="H63" s="613"/>
      <c r="I63" s="613"/>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713</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540.58623999999804</v>
      </c>
      <c r="C6" s="344">
        <v>540.53637999999819</v>
      </c>
      <c r="D6" s="344">
        <v>551.37601999999822</v>
      </c>
      <c r="E6" s="344">
        <v>555.43840999999816</v>
      </c>
      <c r="F6" s="344">
        <v>555.19197999999813</v>
      </c>
      <c r="G6" s="344">
        <v>563.38194999999837</v>
      </c>
      <c r="H6" s="344">
        <v>569.80878999999845</v>
      </c>
      <c r="I6" s="344">
        <f t="shared" ref="I6" si="0">SUM(I7:I14)</f>
        <v>569.70674999999846</v>
      </c>
      <c r="J6" s="144"/>
    </row>
    <row r="7" spans="1:17">
      <c r="A7" s="477" t="s">
        <v>357</v>
      </c>
      <c r="B7" s="478">
        <v>0</v>
      </c>
      <c r="C7" s="479">
        <v>0</v>
      </c>
      <c r="D7" s="478">
        <v>0</v>
      </c>
      <c r="E7" s="479">
        <v>0</v>
      </c>
      <c r="F7" s="478">
        <v>0</v>
      </c>
      <c r="G7" s="479">
        <v>0</v>
      </c>
      <c r="H7" s="478">
        <v>0</v>
      </c>
      <c r="I7" s="479">
        <v>0</v>
      </c>
      <c r="J7" s="145"/>
      <c r="K7" s="146"/>
    </row>
    <row r="8" spans="1:17">
      <c r="A8" s="483" t="s">
        <v>358</v>
      </c>
      <c r="B8" s="484">
        <v>244.73</v>
      </c>
      <c r="C8" s="485">
        <v>244.73000000000002</v>
      </c>
      <c r="D8" s="484">
        <v>255.23000000000002</v>
      </c>
      <c r="E8" s="485">
        <v>255.23000000000002</v>
      </c>
      <c r="F8" s="484">
        <v>255.23000000000002</v>
      </c>
      <c r="G8" s="485">
        <v>258.73</v>
      </c>
      <c r="H8" s="484">
        <v>262.08500000000004</v>
      </c>
      <c r="I8" s="485">
        <v>262.08500000000004</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62.566499999999998</v>
      </c>
      <c r="C10" s="485">
        <v>62.436000000000014</v>
      </c>
      <c r="D10" s="484">
        <v>62.548000000000016</v>
      </c>
      <c r="E10" s="485">
        <v>66.612000000000009</v>
      </c>
      <c r="F10" s="484">
        <v>66.654000000000011</v>
      </c>
      <c r="G10" s="485">
        <v>66.654000000000011</v>
      </c>
      <c r="H10" s="484">
        <v>69.707000000000008</v>
      </c>
      <c r="I10" s="485">
        <v>69.694000000000003</v>
      </c>
      <c r="J10" s="145"/>
      <c r="K10" s="146"/>
    </row>
    <row r="11" spans="1:17">
      <c r="A11" s="483" t="s">
        <v>361</v>
      </c>
      <c r="B11" s="484">
        <v>19.911999999999992</v>
      </c>
      <c r="C11" s="485">
        <v>19.94799999999999</v>
      </c>
      <c r="D11" s="484">
        <v>20.245999999999988</v>
      </c>
      <c r="E11" s="485">
        <v>20.325999999999993</v>
      </c>
      <c r="F11" s="484">
        <v>20.313999999999993</v>
      </c>
      <c r="G11" s="485">
        <v>20.556999999999992</v>
      </c>
      <c r="H11" s="484">
        <v>20.759299999999993</v>
      </c>
      <c r="I11" s="485">
        <v>20.68879999999999</v>
      </c>
      <c r="J11" s="145"/>
      <c r="K11" s="146"/>
    </row>
    <row r="12" spans="1:17">
      <c r="A12" s="483" t="s">
        <v>362</v>
      </c>
      <c r="B12" s="484">
        <v>1.5</v>
      </c>
      <c r="C12" s="485">
        <v>1.5</v>
      </c>
      <c r="D12" s="484">
        <v>1.5</v>
      </c>
      <c r="E12" s="485">
        <v>1.5</v>
      </c>
      <c r="F12" s="484">
        <v>1.5</v>
      </c>
      <c r="G12" s="485">
        <v>1.5</v>
      </c>
      <c r="H12" s="484">
        <v>1.5</v>
      </c>
      <c r="I12" s="485">
        <v>1.5</v>
      </c>
      <c r="J12" s="145"/>
      <c r="K12" s="146"/>
      <c r="L12" s="147"/>
      <c r="M12" s="148"/>
      <c r="N12" s="149"/>
      <c r="O12" s="149"/>
      <c r="P12" s="149"/>
      <c r="Q12" s="149"/>
    </row>
    <row r="13" spans="1:17">
      <c r="A13" s="483" t="s">
        <v>363</v>
      </c>
      <c r="B13" s="484">
        <v>0.8</v>
      </c>
      <c r="C13" s="485">
        <v>0.8</v>
      </c>
      <c r="D13" s="484">
        <v>0.8</v>
      </c>
      <c r="E13" s="485">
        <v>0.8</v>
      </c>
      <c r="F13" s="484">
        <v>0.8</v>
      </c>
      <c r="G13" s="485">
        <v>5.3199999999999994</v>
      </c>
      <c r="H13" s="484">
        <v>5.3199999999999994</v>
      </c>
      <c r="I13" s="485">
        <v>5.3199999999999994</v>
      </c>
      <c r="J13" s="145"/>
      <c r="K13" s="146"/>
      <c r="L13" s="147"/>
      <c r="M13" s="148"/>
      <c r="N13" s="149"/>
      <c r="O13" s="149"/>
      <c r="P13" s="149"/>
      <c r="Q13" s="149"/>
    </row>
    <row r="14" spans="1:17">
      <c r="A14" s="480" t="s">
        <v>364</v>
      </c>
      <c r="B14" s="481">
        <v>211.07773999999807</v>
      </c>
      <c r="C14" s="482">
        <v>211.12237999999812</v>
      </c>
      <c r="D14" s="481">
        <v>211.05201999999821</v>
      </c>
      <c r="E14" s="482">
        <v>210.97040999999817</v>
      </c>
      <c r="F14" s="481">
        <v>210.69397999999816</v>
      </c>
      <c r="G14" s="482">
        <v>210.62094999999832</v>
      </c>
      <c r="H14" s="481">
        <v>210.91535999999837</v>
      </c>
      <c r="I14" s="482">
        <v>210.41894999999846</v>
      </c>
      <c r="J14" s="145"/>
      <c r="K14" s="146"/>
      <c r="L14" s="147"/>
      <c r="M14" s="148"/>
      <c r="N14" s="149"/>
      <c r="O14" s="149"/>
      <c r="P14" s="149"/>
      <c r="Q14" s="149"/>
    </row>
    <row r="15" spans="1:17">
      <c r="A15" s="345" t="s">
        <v>499</v>
      </c>
      <c r="B15" s="344">
        <v>1406715.5270000026</v>
      </c>
      <c r="C15" s="344">
        <v>1476370.6059999985</v>
      </c>
      <c r="D15" s="344">
        <v>1286817.5379999992</v>
      </c>
      <c r="E15" s="344">
        <v>1307699.2199999976</v>
      </c>
      <c r="F15" s="344">
        <v>1335556.9149999991</v>
      </c>
      <c r="G15" s="344">
        <v>1280148.5499999993</v>
      </c>
      <c r="H15" s="344">
        <v>1348014.8769999999</v>
      </c>
      <c r="I15" s="344">
        <f t="shared" ref="I15" si="1">SUM(I16:I23)</f>
        <v>1428262.1020000002</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889124.47000000009</v>
      </c>
      <c r="C17" s="485">
        <v>950740.06</v>
      </c>
      <c r="D17" s="484">
        <v>754965.44200000004</v>
      </c>
      <c r="E17" s="485">
        <v>767502.3489999997</v>
      </c>
      <c r="F17" s="484">
        <v>786013.77500000014</v>
      </c>
      <c r="G17" s="485">
        <v>740544.60999999987</v>
      </c>
      <c r="H17" s="484">
        <v>786484.44200000016</v>
      </c>
      <c r="I17" s="485">
        <v>870529.06799999974</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233574.90599999981</v>
      </c>
      <c r="C19" s="485">
        <v>238126.16000000012</v>
      </c>
      <c r="D19" s="484">
        <v>236785.55999999971</v>
      </c>
      <c r="E19" s="485">
        <v>249651.55099999989</v>
      </c>
      <c r="F19" s="484">
        <v>250229.95099999983</v>
      </c>
      <c r="G19" s="485">
        <v>243340.04600000003</v>
      </c>
      <c r="H19" s="484">
        <v>255470.90399999983</v>
      </c>
      <c r="I19" s="485">
        <v>260351.43899999993</v>
      </c>
      <c r="J19" s="145"/>
      <c r="K19" s="146"/>
    </row>
    <row r="20" spans="1:18">
      <c r="A20" s="483" t="s">
        <v>361</v>
      </c>
      <c r="B20" s="484">
        <v>73942.044999999955</v>
      </c>
      <c r="C20" s="485">
        <v>64740.187000000056</v>
      </c>
      <c r="D20" s="484">
        <v>85543.691000000108</v>
      </c>
      <c r="E20" s="485">
        <v>73725.557000000059</v>
      </c>
      <c r="F20" s="484">
        <v>67762.140999999945</v>
      </c>
      <c r="G20" s="485">
        <v>67891.367999999929</v>
      </c>
      <c r="H20" s="484">
        <v>74002.815999999977</v>
      </c>
      <c r="I20" s="485">
        <v>79091.04100000007</v>
      </c>
      <c r="J20" s="145"/>
      <c r="K20" s="146"/>
    </row>
    <row r="21" spans="1:18">
      <c r="A21" s="483" t="s">
        <v>362</v>
      </c>
      <c r="B21" s="484">
        <v>29.74</v>
      </c>
      <c r="C21" s="485">
        <v>14.73</v>
      </c>
      <c r="D21" s="484">
        <v>0</v>
      </c>
      <c r="E21" s="485">
        <v>3.431</v>
      </c>
      <c r="F21" s="484">
        <v>44.377000000000002</v>
      </c>
      <c r="G21" s="485">
        <v>44.149000000000001</v>
      </c>
      <c r="H21" s="484">
        <v>1.639</v>
      </c>
      <c r="I21" s="485">
        <v>52.016999999999996</v>
      </c>
      <c r="J21" s="145"/>
      <c r="K21" s="146"/>
      <c r="L21" s="147"/>
      <c r="M21" s="148"/>
      <c r="N21" s="149"/>
      <c r="O21" s="149"/>
      <c r="P21" s="149"/>
      <c r="Q21" s="149"/>
    </row>
    <row r="22" spans="1:18">
      <c r="A22" s="483" t="s">
        <v>363</v>
      </c>
      <c r="B22" s="484">
        <v>940.85499999999979</v>
      </c>
      <c r="C22" s="485">
        <v>1197.145</v>
      </c>
      <c r="D22" s="484">
        <v>1020.9279999999999</v>
      </c>
      <c r="E22" s="485">
        <v>1283.5030000000002</v>
      </c>
      <c r="F22" s="484">
        <v>1108.3920000000001</v>
      </c>
      <c r="G22" s="485">
        <v>2884.8849999999998</v>
      </c>
      <c r="H22" s="484">
        <v>8775.3310000000001</v>
      </c>
      <c r="I22" s="485">
        <v>7728.5009999999993</v>
      </c>
      <c r="J22" s="145"/>
      <c r="K22" s="146"/>
      <c r="L22" s="147"/>
      <c r="M22" s="148"/>
      <c r="N22" s="149"/>
      <c r="O22" s="149"/>
      <c r="P22" s="149"/>
      <c r="Q22" s="149"/>
    </row>
    <row r="23" spans="1:18">
      <c r="A23" s="480" t="s">
        <v>364</v>
      </c>
      <c r="B23" s="481">
        <v>209103.51100000279</v>
      </c>
      <c r="C23" s="482">
        <v>221552.32399999813</v>
      </c>
      <c r="D23" s="481">
        <v>208501.9169999992</v>
      </c>
      <c r="E23" s="482">
        <v>215532.82899999773</v>
      </c>
      <c r="F23" s="481">
        <v>230398.27899999887</v>
      </c>
      <c r="G23" s="482">
        <v>225443.4919999995</v>
      </c>
      <c r="H23" s="481">
        <v>223541.3749999998</v>
      </c>
      <c r="I23" s="482">
        <v>210510.03600000052</v>
      </c>
      <c r="J23" s="145"/>
      <c r="K23" s="146"/>
      <c r="L23" s="147"/>
      <c r="M23" s="148"/>
      <c r="N23" s="149"/>
      <c r="O23" s="149"/>
      <c r="P23" s="149"/>
      <c r="Q23" s="149"/>
    </row>
    <row r="24" spans="1:18">
      <c r="A24" s="346" t="s">
        <v>504</v>
      </c>
      <c r="B24" s="344">
        <v>2838268.4569999999</v>
      </c>
      <c r="C24" s="344">
        <v>2908099.2069999995</v>
      </c>
      <c r="D24" s="344">
        <v>3041615.3499999996</v>
      </c>
      <c r="E24" s="344">
        <v>3101317.4679999999</v>
      </c>
      <c r="F24" s="344">
        <v>3073974.4450000003</v>
      </c>
      <c r="G24" s="344">
        <v>3026961.7439999999</v>
      </c>
      <c r="H24" s="344">
        <v>2940704.0469999998</v>
      </c>
      <c r="I24" s="344">
        <f t="shared" ref="I24" si="2">SUM(I25:I28)</f>
        <v>3123617.5279999999</v>
      </c>
      <c r="J24" s="150"/>
      <c r="K24" s="146"/>
      <c r="L24" s="151"/>
      <c r="M24" s="139"/>
      <c r="N24" s="152"/>
      <c r="O24" s="148"/>
      <c r="P24" s="153"/>
      <c r="Q24" s="154"/>
      <c r="R24" s="154"/>
    </row>
    <row r="25" spans="1:18">
      <c r="A25" s="477" t="s">
        <v>446</v>
      </c>
      <c r="B25" s="478">
        <v>200589.62599999999</v>
      </c>
      <c r="C25" s="479">
        <v>221937.84499999994</v>
      </c>
      <c r="D25" s="478">
        <v>217566.25499999995</v>
      </c>
      <c r="E25" s="479">
        <v>215067.98499999999</v>
      </c>
      <c r="F25" s="478">
        <v>207101.16099999999</v>
      </c>
      <c r="G25" s="479">
        <v>202798.50500000003</v>
      </c>
      <c r="H25" s="479">
        <v>187702.33800000002</v>
      </c>
      <c r="I25" s="479">
        <v>195474.69999999998</v>
      </c>
      <c r="J25" s="150"/>
      <c r="K25" s="146"/>
      <c r="L25" s="151"/>
      <c r="M25" s="155"/>
      <c r="R25" s="156"/>
    </row>
    <row r="26" spans="1:18">
      <c r="A26" s="483" t="s">
        <v>447</v>
      </c>
      <c r="B26" s="484">
        <v>1401607.4100000001</v>
      </c>
      <c r="C26" s="485">
        <v>1423926.64</v>
      </c>
      <c r="D26" s="484">
        <v>1505857.152</v>
      </c>
      <c r="E26" s="485">
        <v>1549794.544</v>
      </c>
      <c r="F26" s="484">
        <v>1542182.3600000003</v>
      </c>
      <c r="G26" s="485">
        <v>1484610.6300000001</v>
      </c>
      <c r="H26" s="485">
        <v>1366598.2790000001</v>
      </c>
      <c r="I26" s="485">
        <v>1439103.4679999999</v>
      </c>
      <c r="J26" s="150"/>
      <c r="K26" s="146"/>
      <c r="L26" s="151"/>
      <c r="M26" s="155"/>
    </row>
    <row r="27" spans="1:18">
      <c r="A27" s="483" t="s">
        <v>448</v>
      </c>
      <c r="B27" s="484">
        <v>454536.54600000003</v>
      </c>
      <c r="C27" s="485">
        <v>458891.951</v>
      </c>
      <c r="D27" s="484">
        <v>479182.65999999992</v>
      </c>
      <c r="E27" s="485">
        <v>481051.27999999997</v>
      </c>
      <c r="F27" s="484">
        <v>474986.05099999992</v>
      </c>
      <c r="G27" s="485">
        <v>474149.17799999996</v>
      </c>
      <c r="H27" s="485">
        <v>466973.51699999999</v>
      </c>
      <c r="I27" s="485">
        <v>481371.18900000001</v>
      </c>
      <c r="J27" s="150"/>
      <c r="K27" s="146"/>
      <c r="L27" s="151"/>
      <c r="M27" s="155"/>
    </row>
    <row r="28" spans="1:18">
      <c r="A28" s="480" t="s">
        <v>449</v>
      </c>
      <c r="B28" s="481">
        <v>781534.87499999988</v>
      </c>
      <c r="C28" s="482">
        <v>803342.77099999995</v>
      </c>
      <c r="D28" s="481">
        <v>839009.28300000005</v>
      </c>
      <c r="E28" s="482">
        <v>855403.6590000001</v>
      </c>
      <c r="F28" s="481">
        <v>849704.87300000014</v>
      </c>
      <c r="G28" s="482">
        <v>865403.4310000001</v>
      </c>
      <c r="H28" s="482">
        <v>919429.91299999983</v>
      </c>
      <c r="I28" s="482">
        <v>1007668.171</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714</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2963.5586199999989</v>
      </c>
      <c r="C6" s="344">
        <v>2858.5012499999989</v>
      </c>
      <c r="D6" s="344">
        <v>2861.0097199999987</v>
      </c>
      <c r="E6" s="344">
        <v>2865.4216899999988</v>
      </c>
      <c r="F6" s="344">
        <v>2869.1667799999987</v>
      </c>
      <c r="G6" s="344">
        <v>2792.9349299999985</v>
      </c>
      <c r="H6" s="344">
        <v>2795.2439899999981</v>
      </c>
      <c r="I6" s="344">
        <f t="shared" ref="I6" si="0">SUM(I7:I14)</f>
        <v>2300.6386199999988</v>
      </c>
      <c r="J6" s="144"/>
    </row>
    <row r="7" spans="1:17">
      <c r="A7" s="477" t="s">
        <v>357</v>
      </c>
      <c r="B7" s="478">
        <v>0</v>
      </c>
      <c r="C7" s="479">
        <v>0</v>
      </c>
      <c r="D7" s="478">
        <v>0</v>
      </c>
      <c r="E7" s="479">
        <v>0</v>
      </c>
      <c r="F7" s="478">
        <v>0</v>
      </c>
      <c r="G7" s="479">
        <v>0</v>
      </c>
      <c r="H7" s="478">
        <v>0</v>
      </c>
      <c r="I7" s="479">
        <v>0</v>
      </c>
      <c r="J7" s="145"/>
      <c r="K7" s="146"/>
    </row>
    <row r="8" spans="1:17">
      <c r="A8" s="483" t="s">
        <v>358</v>
      </c>
      <c r="B8" s="484">
        <v>1840.4859999999999</v>
      </c>
      <c r="C8" s="485">
        <v>1728.4860000000001</v>
      </c>
      <c r="D8" s="484">
        <v>1727.9459999999999</v>
      </c>
      <c r="E8" s="485">
        <v>1729.258</v>
      </c>
      <c r="F8" s="484">
        <v>1729.1759999999999</v>
      </c>
      <c r="G8" s="485">
        <v>1651.9759999999999</v>
      </c>
      <c r="H8" s="484">
        <v>1652.4259999999999</v>
      </c>
      <c r="I8" s="485">
        <v>1152.0020000000002</v>
      </c>
      <c r="J8" s="145"/>
      <c r="K8" s="146"/>
    </row>
    <row r="9" spans="1:17">
      <c r="A9" s="483" t="s">
        <v>359</v>
      </c>
      <c r="B9" s="484">
        <v>0</v>
      </c>
      <c r="C9" s="485">
        <v>0.315</v>
      </c>
      <c r="D9" s="484">
        <v>0</v>
      </c>
      <c r="E9" s="485">
        <v>0</v>
      </c>
      <c r="F9" s="484">
        <v>0</v>
      </c>
      <c r="G9" s="485">
        <v>0</v>
      </c>
      <c r="H9" s="484">
        <v>0</v>
      </c>
      <c r="I9" s="485">
        <v>0</v>
      </c>
      <c r="J9" s="145"/>
      <c r="K9" s="146"/>
    </row>
    <row r="10" spans="1:17">
      <c r="A10" s="483" t="s">
        <v>360</v>
      </c>
      <c r="B10" s="484">
        <v>186.18700000000001</v>
      </c>
      <c r="C10" s="485">
        <v>191.85300000000001</v>
      </c>
      <c r="D10" s="484">
        <v>192.86799999999999</v>
      </c>
      <c r="E10" s="485">
        <v>195.45199999999994</v>
      </c>
      <c r="F10" s="484">
        <v>198.46779999999995</v>
      </c>
      <c r="G10" s="485">
        <v>198.90099999999998</v>
      </c>
      <c r="H10" s="484">
        <v>198.6688</v>
      </c>
      <c r="I10" s="485">
        <v>204.31980000000001</v>
      </c>
      <c r="J10" s="145"/>
      <c r="K10" s="146"/>
    </row>
    <row r="11" spans="1:17">
      <c r="A11" s="483" t="s">
        <v>361</v>
      </c>
      <c r="B11" s="484">
        <v>639.86340000000007</v>
      </c>
      <c r="C11" s="485">
        <v>640.41759999999999</v>
      </c>
      <c r="D11" s="484">
        <v>642.70820000000003</v>
      </c>
      <c r="E11" s="485">
        <v>643.32319999999993</v>
      </c>
      <c r="F11" s="484">
        <v>644.08569999999997</v>
      </c>
      <c r="G11" s="485">
        <v>644.11770000000001</v>
      </c>
      <c r="H11" s="484">
        <v>644.31619999999998</v>
      </c>
      <c r="I11" s="485">
        <v>644.49019999999996</v>
      </c>
      <c r="J11" s="145"/>
      <c r="K11" s="146"/>
    </row>
    <row r="12" spans="1:17">
      <c r="A12" s="483" t="s">
        <v>362</v>
      </c>
      <c r="B12" s="484">
        <v>45</v>
      </c>
      <c r="C12" s="485">
        <v>45</v>
      </c>
      <c r="D12" s="484">
        <v>45</v>
      </c>
      <c r="E12" s="485">
        <v>45</v>
      </c>
      <c r="F12" s="484">
        <v>45</v>
      </c>
      <c r="G12" s="485">
        <v>45</v>
      </c>
      <c r="H12" s="484">
        <v>45</v>
      </c>
      <c r="I12" s="485">
        <v>45</v>
      </c>
      <c r="J12" s="145"/>
      <c r="K12" s="146"/>
      <c r="L12" s="147"/>
      <c r="M12" s="148"/>
      <c r="N12" s="149"/>
      <c r="O12" s="149"/>
      <c r="P12" s="149"/>
      <c r="Q12" s="149"/>
    </row>
    <row r="13" spans="1:17">
      <c r="A13" s="483" t="s">
        <v>363</v>
      </c>
      <c r="B13" s="484">
        <v>6.0539999999999994</v>
      </c>
      <c r="C13" s="485">
        <v>6.0539999999999994</v>
      </c>
      <c r="D13" s="484">
        <v>6.0539999999999994</v>
      </c>
      <c r="E13" s="485">
        <v>6.0539999999999994</v>
      </c>
      <c r="F13" s="484">
        <v>6.0539999999999994</v>
      </c>
      <c r="G13" s="485">
        <v>6.0439999999999996</v>
      </c>
      <c r="H13" s="484">
        <v>6.0439999999999996</v>
      </c>
      <c r="I13" s="485">
        <v>6.0439999999999996</v>
      </c>
      <c r="J13" s="145"/>
      <c r="K13" s="146"/>
      <c r="L13" s="147"/>
      <c r="M13" s="148"/>
      <c r="N13" s="149"/>
      <c r="O13" s="149"/>
      <c r="P13" s="149"/>
      <c r="Q13" s="149"/>
    </row>
    <row r="14" spans="1:17">
      <c r="A14" s="480" t="s">
        <v>364</v>
      </c>
      <c r="B14" s="481">
        <v>245.96821999999867</v>
      </c>
      <c r="C14" s="482">
        <v>246.37564999999856</v>
      </c>
      <c r="D14" s="481">
        <v>246.43351999999862</v>
      </c>
      <c r="E14" s="482">
        <v>246.33448999999871</v>
      </c>
      <c r="F14" s="481">
        <v>246.38327999999882</v>
      </c>
      <c r="G14" s="482">
        <v>246.8962299999987</v>
      </c>
      <c r="H14" s="481">
        <v>249.77204999999861</v>
      </c>
      <c r="I14" s="482">
        <v>248.78261999999864</v>
      </c>
      <c r="J14" s="145"/>
      <c r="K14" s="146"/>
      <c r="L14" s="147"/>
      <c r="M14" s="148"/>
      <c r="N14" s="149"/>
      <c r="O14" s="149"/>
      <c r="P14" s="149"/>
      <c r="Q14" s="149"/>
    </row>
    <row r="15" spans="1:17">
      <c r="A15" s="345" t="s">
        <v>499</v>
      </c>
      <c r="B15" s="344">
        <v>9193183.2535000015</v>
      </c>
      <c r="C15" s="344">
        <v>9221867.3823000006</v>
      </c>
      <c r="D15" s="344">
        <v>8991594.5650000013</v>
      </c>
      <c r="E15" s="344">
        <v>8596927.7580000013</v>
      </c>
      <c r="F15" s="344">
        <v>7963477.8679999989</v>
      </c>
      <c r="G15" s="344">
        <v>8264101.5599999996</v>
      </c>
      <c r="H15" s="344">
        <v>7080988.6169999996</v>
      </c>
      <c r="I15" s="344">
        <f t="shared" ref="I15" si="1">SUM(I16:I23)</f>
        <v>6763559.1680000024</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7620094.3399999999</v>
      </c>
      <c r="C17" s="485">
        <v>7729599.7199999997</v>
      </c>
      <c r="D17" s="484">
        <v>7376695.1020000009</v>
      </c>
      <c r="E17" s="485">
        <v>7089736.4309999999</v>
      </c>
      <c r="F17" s="484">
        <v>6532080.7089999989</v>
      </c>
      <c r="G17" s="485">
        <v>6639966.3849999988</v>
      </c>
      <c r="H17" s="484">
        <v>5476157.9889999991</v>
      </c>
      <c r="I17" s="485">
        <v>4972673.0360000031</v>
      </c>
      <c r="J17" s="145"/>
      <c r="K17" s="146"/>
    </row>
    <row r="18" spans="1:18">
      <c r="A18" s="483" t="s">
        <v>359</v>
      </c>
      <c r="B18" s="484">
        <v>0</v>
      </c>
      <c r="C18" s="485">
        <v>1100</v>
      </c>
      <c r="D18" s="484">
        <v>0</v>
      </c>
      <c r="E18" s="485">
        <v>0</v>
      </c>
      <c r="F18" s="484">
        <v>0</v>
      </c>
      <c r="G18" s="485">
        <v>0</v>
      </c>
      <c r="H18" s="484">
        <v>0</v>
      </c>
      <c r="I18" s="485">
        <v>0</v>
      </c>
      <c r="J18" s="145"/>
      <c r="K18" s="146"/>
    </row>
    <row r="19" spans="1:18">
      <c r="A19" s="483" t="s">
        <v>360</v>
      </c>
      <c r="B19" s="484">
        <v>350015.84999999992</v>
      </c>
      <c r="C19" s="485">
        <v>383064.09</v>
      </c>
      <c r="D19" s="484">
        <v>384513.43200000032</v>
      </c>
      <c r="E19" s="485">
        <v>391018.61699999991</v>
      </c>
      <c r="F19" s="484">
        <v>384735.43199999939</v>
      </c>
      <c r="G19" s="485">
        <v>379650.93500000017</v>
      </c>
      <c r="H19" s="484">
        <v>393574.78799999983</v>
      </c>
      <c r="I19" s="485">
        <v>412437.06799999921</v>
      </c>
      <c r="J19" s="145"/>
      <c r="K19" s="146"/>
    </row>
    <row r="20" spans="1:18">
      <c r="A20" s="483" t="s">
        <v>361</v>
      </c>
      <c r="B20" s="484">
        <v>901975.42900000035</v>
      </c>
      <c r="C20" s="485">
        <v>769185.97400000028</v>
      </c>
      <c r="D20" s="484">
        <v>921078.41200000024</v>
      </c>
      <c r="E20" s="485">
        <v>802150.05199999968</v>
      </c>
      <c r="F20" s="484">
        <v>704689.99899999984</v>
      </c>
      <c r="G20" s="485">
        <v>915305.85600000015</v>
      </c>
      <c r="H20" s="484">
        <v>916339.13099999982</v>
      </c>
      <c r="I20" s="485">
        <v>1113578.6869999992</v>
      </c>
      <c r="J20" s="145"/>
      <c r="K20" s="146"/>
    </row>
    <row r="21" spans="1:18">
      <c r="A21" s="483" t="s">
        <v>362</v>
      </c>
      <c r="B21" s="484">
        <v>63599.47</v>
      </c>
      <c r="C21" s="485">
        <v>61365.42</v>
      </c>
      <c r="D21" s="484">
        <v>49727.06</v>
      </c>
      <c r="E21" s="485">
        <v>50462.42</v>
      </c>
      <c r="F21" s="484">
        <v>55245.68</v>
      </c>
      <c r="G21" s="485">
        <v>52779.17</v>
      </c>
      <c r="H21" s="484">
        <v>22180.69</v>
      </c>
      <c r="I21" s="485">
        <v>9538.41</v>
      </c>
      <c r="J21" s="145"/>
      <c r="K21" s="146"/>
      <c r="L21" s="147"/>
      <c r="M21" s="148"/>
      <c r="N21" s="149"/>
      <c r="O21" s="149"/>
      <c r="P21" s="149"/>
      <c r="Q21" s="149"/>
    </row>
    <row r="22" spans="1:18">
      <c r="A22" s="483" t="s">
        <v>363</v>
      </c>
      <c r="B22" s="484">
        <v>7194.7960000000012</v>
      </c>
      <c r="C22" s="485">
        <v>9958.7959999999985</v>
      </c>
      <c r="D22" s="484">
        <v>8786.9709999999977</v>
      </c>
      <c r="E22" s="485">
        <v>7630.9570000000003</v>
      </c>
      <c r="F22" s="484">
        <v>6925.8030000000017</v>
      </c>
      <c r="G22" s="485">
        <v>9000.6980000000003</v>
      </c>
      <c r="H22" s="484">
        <v>8316.6219999999994</v>
      </c>
      <c r="I22" s="485">
        <v>5400.433</v>
      </c>
      <c r="J22" s="145"/>
      <c r="K22" s="146"/>
      <c r="L22" s="147"/>
      <c r="M22" s="148"/>
      <c r="N22" s="149"/>
      <c r="O22" s="149"/>
      <c r="P22" s="149"/>
      <c r="Q22" s="149"/>
    </row>
    <row r="23" spans="1:18">
      <c r="A23" s="480" t="s">
        <v>364</v>
      </c>
      <c r="B23" s="481">
        <v>250303.36850000222</v>
      </c>
      <c r="C23" s="482">
        <v>267593.3823000011</v>
      </c>
      <c r="D23" s="481">
        <v>250793.58799999932</v>
      </c>
      <c r="E23" s="482">
        <v>255929.28100000203</v>
      </c>
      <c r="F23" s="481">
        <v>279800.24500000075</v>
      </c>
      <c r="G23" s="482">
        <v>267398.51600000088</v>
      </c>
      <c r="H23" s="481">
        <v>264616.038</v>
      </c>
      <c r="I23" s="482">
        <v>249931.53400000112</v>
      </c>
      <c r="J23" s="145"/>
      <c r="K23" s="146"/>
      <c r="L23" s="147"/>
      <c r="M23" s="148"/>
      <c r="N23" s="149"/>
      <c r="O23" s="149"/>
      <c r="P23" s="149"/>
      <c r="Q23" s="149"/>
    </row>
    <row r="24" spans="1:18">
      <c r="A24" s="346" t="s">
        <v>504</v>
      </c>
      <c r="B24" s="344">
        <v>7053265.9560000002</v>
      </c>
      <c r="C24" s="344">
        <v>7139474.493999999</v>
      </c>
      <c r="D24" s="344">
        <v>7246760.5410000002</v>
      </c>
      <c r="E24" s="344">
        <v>7485480.0650000013</v>
      </c>
      <c r="F24" s="344">
        <v>7394982.1679999996</v>
      </c>
      <c r="G24" s="344">
        <v>7547341.9179999996</v>
      </c>
      <c r="H24" s="344">
        <v>7415126.3370000003</v>
      </c>
      <c r="I24" s="344">
        <f t="shared" ref="I24" si="2">SUM(I25:I28)</f>
        <v>7923082.8509999998</v>
      </c>
      <c r="J24" s="150"/>
      <c r="K24" s="146"/>
      <c r="L24" s="151"/>
      <c r="M24" s="139"/>
      <c r="N24" s="152"/>
      <c r="O24" s="148"/>
      <c r="P24" s="153"/>
      <c r="Q24" s="154"/>
      <c r="R24" s="154"/>
    </row>
    <row r="25" spans="1:18">
      <c r="A25" s="477" t="s">
        <v>446</v>
      </c>
      <c r="B25" s="478">
        <v>1120507.7859999998</v>
      </c>
      <c r="C25" s="479">
        <v>1045917.475</v>
      </c>
      <c r="D25" s="478">
        <v>908159.94</v>
      </c>
      <c r="E25" s="479">
        <v>951774.13199999987</v>
      </c>
      <c r="F25" s="478">
        <v>829000.96900000004</v>
      </c>
      <c r="G25" s="479">
        <v>873955.39600000007</v>
      </c>
      <c r="H25" s="479">
        <v>728104.62199999997</v>
      </c>
      <c r="I25" s="479">
        <v>753679.12199999997</v>
      </c>
      <c r="J25" s="150"/>
      <c r="K25" s="146"/>
      <c r="L25" s="151"/>
      <c r="M25" s="155"/>
      <c r="R25" s="156"/>
    </row>
    <row r="26" spans="1:18">
      <c r="A26" s="483" t="s">
        <v>447</v>
      </c>
      <c r="B26" s="484">
        <v>2505743.8010000004</v>
      </c>
      <c r="C26" s="485">
        <v>2638037.4879999994</v>
      </c>
      <c r="D26" s="484">
        <v>2748302.923</v>
      </c>
      <c r="E26" s="485">
        <v>2853905.4670000002</v>
      </c>
      <c r="F26" s="484">
        <v>2907807.716</v>
      </c>
      <c r="G26" s="485">
        <v>2914841.1929999995</v>
      </c>
      <c r="H26" s="485">
        <v>2767095.1210000003</v>
      </c>
      <c r="I26" s="485">
        <v>2914144.9879999999</v>
      </c>
      <c r="J26" s="150"/>
      <c r="K26" s="146"/>
      <c r="L26" s="151"/>
      <c r="M26" s="155"/>
    </row>
    <row r="27" spans="1:18">
      <c r="A27" s="483" t="s">
        <v>448</v>
      </c>
      <c r="B27" s="484">
        <v>944556.02799999982</v>
      </c>
      <c r="C27" s="485">
        <v>952841.75499999989</v>
      </c>
      <c r="D27" s="484">
        <v>986169.53999999992</v>
      </c>
      <c r="E27" s="485">
        <v>1006237.8180000001</v>
      </c>
      <c r="F27" s="484">
        <v>1002422.3829999999</v>
      </c>
      <c r="G27" s="485">
        <v>1016437.5420000001</v>
      </c>
      <c r="H27" s="485">
        <v>995654.0560000001</v>
      </c>
      <c r="I27" s="485">
        <v>1023794.7479999999</v>
      </c>
      <c r="J27" s="150"/>
      <c r="K27" s="146"/>
      <c r="L27" s="151"/>
      <c r="M27" s="155"/>
    </row>
    <row r="28" spans="1:18">
      <c r="A28" s="480" t="s">
        <v>449</v>
      </c>
      <c r="B28" s="481">
        <v>2482458.341</v>
      </c>
      <c r="C28" s="482">
        <v>2502677.7759999996</v>
      </c>
      <c r="D28" s="481">
        <v>2604128.1380000003</v>
      </c>
      <c r="E28" s="482">
        <v>2673562.6480000005</v>
      </c>
      <c r="F28" s="481">
        <v>2655751.1</v>
      </c>
      <c r="G28" s="482">
        <v>2742107.7869999995</v>
      </c>
      <c r="H28" s="482">
        <v>2924272.5379999997</v>
      </c>
      <c r="I28" s="482">
        <v>3231463.9929999998</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715</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5465.5376400000005</v>
      </c>
      <c r="C6" s="344">
        <v>5467.1068500000001</v>
      </c>
      <c r="D6" s="344">
        <v>5622.8646300000009</v>
      </c>
      <c r="E6" s="344">
        <v>5854.2209900000007</v>
      </c>
      <c r="F6" s="344">
        <v>5841.2043900000008</v>
      </c>
      <c r="G6" s="344">
        <v>5660.7092700000012</v>
      </c>
      <c r="H6" s="344">
        <v>5220.476740000001</v>
      </c>
      <c r="I6" s="344">
        <f t="shared" ref="I6" si="0">SUM(I7:I14)</f>
        <v>5222.28755</v>
      </c>
      <c r="J6" s="144"/>
    </row>
    <row r="7" spans="1:17">
      <c r="A7" s="477" t="s">
        <v>357</v>
      </c>
      <c r="B7" s="478">
        <v>0</v>
      </c>
      <c r="C7" s="479">
        <v>0</v>
      </c>
      <c r="D7" s="478">
        <v>0</v>
      </c>
      <c r="E7" s="479">
        <v>0</v>
      </c>
      <c r="F7" s="478">
        <v>0</v>
      </c>
      <c r="G7" s="479">
        <v>0</v>
      </c>
      <c r="H7" s="478">
        <v>0</v>
      </c>
      <c r="I7" s="479">
        <v>0</v>
      </c>
      <c r="J7" s="145"/>
      <c r="K7" s="146"/>
    </row>
    <row r="8" spans="1:17">
      <c r="A8" s="483" t="s">
        <v>358</v>
      </c>
      <c r="B8" s="484">
        <v>4239</v>
      </c>
      <c r="C8" s="485">
        <v>4239</v>
      </c>
      <c r="D8" s="484">
        <v>4394.2000000000007</v>
      </c>
      <c r="E8" s="485">
        <v>4624.6000000000004</v>
      </c>
      <c r="F8" s="484">
        <v>4624.6000000000004</v>
      </c>
      <c r="G8" s="485">
        <v>4443.4130000000005</v>
      </c>
      <c r="H8" s="484">
        <v>4003.413</v>
      </c>
      <c r="I8" s="485">
        <v>4003.413</v>
      </c>
      <c r="J8" s="145"/>
      <c r="K8" s="146"/>
    </row>
    <row r="9" spans="1:17">
      <c r="A9" s="483" t="s">
        <v>359</v>
      </c>
      <c r="B9" s="484">
        <v>845</v>
      </c>
      <c r="C9" s="485">
        <v>845</v>
      </c>
      <c r="D9" s="484">
        <v>845</v>
      </c>
      <c r="E9" s="485">
        <v>845</v>
      </c>
      <c r="F9" s="484">
        <v>845</v>
      </c>
      <c r="G9" s="485">
        <v>845</v>
      </c>
      <c r="H9" s="484">
        <v>845</v>
      </c>
      <c r="I9" s="485">
        <v>845</v>
      </c>
      <c r="J9" s="145"/>
      <c r="K9" s="146"/>
    </row>
    <row r="10" spans="1:17">
      <c r="A10" s="483" t="s">
        <v>360</v>
      </c>
      <c r="B10" s="484">
        <v>41.667999999999999</v>
      </c>
      <c r="C10" s="485">
        <v>42.902999999999999</v>
      </c>
      <c r="D10" s="484">
        <v>45.197000000000003</v>
      </c>
      <c r="E10" s="485">
        <v>45.167000000000002</v>
      </c>
      <c r="F10" s="484">
        <v>44.971000000000018</v>
      </c>
      <c r="G10" s="485">
        <v>45.830000000000027</v>
      </c>
      <c r="H10" s="484">
        <v>45.443000000000026</v>
      </c>
      <c r="I10" s="485">
        <v>45.532000000000025</v>
      </c>
      <c r="J10" s="145"/>
      <c r="K10" s="146"/>
    </row>
    <row r="11" spans="1:17">
      <c r="A11" s="483" t="s">
        <v>361</v>
      </c>
      <c r="B11" s="484">
        <v>76.421000000000006</v>
      </c>
      <c r="C11" s="485">
        <v>76.625000000000014</v>
      </c>
      <c r="D11" s="484">
        <v>76.616000000000014</v>
      </c>
      <c r="E11" s="485">
        <v>77.500500000000017</v>
      </c>
      <c r="F11" s="484">
        <v>77.500500000000002</v>
      </c>
      <c r="G11" s="485">
        <v>77.322499999999991</v>
      </c>
      <c r="H11" s="484">
        <v>77.297639999999987</v>
      </c>
      <c r="I11" s="485">
        <v>77.287639999999982</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86.8</v>
      </c>
      <c r="C13" s="485">
        <v>86.8</v>
      </c>
      <c r="D13" s="484">
        <v>86.8</v>
      </c>
      <c r="E13" s="485">
        <v>86.8</v>
      </c>
      <c r="F13" s="484">
        <v>86.8</v>
      </c>
      <c r="G13" s="485">
        <v>86.8</v>
      </c>
      <c r="H13" s="484">
        <v>86.8</v>
      </c>
      <c r="I13" s="485">
        <v>86.8</v>
      </c>
      <c r="J13" s="145"/>
      <c r="K13" s="146"/>
      <c r="L13" s="147"/>
      <c r="M13" s="148"/>
      <c r="N13" s="149"/>
      <c r="O13" s="149"/>
      <c r="P13" s="149"/>
      <c r="Q13" s="149"/>
    </row>
    <row r="14" spans="1:17">
      <c r="A14" s="480" t="s">
        <v>364</v>
      </c>
      <c r="B14" s="481">
        <v>176.64864</v>
      </c>
      <c r="C14" s="482">
        <v>176.77885000000009</v>
      </c>
      <c r="D14" s="481">
        <v>175.05163000000005</v>
      </c>
      <c r="E14" s="482">
        <v>175.15349000000001</v>
      </c>
      <c r="F14" s="481">
        <v>162.33288999999996</v>
      </c>
      <c r="G14" s="482">
        <v>162.34376999999995</v>
      </c>
      <c r="H14" s="481">
        <v>163.11727999999991</v>
      </c>
      <c r="I14" s="482">
        <v>164.25490999999991</v>
      </c>
      <c r="J14" s="145"/>
      <c r="K14" s="146"/>
      <c r="L14" s="147"/>
      <c r="M14" s="148"/>
      <c r="N14" s="149"/>
      <c r="O14" s="149"/>
      <c r="P14" s="149"/>
      <c r="Q14" s="149"/>
    </row>
    <row r="15" spans="1:17">
      <c r="A15" s="345" t="s">
        <v>499</v>
      </c>
      <c r="B15" s="344">
        <v>19632527.339000013</v>
      </c>
      <c r="C15" s="344">
        <v>21061879.941999998</v>
      </c>
      <c r="D15" s="344">
        <v>24540611.340000011</v>
      </c>
      <c r="E15" s="344">
        <v>24480761.700999994</v>
      </c>
      <c r="F15" s="344">
        <v>24119860.823000003</v>
      </c>
      <c r="G15" s="344">
        <v>25597948.939000003</v>
      </c>
      <c r="H15" s="344">
        <v>22997108.011999995</v>
      </c>
      <c r="I15" s="344">
        <f t="shared" ref="I15" si="1">SUM(I16:I23)</f>
        <v>23471148.131999999</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18861750.810000014</v>
      </c>
      <c r="C17" s="485">
        <v>19674244.649999999</v>
      </c>
      <c r="D17" s="484">
        <v>21905730.321000006</v>
      </c>
      <c r="E17" s="485">
        <v>21921341.982999995</v>
      </c>
      <c r="F17" s="484">
        <v>21568656.251000002</v>
      </c>
      <c r="G17" s="485">
        <v>21074791.662999999</v>
      </c>
      <c r="H17" s="484">
        <v>18610790.045999996</v>
      </c>
      <c r="I17" s="485">
        <v>19861670.834999997</v>
      </c>
      <c r="J17" s="145"/>
      <c r="K17" s="146"/>
    </row>
    <row r="18" spans="1:18">
      <c r="A18" s="483" t="s">
        <v>359</v>
      </c>
      <c r="B18" s="484">
        <v>0</v>
      </c>
      <c r="C18" s="485">
        <v>542356.93999999994</v>
      </c>
      <c r="D18" s="484">
        <v>1813346.01</v>
      </c>
      <c r="E18" s="485">
        <v>1696300.52</v>
      </c>
      <c r="F18" s="484">
        <v>1757600.19</v>
      </c>
      <c r="G18" s="485">
        <v>3698019.59</v>
      </c>
      <c r="H18" s="484">
        <v>3576235.4499999993</v>
      </c>
      <c r="I18" s="485">
        <v>2755838.1</v>
      </c>
      <c r="J18" s="145"/>
      <c r="K18" s="146"/>
    </row>
    <row r="19" spans="1:18">
      <c r="A19" s="483" t="s">
        <v>360</v>
      </c>
      <c r="B19" s="484">
        <v>164158.51300000004</v>
      </c>
      <c r="C19" s="485">
        <v>170651.59000000003</v>
      </c>
      <c r="D19" s="484">
        <v>172053.67000000022</v>
      </c>
      <c r="E19" s="485">
        <v>175172.89800000002</v>
      </c>
      <c r="F19" s="484">
        <v>169431.87000000005</v>
      </c>
      <c r="G19" s="485">
        <v>168406.94299999982</v>
      </c>
      <c r="H19" s="484">
        <v>171688.57200000033</v>
      </c>
      <c r="I19" s="485">
        <v>178587.20200000031</v>
      </c>
      <c r="J19" s="145"/>
      <c r="K19" s="146"/>
    </row>
    <row r="20" spans="1:18">
      <c r="A20" s="483" t="s">
        <v>361</v>
      </c>
      <c r="B20" s="484">
        <v>281427.89199999988</v>
      </c>
      <c r="C20" s="485">
        <v>296550.39999999991</v>
      </c>
      <c r="D20" s="484">
        <v>316074.54300000006</v>
      </c>
      <c r="E20" s="485">
        <v>316823.60099999967</v>
      </c>
      <c r="F20" s="484">
        <v>269002.59700000018</v>
      </c>
      <c r="G20" s="485">
        <v>292685.32599999988</v>
      </c>
      <c r="H20" s="484">
        <v>297049.57999999984</v>
      </c>
      <c r="I20" s="485">
        <v>350246.90800000005</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161020.87799999997</v>
      </c>
      <c r="C22" s="485">
        <v>194182.66199999998</v>
      </c>
      <c r="D22" s="484">
        <v>174037.579</v>
      </c>
      <c r="E22" s="485">
        <v>204000.46899999995</v>
      </c>
      <c r="F22" s="484">
        <v>173288.66200000007</v>
      </c>
      <c r="G22" s="485">
        <v>197132.81699999986</v>
      </c>
      <c r="H22" s="484">
        <v>180895.71900000001</v>
      </c>
      <c r="I22" s="485">
        <v>170623.30399999986</v>
      </c>
      <c r="J22" s="145"/>
      <c r="K22" s="146"/>
      <c r="L22" s="147"/>
      <c r="M22" s="148"/>
      <c r="N22" s="149"/>
      <c r="O22" s="149"/>
      <c r="P22" s="149"/>
      <c r="Q22" s="149"/>
    </row>
    <row r="23" spans="1:18">
      <c r="A23" s="480" t="s">
        <v>364</v>
      </c>
      <c r="B23" s="481">
        <v>164169.24599999949</v>
      </c>
      <c r="C23" s="482">
        <v>183893.70000000024</v>
      </c>
      <c r="D23" s="481">
        <v>159369.21700000085</v>
      </c>
      <c r="E23" s="482">
        <v>167122.23000000071</v>
      </c>
      <c r="F23" s="481">
        <v>181881.2529999993</v>
      </c>
      <c r="G23" s="482">
        <v>166912.6000000007</v>
      </c>
      <c r="H23" s="481">
        <v>160626.93600000045</v>
      </c>
      <c r="I23" s="482">
        <v>154181.78299999933</v>
      </c>
      <c r="J23" s="145"/>
      <c r="K23" s="146"/>
      <c r="L23" s="147"/>
      <c r="M23" s="148"/>
      <c r="N23" s="149"/>
      <c r="O23" s="149"/>
      <c r="P23" s="149"/>
      <c r="Q23" s="149"/>
    </row>
    <row r="24" spans="1:18">
      <c r="A24" s="346" t="s">
        <v>504</v>
      </c>
      <c r="B24" s="344">
        <v>5554881.4220000003</v>
      </c>
      <c r="C24" s="344">
        <v>5528705.9220000003</v>
      </c>
      <c r="D24" s="344">
        <v>5480887.5140000004</v>
      </c>
      <c r="E24" s="344">
        <v>5690941.1579999989</v>
      </c>
      <c r="F24" s="344">
        <v>5681425.6339999996</v>
      </c>
      <c r="G24" s="344">
        <v>5383423.0060000001</v>
      </c>
      <c r="H24" s="344">
        <v>5050417.6449999996</v>
      </c>
      <c r="I24" s="344">
        <f t="shared" ref="I24" si="2">SUM(I25:I28)</f>
        <v>5367878.0820000004</v>
      </c>
      <c r="J24" s="150"/>
      <c r="K24" s="146"/>
      <c r="L24" s="151"/>
      <c r="M24" s="139"/>
      <c r="N24" s="152"/>
      <c r="O24" s="148"/>
      <c r="P24" s="153"/>
      <c r="Q24" s="154"/>
      <c r="R24" s="154"/>
    </row>
    <row r="25" spans="1:18">
      <c r="A25" s="477" t="s">
        <v>446</v>
      </c>
      <c r="B25" s="478">
        <v>2602059.892</v>
      </c>
      <c r="C25" s="479">
        <v>2461991.2450000001</v>
      </c>
      <c r="D25" s="478">
        <v>2327544.2770000002</v>
      </c>
      <c r="E25" s="479">
        <v>2465448.8539999998</v>
      </c>
      <c r="F25" s="478">
        <v>2425247.9029999999</v>
      </c>
      <c r="G25" s="479">
        <v>2096433.7559999998</v>
      </c>
      <c r="H25" s="479">
        <v>1839912.4500000002</v>
      </c>
      <c r="I25" s="479">
        <v>1955214.1840000001</v>
      </c>
      <c r="J25" s="150"/>
      <c r="K25" s="146"/>
      <c r="L25" s="151"/>
      <c r="M25" s="155"/>
      <c r="R25" s="156"/>
    </row>
    <row r="26" spans="1:18">
      <c r="A26" s="483" t="s">
        <v>447</v>
      </c>
      <c r="B26" s="484">
        <v>1418703.094</v>
      </c>
      <c r="C26" s="485">
        <v>1514404.7250000001</v>
      </c>
      <c r="D26" s="484">
        <v>1567849.871</v>
      </c>
      <c r="E26" s="485">
        <v>1607457.9</v>
      </c>
      <c r="F26" s="484">
        <v>1660236.0539999998</v>
      </c>
      <c r="G26" s="485">
        <v>1687685.4479999999</v>
      </c>
      <c r="H26" s="485">
        <v>1570030.2250000001</v>
      </c>
      <c r="I26" s="485">
        <v>1657053.7390000001</v>
      </c>
      <c r="J26" s="150"/>
      <c r="K26" s="146"/>
      <c r="L26" s="151"/>
      <c r="M26" s="155"/>
    </row>
    <row r="27" spans="1:18">
      <c r="A27" s="483" t="s">
        <v>448</v>
      </c>
      <c r="B27" s="484">
        <v>570301.39999999991</v>
      </c>
      <c r="C27" s="485">
        <v>570867.72300000011</v>
      </c>
      <c r="D27" s="484">
        <v>579928.19700000016</v>
      </c>
      <c r="E27" s="485">
        <v>585719.59399999992</v>
      </c>
      <c r="F27" s="484">
        <v>570504.25400000007</v>
      </c>
      <c r="G27" s="485">
        <v>565061</v>
      </c>
      <c r="H27" s="485">
        <v>549719.96699999995</v>
      </c>
      <c r="I27" s="485">
        <v>555410.46800000011</v>
      </c>
      <c r="J27" s="150"/>
      <c r="K27" s="146"/>
      <c r="L27" s="151"/>
      <c r="M27" s="155"/>
    </row>
    <row r="28" spans="1:18">
      <c r="A28" s="480" t="s">
        <v>449</v>
      </c>
      <c r="B28" s="481">
        <v>963817.03599999996</v>
      </c>
      <c r="C28" s="482">
        <v>981442.22899999993</v>
      </c>
      <c r="D28" s="481">
        <v>1005565.169</v>
      </c>
      <c r="E28" s="482">
        <v>1032314.8099999999</v>
      </c>
      <c r="F28" s="481">
        <v>1025437.423</v>
      </c>
      <c r="G28" s="482">
        <v>1034242.802</v>
      </c>
      <c r="H28" s="482">
        <v>1090755.003</v>
      </c>
      <c r="I28" s="482">
        <v>1200199.6909999999</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39"/>
  <sheetViews>
    <sheetView showGridLines="0" zoomScaleNormal="100" workbookViewId="0"/>
  </sheetViews>
  <sheetFormatPr defaultColWidth="9.140625" defaultRowHeight="12"/>
  <cols>
    <col min="1" max="1" width="28.5703125" style="140" customWidth="1"/>
    <col min="2" max="11" width="12" style="140" customWidth="1"/>
    <col min="12" max="24" width="9.140625" style="140" customWidth="1"/>
    <col min="25" max="16384" width="9.140625" style="140"/>
  </cols>
  <sheetData>
    <row r="1" spans="1:17" ht="15">
      <c r="A1" s="250" t="s">
        <v>716</v>
      </c>
      <c r="B1" s="139"/>
      <c r="C1" s="139"/>
      <c r="D1" s="139"/>
      <c r="E1" s="139"/>
      <c r="F1" s="139"/>
      <c r="G1" s="139"/>
      <c r="H1" s="139"/>
      <c r="I1" s="139"/>
      <c r="J1" s="416" t="str">
        <f>'3.1'!N1</f>
        <v>2021</v>
      </c>
      <c r="K1" s="416"/>
      <c r="L1" s="139"/>
      <c r="M1" s="139"/>
    </row>
    <row r="2" spans="1:17" ht="6" customHeight="1">
      <c r="A2" s="233"/>
      <c r="B2" s="139"/>
      <c r="C2" s="139"/>
      <c r="D2" s="139"/>
      <c r="E2" s="139"/>
      <c r="F2" s="139"/>
      <c r="G2" s="139"/>
      <c r="H2" s="139"/>
      <c r="I2" s="139"/>
      <c r="J2" s="139"/>
      <c r="K2" s="139"/>
      <c r="L2" s="139"/>
      <c r="M2" s="139"/>
    </row>
    <row r="3" spans="1:17" ht="12" customHeight="1">
      <c r="A3" s="624"/>
      <c r="B3" s="622">
        <v>2014</v>
      </c>
      <c r="C3" s="622">
        <v>2015</v>
      </c>
      <c r="D3" s="622">
        <v>2016</v>
      </c>
      <c r="E3" s="622">
        <v>2017</v>
      </c>
      <c r="F3" s="622">
        <v>2018</v>
      </c>
      <c r="G3" s="622">
        <v>2019</v>
      </c>
      <c r="H3" s="622">
        <v>2020</v>
      </c>
      <c r="I3" s="622">
        <v>2021</v>
      </c>
      <c r="J3" s="141"/>
    </row>
    <row r="4" spans="1:17" ht="12" customHeight="1">
      <c r="A4" s="625"/>
      <c r="B4" s="622"/>
      <c r="C4" s="622"/>
      <c r="D4" s="622"/>
      <c r="E4" s="622"/>
      <c r="F4" s="622"/>
      <c r="G4" s="622"/>
      <c r="H4" s="622"/>
      <c r="I4" s="622"/>
      <c r="J4" s="142"/>
    </row>
    <row r="5" spans="1:17" ht="12" customHeight="1">
      <c r="A5" s="626"/>
      <c r="B5" s="622"/>
      <c r="C5" s="622"/>
      <c r="D5" s="622"/>
      <c r="E5" s="622"/>
      <c r="F5" s="622"/>
      <c r="G5" s="622"/>
      <c r="H5" s="622"/>
      <c r="I5" s="622"/>
      <c r="J5" s="143"/>
    </row>
    <row r="6" spans="1:17">
      <c r="A6" s="345" t="s">
        <v>688</v>
      </c>
      <c r="B6" s="344">
        <v>333.55123000000037</v>
      </c>
      <c r="C6" s="344">
        <v>335.09928000000036</v>
      </c>
      <c r="D6" s="344">
        <v>339.9058700000005</v>
      </c>
      <c r="E6" s="344">
        <v>333.06582000000049</v>
      </c>
      <c r="F6" s="344">
        <v>333.82792000000052</v>
      </c>
      <c r="G6" s="344">
        <v>336.10050000000047</v>
      </c>
      <c r="H6" s="344">
        <v>329.81394000000057</v>
      </c>
      <c r="I6" s="344">
        <f t="shared" ref="I6" si="0">SUM(I7:I14)</f>
        <v>332.82646000000057</v>
      </c>
      <c r="J6" s="144"/>
    </row>
    <row r="7" spans="1:17">
      <c r="A7" s="477" t="s">
        <v>357</v>
      </c>
      <c r="B7" s="478">
        <v>0</v>
      </c>
      <c r="C7" s="479">
        <v>0</v>
      </c>
      <c r="D7" s="478">
        <v>0</v>
      </c>
      <c r="E7" s="479">
        <v>0</v>
      </c>
      <c r="F7" s="478">
        <v>0</v>
      </c>
      <c r="G7" s="479">
        <v>0</v>
      </c>
      <c r="H7" s="478">
        <v>0</v>
      </c>
      <c r="I7" s="479">
        <v>0</v>
      </c>
      <c r="J7" s="145"/>
      <c r="K7" s="146"/>
    </row>
    <row r="8" spans="1:17">
      <c r="A8" s="483" t="s">
        <v>358</v>
      </c>
      <c r="B8" s="484">
        <v>138.77699999999999</v>
      </c>
      <c r="C8" s="485">
        <v>138.727</v>
      </c>
      <c r="D8" s="484">
        <v>142.86000000000004</v>
      </c>
      <c r="E8" s="485">
        <v>137.61000000000004</v>
      </c>
      <c r="F8" s="484">
        <v>137.61000000000004</v>
      </c>
      <c r="G8" s="485">
        <v>137.74200000000005</v>
      </c>
      <c r="H8" s="484">
        <v>132.54200000000003</v>
      </c>
      <c r="I8" s="485">
        <v>132.54200000000003</v>
      </c>
      <c r="J8" s="145"/>
      <c r="K8" s="146"/>
    </row>
    <row r="9" spans="1:17">
      <c r="A9" s="483" t="s">
        <v>359</v>
      </c>
      <c r="B9" s="484">
        <v>0</v>
      </c>
      <c r="C9" s="485">
        <v>0</v>
      </c>
      <c r="D9" s="484">
        <v>0</v>
      </c>
      <c r="E9" s="485">
        <v>0</v>
      </c>
      <c r="F9" s="484">
        <v>0</v>
      </c>
      <c r="G9" s="485">
        <v>0</v>
      </c>
      <c r="H9" s="484">
        <v>0</v>
      </c>
      <c r="I9" s="485">
        <v>0</v>
      </c>
      <c r="J9" s="145"/>
      <c r="K9" s="146"/>
    </row>
    <row r="10" spans="1:17">
      <c r="A10" s="483" t="s">
        <v>360</v>
      </c>
      <c r="B10" s="484">
        <v>27.718</v>
      </c>
      <c r="C10" s="485">
        <v>29.126999999999995</v>
      </c>
      <c r="D10" s="484">
        <v>29.060000000000002</v>
      </c>
      <c r="E10" s="485">
        <v>30.447999999999997</v>
      </c>
      <c r="F10" s="484">
        <v>31.079999999999991</v>
      </c>
      <c r="G10" s="485">
        <v>34.145000000000003</v>
      </c>
      <c r="H10" s="484">
        <v>32.437999999999988</v>
      </c>
      <c r="I10" s="485">
        <v>33.409999999999997</v>
      </c>
      <c r="J10" s="145"/>
      <c r="K10" s="146"/>
    </row>
    <row r="11" spans="1:17">
      <c r="A11" s="483" t="s">
        <v>361</v>
      </c>
      <c r="B11" s="484">
        <v>7.0184999999999995</v>
      </c>
      <c r="C11" s="485">
        <v>7.0255000000000001</v>
      </c>
      <c r="D11" s="484">
        <v>7.6955</v>
      </c>
      <c r="E11" s="485">
        <v>7.6955</v>
      </c>
      <c r="F11" s="484">
        <v>7.6955</v>
      </c>
      <c r="G11" s="485">
        <v>7.6595000000000004</v>
      </c>
      <c r="H11" s="484">
        <v>7.615499999999999</v>
      </c>
      <c r="I11" s="485">
        <v>7.5495000000000001</v>
      </c>
      <c r="J11" s="145"/>
      <c r="K11" s="146"/>
    </row>
    <row r="12" spans="1:17">
      <c r="A12" s="483" t="s">
        <v>362</v>
      </c>
      <c r="B12" s="484">
        <v>0</v>
      </c>
      <c r="C12" s="485">
        <v>0</v>
      </c>
      <c r="D12" s="484">
        <v>0</v>
      </c>
      <c r="E12" s="485">
        <v>0</v>
      </c>
      <c r="F12" s="484">
        <v>0</v>
      </c>
      <c r="G12" s="485">
        <v>0</v>
      </c>
      <c r="H12" s="484">
        <v>0</v>
      </c>
      <c r="I12" s="485">
        <v>0</v>
      </c>
      <c r="J12" s="145"/>
      <c r="K12" s="146"/>
      <c r="L12" s="147"/>
      <c r="M12" s="148"/>
      <c r="N12" s="149"/>
      <c r="O12" s="149"/>
      <c r="P12" s="149"/>
      <c r="Q12" s="149"/>
    </row>
    <row r="13" spans="1:17">
      <c r="A13" s="483" t="s">
        <v>363</v>
      </c>
      <c r="B13" s="484">
        <v>0.22500000000000001</v>
      </c>
      <c r="C13" s="485">
        <v>0.22500000000000001</v>
      </c>
      <c r="D13" s="484">
        <v>0.22500000000000001</v>
      </c>
      <c r="E13" s="485">
        <v>0.22500000000000001</v>
      </c>
      <c r="F13" s="484">
        <v>0.22500000000000001</v>
      </c>
      <c r="G13" s="485">
        <v>0.22500000000000001</v>
      </c>
      <c r="H13" s="484">
        <v>0.22500000000000001</v>
      </c>
      <c r="I13" s="485">
        <v>0.22500000000000001</v>
      </c>
      <c r="J13" s="145"/>
      <c r="K13" s="146"/>
      <c r="L13" s="147"/>
      <c r="M13" s="148"/>
      <c r="N13" s="149"/>
      <c r="O13" s="149"/>
      <c r="P13" s="149"/>
      <c r="Q13" s="149"/>
    </row>
    <row r="14" spans="1:17">
      <c r="A14" s="480" t="s">
        <v>364</v>
      </c>
      <c r="B14" s="481">
        <v>159.81273000000039</v>
      </c>
      <c r="C14" s="482">
        <v>159.99478000000036</v>
      </c>
      <c r="D14" s="481">
        <v>160.06537000000043</v>
      </c>
      <c r="E14" s="482">
        <v>157.08732000000043</v>
      </c>
      <c r="F14" s="481">
        <v>157.21742000000046</v>
      </c>
      <c r="G14" s="482">
        <v>156.32900000000043</v>
      </c>
      <c r="H14" s="481">
        <v>157.4312700000005</v>
      </c>
      <c r="I14" s="482">
        <v>159.09996000000052</v>
      </c>
      <c r="J14" s="145"/>
      <c r="K14" s="146"/>
      <c r="L14" s="147"/>
      <c r="M14" s="148"/>
      <c r="N14" s="149"/>
      <c r="O14" s="149"/>
      <c r="P14" s="149"/>
      <c r="Q14" s="149"/>
    </row>
    <row r="15" spans="1:17">
      <c r="A15" s="345" t="s">
        <v>499</v>
      </c>
      <c r="B15" s="344">
        <v>718244.37500000047</v>
      </c>
      <c r="C15" s="344">
        <v>688394.63599999994</v>
      </c>
      <c r="D15" s="344">
        <v>700916.3200000003</v>
      </c>
      <c r="E15" s="344">
        <v>675685.14199999953</v>
      </c>
      <c r="F15" s="344">
        <v>686010.69400000025</v>
      </c>
      <c r="G15" s="344">
        <v>647364.34599999769</v>
      </c>
      <c r="H15" s="344">
        <v>634424.37900000007</v>
      </c>
      <c r="I15" s="344">
        <f t="shared" ref="I15" si="1">SUM(I16:I23)</f>
        <v>642135.88600000064</v>
      </c>
      <c r="J15" s="144"/>
    </row>
    <row r="16" spans="1:17">
      <c r="A16" s="477" t="s">
        <v>357</v>
      </c>
      <c r="B16" s="478">
        <v>0</v>
      </c>
      <c r="C16" s="479">
        <v>0</v>
      </c>
      <c r="D16" s="478">
        <v>0</v>
      </c>
      <c r="E16" s="479">
        <v>0</v>
      </c>
      <c r="F16" s="478">
        <v>0</v>
      </c>
      <c r="G16" s="479">
        <v>0</v>
      </c>
      <c r="H16" s="478">
        <v>0</v>
      </c>
      <c r="I16" s="479">
        <v>0</v>
      </c>
      <c r="J16" s="145"/>
      <c r="K16" s="146"/>
    </row>
    <row r="17" spans="1:18">
      <c r="A17" s="483" t="s">
        <v>358</v>
      </c>
      <c r="B17" s="484">
        <v>391010.03000000009</v>
      </c>
      <c r="C17" s="485">
        <v>361800.66000000003</v>
      </c>
      <c r="D17" s="484">
        <v>376441.55000000005</v>
      </c>
      <c r="E17" s="485">
        <v>346333.25199999992</v>
      </c>
      <c r="F17" s="484">
        <v>353124.44300000003</v>
      </c>
      <c r="G17" s="485">
        <v>303834.27100000012</v>
      </c>
      <c r="H17" s="484">
        <v>300426.7640000002</v>
      </c>
      <c r="I17" s="485">
        <v>314010.40300000011</v>
      </c>
      <c r="J17" s="145"/>
      <c r="K17" s="146"/>
    </row>
    <row r="18" spans="1:18">
      <c r="A18" s="483" t="s">
        <v>359</v>
      </c>
      <c r="B18" s="484">
        <v>0</v>
      </c>
      <c r="C18" s="485">
        <v>0</v>
      </c>
      <c r="D18" s="484">
        <v>0</v>
      </c>
      <c r="E18" s="485">
        <v>0</v>
      </c>
      <c r="F18" s="484">
        <v>0</v>
      </c>
      <c r="G18" s="485">
        <v>0</v>
      </c>
      <c r="H18" s="484">
        <v>0</v>
      </c>
      <c r="I18" s="485">
        <v>0</v>
      </c>
      <c r="J18" s="145"/>
      <c r="K18" s="146"/>
    </row>
    <row r="19" spans="1:18">
      <c r="A19" s="483" t="s">
        <v>360</v>
      </c>
      <c r="B19" s="484">
        <v>122148.51000000004</v>
      </c>
      <c r="C19" s="485">
        <v>121080.77999999991</v>
      </c>
      <c r="D19" s="484">
        <v>124866.29899999998</v>
      </c>
      <c r="E19" s="485">
        <v>126410.22500000001</v>
      </c>
      <c r="F19" s="484">
        <v>127710.09999999985</v>
      </c>
      <c r="G19" s="485">
        <v>135933.98499999999</v>
      </c>
      <c r="H19" s="484">
        <v>124740.92899999999</v>
      </c>
      <c r="I19" s="485">
        <v>122313.29599999996</v>
      </c>
      <c r="J19" s="145"/>
      <c r="K19" s="146"/>
    </row>
    <row r="20" spans="1:18">
      <c r="A20" s="483" t="s">
        <v>361</v>
      </c>
      <c r="B20" s="484">
        <v>29612.781000000017</v>
      </c>
      <c r="C20" s="485">
        <v>23646.798000000013</v>
      </c>
      <c r="D20" s="484">
        <v>25283.979000000003</v>
      </c>
      <c r="E20" s="485">
        <v>26472.585999999999</v>
      </c>
      <c r="F20" s="484">
        <v>20139.332000000009</v>
      </c>
      <c r="G20" s="485">
        <v>25643.954000000005</v>
      </c>
      <c r="H20" s="484">
        <v>32028.786</v>
      </c>
      <c r="I20" s="485">
        <v>30351.517</v>
      </c>
      <c r="J20" s="145"/>
      <c r="K20" s="146"/>
    </row>
    <row r="21" spans="1:18">
      <c r="A21" s="483" t="s">
        <v>362</v>
      </c>
      <c r="B21" s="484">
        <v>0</v>
      </c>
      <c r="C21" s="485">
        <v>0</v>
      </c>
      <c r="D21" s="484">
        <v>0</v>
      </c>
      <c r="E21" s="485">
        <v>0</v>
      </c>
      <c r="F21" s="484">
        <v>0</v>
      </c>
      <c r="G21" s="485">
        <v>0</v>
      </c>
      <c r="H21" s="484">
        <v>0</v>
      </c>
      <c r="I21" s="485">
        <v>0</v>
      </c>
      <c r="J21" s="145"/>
      <c r="K21" s="146"/>
      <c r="L21" s="147"/>
      <c r="M21" s="148"/>
      <c r="N21" s="149"/>
      <c r="O21" s="149"/>
      <c r="P21" s="149"/>
      <c r="Q21" s="149"/>
    </row>
    <row r="22" spans="1:18">
      <c r="A22" s="483" t="s">
        <v>363</v>
      </c>
      <c r="B22" s="484">
        <v>212.64599999999996</v>
      </c>
      <c r="C22" s="485">
        <v>253.75399999999996</v>
      </c>
      <c r="D22" s="484">
        <v>247.83</v>
      </c>
      <c r="E22" s="485">
        <v>282.87799999999999</v>
      </c>
      <c r="F22" s="484">
        <v>146.99199999999999</v>
      </c>
      <c r="G22" s="485">
        <v>159.43600000000001</v>
      </c>
      <c r="H22" s="484">
        <v>149.518</v>
      </c>
      <c r="I22" s="485">
        <v>119.63200000000001</v>
      </c>
      <c r="J22" s="145"/>
      <c r="K22" s="146"/>
      <c r="L22" s="147"/>
      <c r="M22" s="148"/>
      <c r="N22" s="149"/>
      <c r="O22" s="149"/>
      <c r="P22" s="149"/>
      <c r="Q22" s="149"/>
    </row>
    <row r="23" spans="1:18">
      <c r="A23" s="480" t="s">
        <v>364</v>
      </c>
      <c r="B23" s="481">
        <v>175260.40800000035</v>
      </c>
      <c r="C23" s="482">
        <v>181612.64399999994</v>
      </c>
      <c r="D23" s="481">
        <v>174076.6620000003</v>
      </c>
      <c r="E23" s="482">
        <v>176186.20099999951</v>
      </c>
      <c r="F23" s="481">
        <v>184889.82700000031</v>
      </c>
      <c r="G23" s="482">
        <v>181792.6999999976</v>
      </c>
      <c r="H23" s="481">
        <v>177218.14599999986</v>
      </c>
      <c r="I23" s="482">
        <v>175341.03800000064</v>
      </c>
      <c r="J23" s="145"/>
      <c r="K23" s="146"/>
      <c r="L23" s="147"/>
      <c r="M23" s="148"/>
      <c r="N23" s="149"/>
      <c r="O23" s="149"/>
      <c r="P23" s="149"/>
      <c r="Q23" s="149"/>
    </row>
    <row r="24" spans="1:18">
      <c r="A24" s="346" t="s">
        <v>504</v>
      </c>
      <c r="B24" s="344">
        <v>2576687.4374918612</v>
      </c>
      <c r="C24" s="344">
        <v>2719166.7459743479</v>
      </c>
      <c r="D24" s="344">
        <v>2805783.2501407582</v>
      </c>
      <c r="E24" s="344">
        <v>2917547.2507849345</v>
      </c>
      <c r="F24" s="344">
        <v>2945033.6453682049</v>
      </c>
      <c r="G24" s="344">
        <v>2992587.899667195</v>
      </c>
      <c r="H24" s="344">
        <v>2881903.0586748393</v>
      </c>
      <c r="I24" s="344">
        <f t="shared" ref="I24" si="2">SUM(I25:I28)</f>
        <v>2959575.0332685942</v>
      </c>
      <c r="J24" s="150"/>
      <c r="K24" s="146"/>
      <c r="L24" s="151"/>
      <c r="M24" s="139"/>
      <c r="N24" s="152"/>
      <c r="O24" s="148"/>
      <c r="P24" s="153"/>
      <c r="Q24" s="154"/>
      <c r="R24" s="154"/>
    </row>
    <row r="25" spans="1:18">
      <c r="A25" s="477" t="s">
        <v>446</v>
      </c>
      <c r="B25" s="478">
        <v>349793.92531761999</v>
      </c>
      <c r="C25" s="479">
        <v>418592.20961988589</v>
      </c>
      <c r="D25" s="478">
        <v>453597.79935073497</v>
      </c>
      <c r="E25" s="479">
        <v>499786.48140231799</v>
      </c>
      <c r="F25" s="478">
        <v>515571.29556959006</v>
      </c>
      <c r="G25" s="479">
        <v>550102.74212695472</v>
      </c>
      <c r="H25" s="479">
        <v>528541.13212284422</v>
      </c>
      <c r="I25" s="479">
        <v>563849.78652757988</v>
      </c>
      <c r="J25" s="150"/>
      <c r="K25" s="146"/>
      <c r="L25" s="151"/>
      <c r="M25" s="155"/>
      <c r="R25" s="156"/>
    </row>
    <row r="26" spans="1:18">
      <c r="A26" s="483" t="s">
        <v>447</v>
      </c>
      <c r="B26" s="484">
        <v>984796.85293060692</v>
      </c>
      <c r="C26" s="485">
        <v>1027574.576231827</v>
      </c>
      <c r="D26" s="484">
        <v>1034695.258233967</v>
      </c>
      <c r="E26" s="485">
        <v>1053925.8145688081</v>
      </c>
      <c r="F26" s="484">
        <v>1088962.5612125136</v>
      </c>
      <c r="G26" s="485">
        <v>1091420.5779431742</v>
      </c>
      <c r="H26" s="485">
        <v>976475.36517948855</v>
      </c>
      <c r="I26" s="485">
        <v>1045219.7533595318</v>
      </c>
      <c r="J26" s="150"/>
      <c r="K26" s="146"/>
      <c r="L26" s="151"/>
      <c r="M26" s="155"/>
    </row>
    <row r="27" spans="1:18">
      <c r="A27" s="483" t="s">
        <v>448</v>
      </c>
      <c r="B27" s="484">
        <v>384211.58955519897</v>
      </c>
      <c r="C27" s="485">
        <v>398008.21370204998</v>
      </c>
      <c r="D27" s="484">
        <v>419137.76005277201</v>
      </c>
      <c r="E27" s="485">
        <v>446233.45986759651</v>
      </c>
      <c r="F27" s="484">
        <v>433345.6536916676</v>
      </c>
      <c r="G27" s="485">
        <v>433638.49529468676</v>
      </c>
      <c r="H27" s="485">
        <v>418116.28589675832</v>
      </c>
      <c r="I27" s="485">
        <v>392400.86861352995</v>
      </c>
      <c r="J27" s="150"/>
      <c r="K27" s="146"/>
      <c r="L27" s="151"/>
      <c r="M27" s="155"/>
    </row>
    <row r="28" spans="1:18">
      <c r="A28" s="480" t="s">
        <v>449</v>
      </c>
      <c r="B28" s="481">
        <v>857885.06968843495</v>
      </c>
      <c r="C28" s="482">
        <v>874991.74642058508</v>
      </c>
      <c r="D28" s="481">
        <v>898352.43250328407</v>
      </c>
      <c r="E28" s="482">
        <v>917601.49494621216</v>
      </c>
      <c r="F28" s="481">
        <v>907154.13489443378</v>
      </c>
      <c r="G28" s="482">
        <v>917426.08430237905</v>
      </c>
      <c r="H28" s="482">
        <v>958770.275475748</v>
      </c>
      <c r="I28" s="482">
        <v>958104.62476795272</v>
      </c>
      <c r="J28" s="139"/>
      <c r="K28" s="139"/>
      <c r="L28" s="151"/>
      <c r="M28" s="155"/>
    </row>
    <row r="29" spans="1:18">
      <c r="A29" s="304"/>
      <c r="B29" s="147"/>
      <c r="C29" s="148"/>
      <c r="D29" s="149"/>
      <c r="E29" s="149"/>
      <c r="F29" s="149"/>
      <c r="H29" s="139"/>
      <c r="I29" s="156"/>
      <c r="J29" s="139"/>
      <c r="K29" s="139"/>
    </row>
    <row r="30" spans="1:18">
      <c r="H30" s="139"/>
      <c r="I30" s="139"/>
      <c r="J30" s="139"/>
      <c r="K30" s="139"/>
    </row>
    <row r="31" spans="1:18">
      <c r="J31" s="150"/>
      <c r="K31" s="150"/>
    </row>
    <row r="32" spans="1:18">
      <c r="H32" s="150"/>
      <c r="I32" s="157"/>
      <c r="J32" s="158"/>
      <c r="K32" s="158"/>
    </row>
    <row r="33" spans="8:11" ht="12.75" customHeight="1">
      <c r="H33" s="150"/>
      <c r="I33" s="157"/>
      <c r="J33" s="158"/>
      <c r="K33" s="158"/>
    </row>
    <row r="34" spans="8:11">
      <c r="H34" s="150"/>
      <c r="I34" s="157"/>
      <c r="J34" s="158"/>
      <c r="K34" s="158"/>
    </row>
    <row r="35" spans="8:11" ht="13.5" customHeight="1">
      <c r="H35" s="150"/>
      <c r="I35" s="157"/>
      <c r="J35" s="158"/>
      <c r="K35" s="158"/>
    </row>
    <row r="36" spans="8:11" ht="12.75" customHeight="1">
      <c r="H36" s="150"/>
      <c r="I36" s="157"/>
      <c r="J36" s="158"/>
      <c r="K36" s="158"/>
    </row>
    <row r="37" spans="8:11" ht="12.75" customHeight="1">
      <c r="H37" s="150"/>
      <c r="I37" s="157"/>
      <c r="J37" s="158"/>
      <c r="K37" s="158"/>
    </row>
    <row r="38" spans="8:11" ht="12.75" customHeight="1">
      <c r="H38" s="150"/>
      <c r="I38" s="157"/>
      <c r="J38" s="158"/>
      <c r="K38" s="158"/>
    </row>
    <row r="39" spans="8:11" ht="12.75" customHeight="1">
      <c r="H39" s="150"/>
      <c r="I39" s="157"/>
      <c r="J39" s="158"/>
      <c r="K39" s="158"/>
    </row>
  </sheetData>
  <mergeCells count="9">
    <mergeCell ref="A3:A5"/>
    <mergeCell ref="H3:H5"/>
    <mergeCell ref="I3:I5"/>
    <mergeCell ref="B3:B5"/>
    <mergeCell ref="C3:C5"/>
    <mergeCell ref="D3:D5"/>
    <mergeCell ref="E3:E5"/>
    <mergeCell ref="F3:F5"/>
    <mergeCell ref="G3:G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
  <dimension ref="A1:N29"/>
  <sheetViews>
    <sheetView showGridLines="0" zoomScaleNormal="100" zoomScaleSheetLayoutView="100" workbookViewId="0"/>
  </sheetViews>
  <sheetFormatPr defaultColWidth="9.140625" defaultRowHeight="12"/>
  <cols>
    <col min="1" max="1" width="17.42578125" style="5" customWidth="1"/>
    <col min="2" max="13" width="9.5703125" style="5" customWidth="1"/>
    <col min="14" max="14" width="11" style="5" customWidth="1"/>
    <col min="15" max="15" width="12.7109375" style="5" customWidth="1"/>
    <col min="16" max="16384" width="9.140625" style="5"/>
  </cols>
  <sheetData>
    <row r="1" spans="1:14" ht="15.75">
      <c r="A1" s="306" t="s">
        <v>501</v>
      </c>
      <c r="B1" s="13"/>
      <c r="N1" s="315" t="str">
        <f>'3.1'!N1</f>
        <v>2021</v>
      </c>
    </row>
    <row r="2" spans="1:14" ht="6" customHeight="1"/>
    <row r="3" spans="1:14">
      <c r="A3" s="602"/>
      <c r="B3" s="312" t="s">
        <v>343</v>
      </c>
      <c r="C3" s="312" t="s">
        <v>344</v>
      </c>
      <c r="D3" s="312" t="s">
        <v>345</v>
      </c>
      <c r="E3" s="312" t="s">
        <v>346</v>
      </c>
      <c r="F3" s="312" t="s">
        <v>347</v>
      </c>
      <c r="G3" s="312" t="s">
        <v>348</v>
      </c>
      <c r="H3" s="312" t="s">
        <v>349</v>
      </c>
      <c r="I3" s="312" t="s">
        <v>350</v>
      </c>
      <c r="J3" s="312" t="s">
        <v>351</v>
      </c>
      <c r="K3" s="312" t="s">
        <v>352</v>
      </c>
      <c r="L3" s="312" t="s">
        <v>353</v>
      </c>
      <c r="M3" s="312" t="s">
        <v>354</v>
      </c>
      <c r="N3" s="338" t="s">
        <v>355</v>
      </c>
    </row>
    <row r="4" spans="1:14">
      <c r="A4" s="230" t="s">
        <v>502</v>
      </c>
      <c r="B4" s="330">
        <f t="shared" ref="B4:N4" si="0">B9+B14+B19+B24</f>
        <v>5410153.6380000003</v>
      </c>
      <c r="C4" s="330">
        <f t="shared" si="0"/>
        <v>5039130.307</v>
      </c>
      <c r="D4" s="330">
        <f t="shared" si="0"/>
        <v>5206467.7829999989</v>
      </c>
      <c r="E4" s="330">
        <f t="shared" si="0"/>
        <v>4649367.7880000006</v>
      </c>
      <c r="F4" s="330">
        <f t="shared" si="0"/>
        <v>4485854.807</v>
      </c>
      <c r="G4" s="330">
        <f t="shared" si="0"/>
        <v>4208887.8859999999</v>
      </c>
      <c r="H4" s="330">
        <f t="shared" si="0"/>
        <v>4081453.9119999991</v>
      </c>
      <c r="I4" s="330">
        <f t="shared" si="0"/>
        <v>4104852.1029999983</v>
      </c>
      <c r="J4" s="330">
        <f t="shared" si="0"/>
        <v>4169434.9870000007</v>
      </c>
      <c r="K4" s="330">
        <f t="shared" si="0"/>
        <v>4631730.0100000016</v>
      </c>
      <c r="L4" s="330">
        <f t="shared" si="0"/>
        <v>4960572.6399999959</v>
      </c>
      <c r="M4" s="330">
        <f t="shared" si="0"/>
        <v>5184014.0270000016</v>
      </c>
      <c r="N4" s="330">
        <f t="shared" si="0"/>
        <v>56131919.888000004</v>
      </c>
    </row>
    <row r="5" spans="1:14">
      <c r="A5" s="448" t="s">
        <v>468</v>
      </c>
      <c r="B5" s="368">
        <f t="shared" ref="B5:N5" si="1">B10+B15+B20+B25</f>
        <v>634001.9530000001</v>
      </c>
      <c r="C5" s="368">
        <f t="shared" si="1"/>
        <v>594434.83799999999</v>
      </c>
      <c r="D5" s="368">
        <f t="shared" si="1"/>
        <v>680570.10000000009</v>
      </c>
      <c r="E5" s="368">
        <f t="shared" si="1"/>
        <v>641933.91700000002</v>
      </c>
      <c r="F5" s="368">
        <f t="shared" si="1"/>
        <v>689264.05799999996</v>
      </c>
      <c r="G5" s="368">
        <f t="shared" si="1"/>
        <v>665306.04700000002</v>
      </c>
      <c r="H5" s="368">
        <f t="shared" si="1"/>
        <v>644700.57700000005</v>
      </c>
      <c r="I5" s="368">
        <f t="shared" si="1"/>
        <v>637657.84299999999</v>
      </c>
      <c r="J5" s="368">
        <f t="shared" si="1"/>
        <v>632652.54099999997</v>
      </c>
      <c r="K5" s="368">
        <f t="shared" si="1"/>
        <v>654319.12800000003</v>
      </c>
      <c r="L5" s="368">
        <f t="shared" si="1"/>
        <v>649934.18900000001</v>
      </c>
      <c r="M5" s="368">
        <f t="shared" si="1"/>
        <v>611487.62999999966</v>
      </c>
      <c r="N5" s="368">
        <f t="shared" si="1"/>
        <v>7736262.8209999995</v>
      </c>
    </row>
    <row r="6" spans="1:14">
      <c r="A6" s="452" t="s">
        <v>469</v>
      </c>
      <c r="B6" s="436">
        <f t="shared" ref="B6:N6" si="2">B11+B16+B21+B26</f>
        <v>2001087.9040000001</v>
      </c>
      <c r="C6" s="436">
        <f t="shared" si="2"/>
        <v>1909965.9110000001</v>
      </c>
      <c r="D6" s="436">
        <f t="shared" si="2"/>
        <v>2069814.747</v>
      </c>
      <c r="E6" s="436">
        <f t="shared" si="2"/>
        <v>1890125.1810000001</v>
      </c>
      <c r="F6" s="436">
        <f t="shared" si="2"/>
        <v>1934800.577</v>
      </c>
      <c r="G6" s="436">
        <f t="shared" si="2"/>
        <v>1998037.0199999998</v>
      </c>
      <c r="H6" s="436">
        <f t="shared" si="2"/>
        <v>1881919.719999999</v>
      </c>
      <c r="I6" s="436">
        <f t="shared" si="2"/>
        <v>1876587.9110000003</v>
      </c>
      <c r="J6" s="436">
        <f t="shared" si="2"/>
        <v>1923845.9779999999</v>
      </c>
      <c r="K6" s="436">
        <f t="shared" si="2"/>
        <v>1970898.6620000009</v>
      </c>
      <c r="L6" s="436">
        <f t="shared" si="2"/>
        <v>2050098.1130000001</v>
      </c>
      <c r="M6" s="436">
        <f t="shared" si="2"/>
        <v>1879817.5590000001</v>
      </c>
      <c r="N6" s="436">
        <f t="shared" si="2"/>
        <v>23386999.283</v>
      </c>
    </row>
    <row r="7" spans="1:14">
      <c r="A7" s="452" t="s">
        <v>271</v>
      </c>
      <c r="B7" s="436">
        <f t="shared" ref="B7:N7" si="3">B12+B17+B22+B27</f>
        <v>814383.26825434098</v>
      </c>
      <c r="C7" s="436">
        <f t="shared" si="3"/>
        <v>754965.48090679303</v>
      </c>
      <c r="D7" s="436">
        <f t="shared" si="3"/>
        <v>727550.39318412996</v>
      </c>
      <c r="E7" s="436">
        <f t="shared" si="3"/>
        <v>625884.123039898</v>
      </c>
      <c r="F7" s="436">
        <f t="shared" si="3"/>
        <v>586920.82088647608</v>
      </c>
      <c r="G7" s="436">
        <f t="shared" si="3"/>
        <v>518132.79676113703</v>
      </c>
      <c r="H7" s="436">
        <f t="shared" si="3"/>
        <v>525536.09355175099</v>
      </c>
      <c r="I7" s="436">
        <f t="shared" si="3"/>
        <v>542631.59902829595</v>
      </c>
      <c r="J7" s="436">
        <f t="shared" si="3"/>
        <v>544131.36168927909</v>
      </c>
      <c r="K7" s="436">
        <f t="shared" si="3"/>
        <v>635356.81592177902</v>
      </c>
      <c r="L7" s="436">
        <f t="shared" si="3"/>
        <v>701659.72222890903</v>
      </c>
      <c r="M7" s="436">
        <f t="shared" si="3"/>
        <v>771549.51084936189</v>
      </c>
      <c r="N7" s="436">
        <f t="shared" si="3"/>
        <v>7748701.9863021504</v>
      </c>
    </row>
    <row r="8" spans="1:14">
      <c r="A8" s="450" t="s">
        <v>272</v>
      </c>
      <c r="B8" s="435">
        <f t="shared" ref="B8:N8" si="4">B13+B18+B23+B28</f>
        <v>1960680.5127456591</v>
      </c>
      <c r="C8" s="435">
        <f t="shared" si="4"/>
        <v>1779764.0770932059</v>
      </c>
      <c r="D8" s="435">
        <f t="shared" si="4"/>
        <v>1728532.5428158699</v>
      </c>
      <c r="E8" s="435">
        <f t="shared" si="4"/>
        <v>1491424.5669601031</v>
      </c>
      <c r="F8" s="435">
        <f t="shared" si="4"/>
        <v>1274869.3511135241</v>
      </c>
      <c r="G8" s="435">
        <f t="shared" si="4"/>
        <v>1027412.0222388641</v>
      </c>
      <c r="H8" s="435">
        <f t="shared" si="4"/>
        <v>1029297.521448249</v>
      </c>
      <c r="I8" s="435">
        <f t="shared" si="4"/>
        <v>1047974.7499717021</v>
      </c>
      <c r="J8" s="435">
        <f t="shared" si="4"/>
        <v>1068805.106310722</v>
      </c>
      <c r="K8" s="435">
        <f t="shared" si="4"/>
        <v>1371155.4040782221</v>
      </c>
      <c r="L8" s="435">
        <f t="shared" si="4"/>
        <v>1558880.6157710871</v>
      </c>
      <c r="M8" s="435">
        <f t="shared" si="4"/>
        <v>1921159.3271506401</v>
      </c>
      <c r="N8" s="435">
        <f t="shared" si="4"/>
        <v>17259955.79769785</v>
      </c>
    </row>
    <row r="9" spans="1:14">
      <c r="A9" s="230" t="s">
        <v>503</v>
      </c>
      <c r="B9" s="330">
        <f t="shared" ref="B9:N9" si="5">B10+B11+B12+B13</f>
        <v>3559911.4510000004</v>
      </c>
      <c r="C9" s="330">
        <f t="shared" si="5"/>
        <v>3317573.9350000005</v>
      </c>
      <c r="D9" s="330">
        <f t="shared" si="5"/>
        <v>3418918.26</v>
      </c>
      <c r="E9" s="330">
        <f t="shared" si="5"/>
        <v>3061561.64</v>
      </c>
      <c r="F9" s="330">
        <f t="shared" si="5"/>
        <v>2935432.602</v>
      </c>
      <c r="G9" s="330">
        <f t="shared" si="5"/>
        <v>2713160.108</v>
      </c>
      <c r="H9" s="330">
        <f t="shared" si="5"/>
        <v>2630631.1320000002</v>
      </c>
      <c r="I9" s="330">
        <f t="shared" si="5"/>
        <v>2630685.1809999999</v>
      </c>
      <c r="J9" s="330">
        <f t="shared" si="5"/>
        <v>2683199.105</v>
      </c>
      <c r="K9" s="330">
        <f t="shared" si="5"/>
        <v>2998494.3919999995</v>
      </c>
      <c r="L9" s="330">
        <f t="shared" si="5"/>
        <v>3217541.392</v>
      </c>
      <c r="M9" s="330">
        <f t="shared" si="5"/>
        <v>3384293.855</v>
      </c>
      <c r="N9" s="330">
        <f t="shared" si="5"/>
        <v>36551403.053000003</v>
      </c>
    </row>
    <row r="10" spans="1:14">
      <c r="A10" s="448" t="s">
        <v>468</v>
      </c>
      <c r="B10" s="449">
        <v>523852.82400000002</v>
      </c>
      <c r="C10" s="449">
        <v>488112.46</v>
      </c>
      <c r="D10" s="449">
        <v>552153.57200000004</v>
      </c>
      <c r="E10" s="449">
        <v>517438.87800000003</v>
      </c>
      <c r="F10" s="449">
        <v>549885.06000000006</v>
      </c>
      <c r="G10" s="449">
        <v>527045.09100000001</v>
      </c>
      <c r="H10" s="449">
        <v>521401.55300000001</v>
      </c>
      <c r="I10" s="449">
        <v>499804.98300000001</v>
      </c>
      <c r="J10" s="449">
        <v>492937.946</v>
      </c>
      <c r="K10" s="449">
        <v>521681.79499999998</v>
      </c>
      <c r="L10" s="449">
        <v>521821.625</v>
      </c>
      <c r="M10" s="449">
        <v>504806.66800000001</v>
      </c>
      <c r="N10" s="449">
        <v>6220942.4550000001</v>
      </c>
    </row>
    <row r="11" spans="1:14">
      <c r="A11" s="452" t="s">
        <v>469</v>
      </c>
      <c r="B11" s="436">
        <v>1239882.57</v>
      </c>
      <c r="C11" s="436">
        <v>1184790.3840000001</v>
      </c>
      <c r="D11" s="436">
        <v>1292992.6229999999</v>
      </c>
      <c r="E11" s="436">
        <v>1178823.976</v>
      </c>
      <c r="F11" s="436">
        <v>1198989.196</v>
      </c>
      <c r="G11" s="436">
        <v>1225134.7379999999</v>
      </c>
      <c r="H11" s="436">
        <v>1139019.5490000001</v>
      </c>
      <c r="I11" s="436">
        <v>1134006.013</v>
      </c>
      <c r="J11" s="436">
        <v>1177986.659</v>
      </c>
      <c r="K11" s="436">
        <v>1203185.48</v>
      </c>
      <c r="L11" s="436">
        <v>1257861.7239999999</v>
      </c>
      <c r="M11" s="436">
        <v>1140865.828</v>
      </c>
      <c r="N11" s="436">
        <v>14373538.74</v>
      </c>
    </row>
    <row r="12" spans="1:14">
      <c r="A12" s="452" t="s">
        <v>271</v>
      </c>
      <c r="B12" s="436">
        <v>495786.58399999997</v>
      </c>
      <c r="C12" s="436">
        <v>455750.11200000002</v>
      </c>
      <c r="D12" s="436">
        <v>443589.51400000002</v>
      </c>
      <c r="E12" s="436">
        <v>383771.54300000001</v>
      </c>
      <c r="F12" s="436">
        <v>352991.19</v>
      </c>
      <c r="G12" s="436">
        <v>318267.88400000002</v>
      </c>
      <c r="H12" s="436">
        <v>311404.02899999998</v>
      </c>
      <c r="I12" s="436">
        <v>322347.859</v>
      </c>
      <c r="J12" s="436">
        <v>327570.48200000002</v>
      </c>
      <c r="K12" s="436">
        <v>382683.098</v>
      </c>
      <c r="L12" s="436">
        <v>423331.33600000001</v>
      </c>
      <c r="M12" s="436">
        <v>461574.413</v>
      </c>
      <c r="N12" s="436">
        <v>4679068.0439999998</v>
      </c>
    </row>
    <row r="13" spans="1:14">
      <c r="A13" s="450" t="s">
        <v>272</v>
      </c>
      <c r="B13" s="435">
        <v>1300389.473</v>
      </c>
      <c r="C13" s="435">
        <v>1188920.9790000001</v>
      </c>
      <c r="D13" s="435">
        <v>1130182.551</v>
      </c>
      <c r="E13" s="435">
        <v>981527.24300000002</v>
      </c>
      <c r="F13" s="435">
        <v>833567.15599999996</v>
      </c>
      <c r="G13" s="435">
        <v>642712.39500000002</v>
      </c>
      <c r="H13" s="435">
        <v>658806.00100000005</v>
      </c>
      <c r="I13" s="435">
        <v>674526.326</v>
      </c>
      <c r="J13" s="435">
        <v>684704.01800000004</v>
      </c>
      <c r="K13" s="435">
        <v>890944.01899999997</v>
      </c>
      <c r="L13" s="435">
        <v>1014526.7070000001</v>
      </c>
      <c r="M13" s="435">
        <v>1277046.946</v>
      </c>
      <c r="N13" s="435">
        <v>11277853.814000001</v>
      </c>
    </row>
    <row r="14" spans="1:14">
      <c r="A14" s="230" t="s">
        <v>132</v>
      </c>
      <c r="B14" s="330">
        <f t="shared" ref="B14:N14" si="6">B15+B16+B17+B18</f>
        <v>1311788.919</v>
      </c>
      <c r="C14" s="330">
        <f t="shared" si="6"/>
        <v>1221404.2839999991</v>
      </c>
      <c r="D14" s="330">
        <f t="shared" si="6"/>
        <v>1272219.4080000001</v>
      </c>
      <c r="E14" s="330">
        <f t="shared" si="6"/>
        <v>1125833.0380000011</v>
      </c>
      <c r="F14" s="330">
        <f t="shared" si="6"/>
        <v>1097689.2450000001</v>
      </c>
      <c r="G14" s="330">
        <f t="shared" si="6"/>
        <v>1044914.8560000008</v>
      </c>
      <c r="H14" s="330">
        <f t="shared" si="6"/>
        <v>1009342.978999999</v>
      </c>
      <c r="I14" s="330">
        <f t="shared" si="6"/>
        <v>1034502.0749999981</v>
      </c>
      <c r="J14" s="330">
        <f t="shared" si="6"/>
        <v>1040545.604000001</v>
      </c>
      <c r="K14" s="330">
        <f t="shared" si="6"/>
        <v>1138361.4150000021</v>
      </c>
      <c r="L14" s="330">
        <f t="shared" si="6"/>
        <v>1213178.2489999961</v>
      </c>
      <c r="M14" s="330">
        <f t="shared" si="6"/>
        <v>1240734.6890000016</v>
      </c>
      <c r="N14" s="330">
        <f t="shared" si="6"/>
        <v>13750514.761</v>
      </c>
    </row>
    <row r="15" spans="1:14">
      <c r="A15" s="448" t="s">
        <v>468</v>
      </c>
      <c r="B15" s="368">
        <v>105208.329</v>
      </c>
      <c r="C15" s="368">
        <v>99962.464999999997</v>
      </c>
      <c r="D15" s="368">
        <v>118497.3</v>
      </c>
      <c r="E15" s="368">
        <v>115142.186</v>
      </c>
      <c r="F15" s="368">
        <v>128509.58</v>
      </c>
      <c r="G15" s="368">
        <v>128450.27099999999</v>
      </c>
      <c r="H15" s="368">
        <v>112889.236</v>
      </c>
      <c r="I15" s="368">
        <v>127573.09699999999</v>
      </c>
      <c r="J15" s="368">
        <v>129545.30499999999</v>
      </c>
      <c r="K15" s="368">
        <v>120807.283</v>
      </c>
      <c r="L15" s="368">
        <v>115154.966</v>
      </c>
      <c r="M15" s="368">
        <v>92172.523999999699</v>
      </c>
      <c r="N15" s="368">
        <v>1393912.5419999997</v>
      </c>
    </row>
    <row r="16" spans="1:14">
      <c r="A16" s="452" t="s">
        <v>469</v>
      </c>
      <c r="B16" s="436">
        <v>505767.41200000001</v>
      </c>
      <c r="C16" s="436">
        <v>487848.663</v>
      </c>
      <c r="D16" s="436">
        <v>527693.89199999999</v>
      </c>
      <c r="E16" s="436">
        <v>481184.712</v>
      </c>
      <c r="F16" s="436">
        <v>497341.42800000001</v>
      </c>
      <c r="G16" s="436">
        <v>513045.07799999998</v>
      </c>
      <c r="H16" s="436">
        <v>484447.02999999898</v>
      </c>
      <c r="I16" s="436">
        <v>488233.16100000002</v>
      </c>
      <c r="J16" s="436">
        <v>494930.19300000003</v>
      </c>
      <c r="K16" s="436">
        <v>505947.75500000105</v>
      </c>
      <c r="L16" s="436">
        <v>525472.50300000003</v>
      </c>
      <c r="M16" s="436">
        <v>468449.46500000003</v>
      </c>
      <c r="N16" s="436">
        <v>5980361.2919999994</v>
      </c>
    </row>
    <row r="17" spans="1:14">
      <c r="A17" s="452" t="s">
        <v>271</v>
      </c>
      <c r="B17" s="436">
        <v>196207.323254341</v>
      </c>
      <c r="C17" s="436">
        <v>191831.494906793</v>
      </c>
      <c r="D17" s="436">
        <v>168575.75918412997</v>
      </c>
      <c r="E17" s="436">
        <v>153734.82203989799</v>
      </c>
      <c r="F17" s="436">
        <v>154555.605886476</v>
      </c>
      <c r="G17" s="436">
        <v>127197.429761137</v>
      </c>
      <c r="H17" s="436">
        <v>142468.549551751</v>
      </c>
      <c r="I17" s="436">
        <v>145619.99202829599</v>
      </c>
      <c r="J17" s="436">
        <v>137891.839689279</v>
      </c>
      <c r="K17" s="436">
        <v>157990.72692177902</v>
      </c>
      <c r="L17" s="436">
        <v>176139.27322890901</v>
      </c>
      <c r="M17" s="436">
        <v>201492.223849362</v>
      </c>
      <c r="N17" s="436">
        <v>1953705.0403021511</v>
      </c>
    </row>
    <row r="18" spans="1:14">
      <c r="A18" s="450" t="s">
        <v>272</v>
      </c>
      <c r="B18" s="435">
        <v>504605.85474565899</v>
      </c>
      <c r="C18" s="435">
        <v>441761.66109320603</v>
      </c>
      <c r="D18" s="435">
        <v>457452.45681587001</v>
      </c>
      <c r="E18" s="435">
        <v>375771.31796010298</v>
      </c>
      <c r="F18" s="435">
        <v>317282.63111352397</v>
      </c>
      <c r="G18" s="435">
        <v>276222.07723886397</v>
      </c>
      <c r="H18" s="435">
        <v>269538.16344824899</v>
      </c>
      <c r="I18" s="435">
        <v>273075.82497170201</v>
      </c>
      <c r="J18" s="435">
        <v>278178.26631072199</v>
      </c>
      <c r="K18" s="435">
        <v>353615.65007822204</v>
      </c>
      <c r="L18" s="435">
        <v>396411.50677108695</v>
      </c>
      <c r="M18" s="435">
        <v>478620.47615064</v>
      </c>
      <c r="N18" s="435">
        <v>4422535.8866978483</v>
      </c>
    </row>
    <row r="19" spans="1:14">
      <c r="A19" s="230" t="s">
        <v>24</v>
      </c>
      <c r="B19" s="330">
        <f t="shared" ref="B19:N19" si="7">B20+B21+B22+B23</f>
        <v>534334.18299999996</v>
      </c>
      <c r="C19" s="330">
        <f t="shared" si="7"/>
        <v>495800.25800000003</v>
      </c>
      <c r="D19" s="330">
        <f t="shared" si="7"/>
        <v>510792.56599999999</v>
      </c>
      <c r="E19" s="330">
        <f t="shared" si="7"/>
        <v>457998.97500000003</v>
      </c>
      <c r="F19" s="330">
        <f t="shared" si="7"/>
        <v>447681.10400000005</v>
      </c>
      <c r="G19" s="330">
        <f t="shared" si="7"/>
        <v>445899.299</v>
      </c>
      <c r="H19" s="330">
        <f t="shared" si="7"/>
        <v>437799.58300000004</v>
      </c>
      <c r="I19" s="330">
        <f t="shared" si="7"/>
        <v>435547.82300000003</v>
      </c>
      <c r="J19" s="330">
        <f t="shared" si="7"/>
        <v>441080.34899999999</v>
      </c>
      <c r="K19" s="330">
        <f t="shared" si="7"/>
        <v>489977.52799999999</v>
      </c>
      <c r="L19" s="330">
        <f t="shared" si="7"/>
        <v>524922.09000000008</v>
      </c>
      <c r="M19" s="330">
        <f t="shared" si="7"/>
        <v>554228.63</v>
      </c>
      <c r="N19" s="330">
        <f t="shared" si="7"/>
        <v>5776062.3880000003</v>
      </c>
    </row>
    <row r="20" spans="1:14">
      <c r="A20" s="448" t="s">
        <v>468</v>
      </c>
      <c r="B20" s="368">
        <v>4940.8</v>
      </c>
      <c r="C20" s="368">
        <v>6359.9129999999996</v>
      </c>
      <c r="D20" s="368">
        <v>9919.2279999999992</v>
      </c>
      <c r="E20" s="368">
        <v>9352.8529999999992</v>
      </c>
      <c r="F20" s="368">
        <v>10869.418</v>
      </c>
      <c r="G20" s="368">
        <v>9810.6849999999995</v>
      </c>
      <c r="H20" s="368">
        <v>10409.788</v>
      </c>
      <c r="I20" s="368">
        <v>10279.763000000001</v>
      </c>
      <c r="J20" s="368">
        <v>10169.290000000001</v>
      </c>
      <c r="K20" s="368">
        <v>11830.05</v>
      </c>
      <c r="L20" s="368">
        <v>12957.598</v>
      </c>
      <c r="M20" s="368">
        <v>14508.438</v>
      </c>
      <c r="N20" s="368">
        <v>121407.82400000001</v>
      </c>
    </row>
    <row r="21" spans="1:14">
      <c r="A21" s="452" t="s">
        <v>469</v>
      </c>
      <c r="B21" s="436">
        <v>251408.198</v>
      </c>
      <c r="C21" s="436">
        <v>233058.908</v>
      </c>
      <c r="D21" s="436">
        <v>244675.80300000001</v>
      </c>
      <c r="E21" s="436">
        <v>226220.11600000001</v>
      </c>
      <c r="F21" s="436">
        <v>233492.122</v>
      </c>
      <c r="G21" s="436">
        <v>255011.06400000001</v>
      </c>
      <c r="H21" s="436">
        <v>254836.43799999999</v>
      </c>
      <c r="I21" s="436">
        <v>250295.46100000001</v>
      </c>
      <c r="J21" s="436">
        <v>246388.23699999999</v>
      </c>
      <c r="K21" s="436">
        <v>256951.74299999999</v>
      </c>
      <c r="L21" s="436">
        <v>261922.09</v>
      </c>
      <c r="M21" s="436">
        <v>265828.28700000001</v>
      </c>
      <c r="N21" s="436">
        <v>2980088.4670000002</v>
      </c>
    </row>
    <row r="22" spans="1:14">
      <c r="A22" s="452" t="s">
        <v>271</v>
      </c>
      <c r="B22" s="436">
        <v>122300</v>
      </c>
      <c r="C22" s="436">
        <v>107300</v>
      </c>
      <c r="D22" s="436">
        <v>115300</v>
      </c>
      <c r="E22" s="436">
        <v>88300</v>
      </c>
      <c r="F22" s="436">
        <v>79300</v>
      </c>
      <c r="G22" s="436">
        <v>72600</v>
      </c>
      <c r="H22" s="436">
        <v>71600</v>
      </c>
      <c r="I22" s="436">
        <v>74600</v>
      </c>
      <c r="J22" s="436">
        <v>78600</v>
      </c>
      <c r="K22" s="436">
        <v>94600</v>
      </c>
      <c r="L22" s="436">
        <v>102100</v>
      </c>
      <c r="M22" s="436">
        <v>108400</v>
      </c>
      <c r="N22" s="436">
        <v>1115000</v>
      </c>
    </row>
    <row r="23" spans="1:14">
      <c r="A23" s="450" t="s">
        <v>272</v>
      </c>
      <c r="B23" s="435">
        <v>155685.185</v>
      </c>
      <c r="C23" s="435">
        <v>149081.43700000001</v>
      </c>
      <c r="D23" s="435">
        <v>140897.535</v>
      </c>
      <c r="E23" s="435">
        <v>134126.00599999999</v>
      </c>
      <c r="F23" s="435">
        <v>124019.564</v>
      </c>
      <c r="G23" s="435">
        <v>108477.55</v>
      </c>
      <c r="H23" s="435">
        <v>100953.357</v>
      </c>
      <c r="I23" s="435">
        <v>100372.599</v>
      </c>
      <c r="J23" s="435">
        <v>105922.822</v>
      </c>
      <c r="K23" s="435">
        <v>126595.735</v>
      </c>
      <c r="L23" s="435">
        <v>147942.402</v>
      </c>
      <c r="M23" s="435">
        <v>165491.905</v>
      </c>
      <c r="N23" s="435">
        <v>1559566.0970000001</v>
      </c>
    </row>
    <row r="24" spans="1:14">
      <c r="A24" s="230" t="s">
        <v>119</v>
      </c>
      <c r="B24" s="330">
        <f t="shared" ref="B24:N24" si="8">B25+B26+B27+B28</f>
        <v>4119.085</v>
      </c>
      <c r="C24" s="330">
        <f t="shared" si="8"/>
        <v>4351.83</v>
      </c>
      <c r="D24" s="330">
        <f t="shared" si="8"/>
        <v>4537.549</v>
      </c>
      <c r="E24" s="330">
        <f t="shared" si="8"/>
        <v>3974.1349999999998</v>
      </c>
      <c r="F24" s="330">
        <f t="shared" si="8"/>
        <v>5051.8559999999998</v>
      </c>
      <c r="G24" s="330">
        <f t="shared" si="8"/>
        <v>4913.6230000000005</v>
      </c>
      <c r="H24" s="330">
        <f t="shared" si="8"/>
        <v>3680.2179999999998</v>
      </c>
      <c r="I24" s="330">
        <f t="shared" si="8"/>
        <v>4117.0239999999994</v>
      </c>
      <c r="J24" s="330">
        <f t="shared" si="8"/>
        <v>4609.9290000000001</v>
      </c>
      <c r="K24" s="330">
        <f t="shared" si="8"/>
        <v>4896.6750000000002</v>
      </c>
      <c r="L24" s="330">
        <f t="shared" si="8"/>
        <v>4930.9090000000006</v>
      </c>
      <c r="M24" s="330">
        <f t="shared" si="8"/>
        <v>4756.8530000000001</v>
      </c>
      <c r="N24" s="330">
        <f t="shared" si="8"/>
        <v>53939.686000000009</v>
      </c>
    </row>
    <row r="25" spans="1:14">
      <c r="A25" s="448" t="s">
        <v>468</v>
      </c>
      <c r="B25" s="368">
        <v>0</v>
      </c>
      <c r="C25" s="368">
        <v>0</v>
      </c>
      <c r="D25" s="368">
        <v>0</v>
      </c>
      <c r="E25" s="368">
        <v>0</v>
      </c>
      <c r="F25" s="368">
        <v>0</v>
      </c>
      <c r="G25" s="368">
        <v>0</v>
      </c>
      <c r="H25" s="368">
        <v>0</v>
      </c>
      <c r="I25" s="368">
        <v>0</v>
      </c>
      <c r="J25" s="368">
        <v>0</v>
      </c>
      <c r="K25" s="368">
        <v>0</v>
      </c>
      <c r="L25" s="368">
        <v>0</v>
      </c>
      <c r="M25" s="368">
        <v>0</v>
      </c>
      <c r="N25" s="368">
        <v>0</v>
      </c>
    </row>
    <row r="26" spans="1:14">
      <c r="A26" s="452" t="s">
        <v>469</v>
      </c>
      <c r="B26" s="436">
        <v>4029.7240000000002</v>
      </c>
      <c r="C26" s="436">
        <v>4267.9560000000001</v>
      </c>
      <c r="D26" s="436">
        <v>4452.4290000000001</v>
      </c>
      <c r="E26" s="436">
        <v>3896.377</v>
      </c>
      <c r="F26" s="436">
        <v>4977.8310000000001</v>
      </c>
      <c r="G26" s="436">
        <v>4846.1400000000003</v>
      </c>
      <c r="H26" s="436">
        <v>3616.703</v>
      </c>
      <c r="I26" s="436">
        <v>4053.2759999999998</v>
      </c>
      <c r="J26" s="436">
        <v>4540.8890000000001</v>
      </c>
      <c r="K26" s="436">
        <v>4813.6840000000002</v>
      </c>
      <c r="L26" s="436">
        <v>4841.7960000000003</v>
      </c>
      <c r="M26" s="436">
        <v>4673.9790000000003</v>
      </c>
      <c r="N26" s="436">
        <v>53010.784000000007</v>
      </c>
    </row>
    <row r="27" spans="1:14">
      <c r="A27" s="452" t="s">
        <v>271</v>
      </c>
      <c r="B27" s="436">
        <v>89.361000000000004</v>
      </c>
      <c r="C27" s="436">
        <v>83.873999999999995</v>
      </c>
      <c r="D27" s="436">
        <v>85.12</v>
      </c>
      <c r="E27" s="436">
        <v>77.757999999999996</v>
      </c>
      <c r="F27" s="436">
        <v>74.025000000000006</v>
      </c>
      <c r="G27" s="436">
        <v>67.483000000000004</v>
      </c>
      <c r="H27" s="436">
        <v>63.515000000000001</v>
      </c>
      <c r="I27" s="436">
        <v>63.747999999999998</v>
      </c>
      <c r="J27" s="436">
        <v>69.040000000000006</v>
      </c>
      <c r="K27" s="436">
        <v>82.991</v>
      </c>
      <c r="L27" s="436">
        <v>89.113</v>
      </c>
      <c r="M27" s="436">
        <v>82.873999999999995</v>
      </c>
      <c r="N27" s="436">
        <v>928.90200000000004</v>
      </c>
    </row>
    <row r="28" spans="1:14">
      <c r="A28" s="450" t="s">
        <v>272</v>
      </c>
      <c r="B28" s="435">
        <v>0</v>
      </c>
      <c r="C28" s="435">
        <v>0</v>
      </c>
      <c r="D28" s="435">
        <v>0</v>
      </c>
      <c r="E28" s="435">
        <v>0</v>
      </c>
      <c r="F28" s="435">
        <v>0</v>
      </c>
      <c r="G28" s="435">
        <v>0</v>
      </c>
      <c r="H28" s="435">
        <v>0</v>
      </c>
      <c r="I28" s="435">
        <v>0</v>
      </c>
      <c r="J28" s="435">
        <v>0</v>
      </c>
      <c r="K28" s="435">
        <v>0</v>
      </c>
      <c r="L28" s="435">
        <v>0</v>
      </c>
      <c r="M28" s="435">
        <v>0</v>
      </c>
      <c r="N28" s="435">
        <v>0</v>
      </c>
    </row>
    <row r="29" spans="1:14">
      <c r="A29" s="283"/>
      <c r="B29" s="14"/>
      <c r="N29" s="211"/>
    </row>
  </sheetData>
  <phoneticPr fontId="3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3"/>
  <dimension ref="A1:N49"/>
  <sheetViews>
    <sheetView showGridLines="0" tabSelected="1" zoomScaleNormal="100" zoomScaleSheetLayoutView="100" workbookViewId="0"/>
  </sheetViews>
  <sheetFormatPr defaultColWidth="9.140625" defaultRowHeight="12"/>
  <cols>
    <col min="1" max="1" width="21.28515625" style="5" customWidth="1"/>
    <col min="2" max="8" width="9.28515625" style="5" customWidth="1"/>
    <col min="9" max="9" width="9.42578125" style="5" customWidth="1"/>
    <col min="10" max="10" width="9.7109375" style="5" customWidth="1"/>
    <col min="11" max="13" width="9.42578125" style="5" customWidth="1"/>
    <col min="14" max="14" width="10.140625" style="5" customWidth="1"/>
    <col min="15" max="15" width="12.7109375" style="5" customWidth="1"/>
    <col min="16" max="16384" width="9.140625" style="5"/>
  </cols>
  <sheetData>
    <row r="1" spans="1:14" ht="18">
      <c r="A1" s="246" t="s">
        <v>505</v>
      </c>
      <c r="B1" s="16"/>
      <c r="H1" s="40"/>
      <c r="N1" s="315" t="str">
        <f>'3.1'!N1</f>
        <v>2021</v>
      </c>
    </row>
    <row r="2" spans="1:14" ht="6" customHeight="1"/>
    <row r="3" spans="1:14">
      <c r="A3" s="240"/>
      <c r="B3" s="312" t="s">
        <v>343</v>
      </c>
      <c r="C3" s="312" t="s">
        <v>344</v>
      </c>
      <c r="D3" s="312" t="s">
        <v>345</v>
      </c>
      <c r="E3" s="312" t="s">
        <v>346</v>
      </c>
      <c r="F3" s="312" t="s">
        <v>347</v>
      </c>
      <c r="G3" s="312" t="s">
        <v>348</v>
      </c>
      <c r="H3" s="312" t="s">
        <v>349</v>
      </c>
      <c r="I3" s="312" t="s">
        <v>350</v>
      </c>
      <c r="J3" s="312" t="s">
        <v>351</v>
      </c>
      <c r="K3" s="312" t="s">
        <v>352</v>
      </c>
      <c r="L3" s="312" t="s">
        <v>353</v>
      </c>
      <c r="M3" s="312" t="s">
        <v>354</v>
      </c>
      <c r="N3" s="338" t="s">
        <v>355</v>
      </c>
    </row>
    <row r="4" spans="1:14">
      <c r="A4" s="230" t="s">
        <v>506</v>
      </c>
      <c r="B4" s="330">
        <f>+B5+B6+B7+B8</f>
        <v>5404.1597069999998</v>
      </c>
      <c r="C4" s="330">
        <f t="shared" ref="C4:M4" si="0">+C5+C6+C7+C8</f>
        <v>4891.1593200000007</v>
      </c>
      <c r="D4" s="330">
        <f t="shared" si="0"/>
        <v>4881.1832770000001</v>
      </c>
      <c r="E4" s="330">
        <f t="shared" si="0"/>
        <v>3873.7138820000009</v>
      </c>
      <c r="F4" s="330">
        <f t="shared" si="0"/>
        <v>3943.0506379999993</v>
      </c>
      <c r="G4" s="330">
        <f t="shared" si="0"/>
        <v>3935.7899530000009</v>
      </c>
      <c r="H4" s="330">
        <f t="shared" si="0"/>
        <v>3963.1341669999983</v>
      </c>
      <c r="I4" s="330">
        <f t="shared" si="0"/>
        <v>4008.5854029999991</v>
      </c>
      <c r="J4" s="330">
        <f t="shared" si="0"/>
        <v>4188.2610960000002</v>
      </c>
      <c r="K4" s="330">
        <f t="shared" si="0"/>
        <v>4649.8298020000002</v>
      </c>
      <c r="L4" s="330">
        <f t="shared" si="0"/>
        <v>4833.2081990000006</v>
      </c>
      <c r="M4" s="330">
        <f t="shared" si="0"/>
        <v>4990.4239390000012</v>
      </c>
      <c r="N4" s="330">
        <f>SUM(B4:M4)</f>
        <v>53562.499383000002</v>
      </c>
    </row>
    <row r="5" spans="1:14">
      <c r="A5" s="448" t="s">
        <v>507</v>
      </c>
      <c r="B5" s="368">
        <v>670.30913699999985</v>
      </c>
      <c r="C5" s="368">
        <v>631.69823399999996</v>
      </c>
      <c r="D5" s="368">
        <v>661.84518600000013</v>
      </c>
      <c r="E5" s="368">
        <v>538.30419099999995</v>
      </c>
      <c r="F5" s="368">
        <v>565.86295200000006</v>
      </c>
      <c r="G5" s="368">
        <v>597.01775600000008</v>
      </c>
      <c r="H5" s="368">
        <v>610.60881800000004</v>
      </c>
      <c r="I5" s="368">
        <v>586.90936099999999</v>
      </c>
      <c r="J5" s="368">
        <v>661.30761599999994</v>
      </c>
      <c r="K5" s="368">
        <v>653.81395999999995</v>
      </c>
      <c r="L5" s="368">
        <v>630.255987</v>
      </c>
      <c r="M5" s="368">
        <v>589.930657</v>
      </c>
      <c r="N5" s="368">
        <v>7397.8638550000005</v>
      </c>
    </row>
    <row r="6" spans="1:14">
      <c r="A6" s="452" t="s">
        <v>508</v>
      </c>
      <c r="B6" s="436">
        <v>2118.50848</v>
      </c>
      <c r="C6" s="436">
        <v>2004.455929</v>
      </c>
      <c r="D6" s="436">
        <v>1968.3419699999999</v>
      </c>
      <c r="E6" s="436">
        <v>1516.8822709999999</v>
      </c>
      <c r="F6" s="436">
        <v>1620.0899910000001</v>
      </c>
      <c r="G6" s="436">
        <v>1791.4758370000011</v>
      </c>
      <c r="H6" s="436">
        <v>1813.4448449999991</v>
      </c>
      <c r="I6" s="436">
        <v>1862.388224</v>
      </c>
      <c r="J6" s="436">
        <v>1931.5021830000001</v>
      </c>
      <c r="K6" s="436">
        <v>1997.1416429999999</v>
      </c>
      <c r="L6" s="436">
        <v>1960.744589000001</v>
      </c>
      <c r="M6" s="436">
        <v>1817.7521189999991</v>
      </c>
      <c r="N6" s="436">
        <v>22402.728080999997</v>
      </c>
    </row>
    <row r="7" spans="1:14">
      <c r="A7" s="452" t="s">
        <v>509</v>
      </c>
      <c r="B7" s="436">
        <v>922.54894848782203</v>
      </c>
      <c r="C7" s="436">
        <v>696.708411812397</v>
      </c>
      <c r="D7" s="436">
        <v>739.64266903813598</v>
      </c>
      <c r="E7" s="436">
        <v>584.80339265398095</v>
      </c>
      <c r="F7" s="436">
        <v>561.43534809391201</v>
      </c>
      <c r="G7" s="436">
        <v>537.14664711458602</v>
      </c>
      <c r="H7" s="436">
        <v>533.25333809983192</v>
      </c>
      <c r="I7" s="436">
        <v>555.93857557027593</v>
      </c>
      <c r="J7" s="436">
        <v>557.05707099999984</v>
      </c>
      <c r="K7" s="436">
        <v>653.58341600000006</v>
      </c>
      <c r="L7" s="436">
        <v>705.46038352060202</v>
      </c>
      <c r="M7" s="436">
        <v>741.84883620741994</v>
      </c>
      <c r="N7" s="436">
        <v>7789.4270375989627</v>
      </c>
    </row>
    <row r="8" spans="1:14">
      <c r="A8" s="450" t="s">
        <v>510</v>
      </c>
      <c r="B8" s="435">
        <v>1692.793141512178</v>
      </c>
      <c r="C8" s="435">
        <v>1558.2967451876029</v>
      </c>
      <c r="D8" s="435">
        <v>1511.353451961864</v>
      </c>
      <c r="E8" s="435">
        <v>1233.72402734602</v>
      </c>
      <c r="F8" s="435">
        <v>1195.6623469060869</v>
      </c>
      <c r="G8" s="435">
        <v>1010.149712885414</v>
      </c>
      <c r="H8" s="435">
        <v>1005.827165900167</v>
      </c>
      <c r="I8" s="435">
        <v>1003.3492424297231</v>
      </c>
      <c r="J8" s="435">
        <v>1038.3942260000001</v>
      </c>
      <c r="K8" s="435">
        <v>1345.2907830000001</v>
      </c>
      <c r="L8" s="435">
        <v>1536.7472394793972</v>
      </c>
      <c r="M8" s="435">
        <v>1840.8923267925823</v>
      </c>
      <c r="N8" s="435">
        <v>15972.480409401034</v>
      </c>
    </row>
    <row r="9" spans="1:14">
      <c r="A9" s="230" t="s">
        <v>511</v>
      </c>
      <c r="B9" s="330">
        <f>'4.7'!B4/1000</f>
        <v>5410.1536380000007</v>
      </c>
      <c r="C9" s="330">
        <f>'4.7'!C4/1000</f>
        <v>5039.1303070000004</v>
      </c>
      <c r="D9" s="330">
        <f>'4.7'!D4/1000</f>
        <v>5206.4677829999991</v>
      </c>
      <c r="E9" s="330">
        <f>'4.7'!E4/1000</f>
        <v>4649.3677880000005</v>
      </c>
      <c r="F9" s="330">
        <f>'4.7'!F4/1000</f>
        <v>4485.8548069999997</v>
      </c>
      <c r="G9" s="330">
        <f>'4.7'!G4/1000</f>
        <v>4208.8878859999995</v>
      </c>
      <c r="H9" s="330">
        <f>'4.7'!H4/1000</f>
        <v>4081.453911999999</v>
      </c>
      <c r="I9" s="330">
        <f>'4.7'!I4/1000</f>
        <v>4104.8521029999984</v>
      </c>
      <c r="J9" s="330">
        <f>'4.7'!J4/1000</f>
        <v>4169.4349870000005</v>
      </c>
      <c r="K9" s="330">
        <f>'4.7'!K4/1000</f>
        <v>4631.730010000002</v>
      </c>
      <c r="L9" s="330">
        <f>'4.7'!L4/1000</f>
        <v>4960.5726399999958</v>
      </c>
      <c r="M9" s="330">
        <f>'4.7'!M4/1000</f>
        <v>5184.014027000002</v>
      </c>
      <c r="N9" s="330">
        <f>'4.7'!N4/1000</f>
        <v>56131.919888000004</v>
      </c>
    </row>
    <row r="10" spans="1:14">
      <c r="A10" s="448" t="s">
        <v>512</v>
      </c>
      <c r="B10" s="368">
        <f>'4.7'!B5/1000</f>
        <v>634.00195300000007</v>
      </c>
      <c r="C10" s="368">
        <f>'4.7'!C5/1000</f>
        <v>594.43483800000001</v>
      </c>
      <c r="D10" s="368">
        <f>'4.7'!D5/1000</f>
        <v>680.57010000000014</v>
      </c>
      <c r="E10" s="368">
        <f>'4.7'!E5/1000</f>
        <v>641.93391700000006</v>
      </c>
      <c r="F10" s="368">
        <f>'4.7'!F5/1000</f>
        <v>689.26405799999998</v>
      </c>
      <c r="G10" s="368">
        <f>'4.7'!G5/1000</f>
        <v>665.30604700000004</v>
      </c>
      <c r="H10" s="368">
        <f>'4.7'!H5/1000</f>
        <v>644.70057700000007</v>
      </c>
      <c r="I10" s="368">
        <f>'4.7'!I5/1000</f>
        <v>637.65784299999996</v>
      </c>
      <c r="J10" s="368">
        <f>'4.7'!J5/1000</f>
        <v>632.65254099999993</v>
      </c>
      <c r="K10" s="368">
        <f>'4.7'!K5/1000</f>
        <v>654.31912799999998</v>
      </c>
      <c r="L10" s="368">
        <f>'4.7'!L5/1000</f>
        <v>649.93418900000006</v>
      </c>
      <c r="M10" s="368">
        <f>'4.7'!M5/1000</f>
        <v>611.48762999999963</v>
      </c>
      <c r="N10" s="368">
        <f>'4.7'!N5/1000</f>
        <v>7736.2628209999993</v>
      </c>
    </row>
    <row r="11" spans="1:14">
      <c r="A11" s="452" t="s">
        <v>513</v>
      </c>
      <c r="B11" s="436">
        <f>'4.7'!B6/1000</f>
        <v>2001.0879040000002</v>
      </c>
      <c r="C11" s="436">
        <f>'4.7'!C6/1000</f>
        <v>1909.965911</v>
      </c>
      <c r="D11" s="436">
        <f>'4.7'!D6/1000</f>
        <v>2069.8147469999999</v>
      </c>
      <c r="E11" s="436">
        <f>'4.7'!E6/1000</f>
        <v>1890.1251810000001</v>
      </c>
      <c r="F11" s="436">
        <f>'4.7'!F6/1000</f>
        <v>1934.800577</v>
      </c>
      <c r="G11" s="436">
        <f>'4.7'!G6/1000</f>
        <v>1998.0370199999998</v>
      </c>
      <c r="H11" s="436">
        <f>'4.7'!H6/1000</f>
        <v>1881.919719999999</v>
      </c>
      <c r="I11" s="436">
        <f>'4.7'!I6/1000</f>
        <v>1876.5879110000003</v>
      </c>
      <c r="J11" s="436">
        <f>'4.7'!J6/1000</f>
        <v>1923.8459779999998</v>
      </c>
      <c r="K11" s="436">
        <f>'4.7'!K6/1000</f>
        <v>1970.898662000001</v>
      </c>
      <c r="L11" s="436">
        <f>'4.7'!L6/1000</f>
        <v>2050.098113</v>
      </c>
      <c r="M11" s="436">
        <f>'4.7'!M6/1000</f>
        <v>1879.8175590000001</v>
      </c>
      <c r="N11" s="436">
        <f>'4.7'!N6/1000</f>
        <v>23386.999283000001</v>
      </c>
    </row>
    <row r="12" spans="1:14">
      <c r="A12" s="452" t="s">
        <v>514</v>
      </c>
      <c r="B12" s="436">
        <f>'4.7'!B7/1000</f>
        <v>814.38326825434092</v>
      </c>
      <c r="C12" s="436">
        <f>'4.7'!C7/1000</f>
        <v>754.965480906793</v>
      </c>
      <c r="D12" s="436">
        <f>'4.7'!D7/1000</f>
        <v>727.55039318412992</v>
      </c>
      <c r="E12" s="436">
        <f>'4.7'!E7/1000</f>
        <v>625.88412303989799</v>
      </c>
      <c r="F12" s="436">
        <f>'4.7'!F7/1000</f>
        <v>586.92082088647612</v>
      </c>
      <c r="G12" s="436">
        <f>'4.7'!G7/1000</f>
        <v>518.132796761137</v>
      </c>
      <c r="H12" s="436">
        <f>'4.7'!H7/1000</f>
        <v>525.53609355175104</v>
      </c>
      <c r="I12" s="436">
        <f>'4.7'!I7/1000</f>
        <v>542.63159902829591</v>
      </c>
      <c r="J12" s="436">
        <f>'4.7'!J7/1000</f>
        <v>544.13136168927906</v>
      </c>
      <c r="K12" s="436">
        <f>'4.7'!K7/1000</f>
        <v>635.356815921779</v>
      </c>
      <c r="L12" s="436">
        <f>'4.7'!L7/1000</f>
        <v>701.659722228909</v>
      </c>
      <c r="M12" s="436">
        <f>'4.7'!M7/1000</f>
        <v>771.54951084936192</v>
      </c>
      <c r="N12" s="436">
        <f>'4.7'!N7/1000</f>
        <v>7748.7019863021505</v>
      </c>
    </row>
    <row r="13" spans="1:14">
      <c r="A13" s="445" t="s">
        <v>515</v>
      </c>
      <c r="B13" s="435">
        <f>'4.7'!B8/1000</f>
        <v>1960.6805127456591</v>
      </c>
      <c r="C13" s="435">
        <f>'4.7'!C8/1000</f>
        <v>1779.764077093206</v>
      </c>
      <c r="D13" s="435">
        <f>'4.7'!D8/1000</f>
        <v>1728.5325428158699</v>
      </c>
      <c r="E13" s="435">
        <f>'4.7'!E8/1000</f>
        <v>1491.4245669601032</v>
      </c>
      <c r="F13" s="435">
        <f>'4.7'!F8/1000</f>
        <v>1274.8693511135241</v>
      </c>
      <c r="G13" s="435">
        <f>'4.7'!G8/1000</f>
        <v>1027.4120222388642</v>
      </c>
      <c r="H13" s="435">
        <f>'4.7'!H8/1000</f>
        <v>1029.297521448249</v>
      </c>
      <c r="I13" s="435">
        <f>'4.7'!I8/1000</f>
        <v>1047.9747499717021</v>
      </c>
      <c r="J13" s="435">
        <f>'4.7'!J8/1000</f>
        <v>1068.8051063107218</v>
      </c>
      <c r="K13" s="435">
        <f>'4.7'!K8/1000</f>
        <v>1371.1554040782221</v>
      </c>
      <c r="L13" s="435">
        <f>'4.7'!L8/1000</f>
        <v>1558.8806157710872</v>
      </c>
      <c r="M13" s="435">
        <f>'4.7'!M8/1000</f>
        <v>1921.1593271506401</v>
      </c>
      <c r="N13" s="435">
        <f>'4.7'!N8/1000</f>
        <v>17259.95579769785</v>
      </c>
    </row>
    <row r="14" spans="1:14">
      <c r="A14" s="230" t="s">
        <v>479</v>
      </c>
      <c r="B14" s="330">
        <f t="shared" ref="B14:N14" si="1">B9-B4</f>
        <v>5.9939310000008845</v>
      </c>
      <c r="C14" s="330">
        <f t="shared" si="1"/>
        <v>147.9709869999997</v>
      </c>
      <c r="D14" s="330">
        <f t="shared" si="1"/>
        <v>325.28450599999906</v>
      </c>
      <c r="E14" s="330">
        <f t="shared" si="1"/>
        <v>775.65390599999955</v>
      </c>
      <c r="F14" s="330">
        <f t="shared" si="1"/>
        <v>542.80416900000046</v>
      </c>
      <c r="G14" s="330">
        <f t="shared" si="1"/>
        <v>273.09793299999865</v>
      </c>
      <c r="H14" s="330">
        <f t="shared" si="1"/>
        <v>118.31974500000069</v>
      </c>
      <c r="I14" s="330">
        <f t="shared" si="1"/>
        <v>96.266699999999219</v>
      </c>
      <c r="J14" s="330">
        <f t="shared" si="1"/>
        <v>-18.826108999999633</v>
      </c>
      <c r="K14" s="330">
        <f t="shared" si="1"/>
        <v>-18.09979199999816</v>
      </c>
      <c r="L14" s="330">
        <f t="shared" si="1"/>
        <v>127.36444099999517</v>
      </c>
      <c r="M14" s="330">
        <f t="shared" si="1"/>
        <v>193.59008800000083</v>
      </c>
      <c r="N14" s="330">
        <f t="shared" si="1"/>
        <v>2569.4205050000019</v>
      </c>
    </row>
    <row r="15" spans="1:14">
      <c r="A15" s="448" t="s">
        <v>689</v>
      </c>
      <c r="B15" s="368">
        <f t="shared" ref="B15:N15" si="2">B10-B5</f>
        <v>-36.307183999999779</v>
      </c>
      <c r="C15" s="368">
        <f t="shared" si="2"/>
        <v>-37.263395999999943</v>
      </c>
      <c r="D15" s="368">
        <f t="shared" si="2"/>
        <v>18.724914000000012</v>
      </c>
      <c r="E15" s="368">
        <f t="shared" si="2"/>
        <v>103.62972600000012</v>
      </c>
      <c r="F15" s="368">
        <f t="shared" si="2"/>
        <v>123.40110599999991</v>
      </c>
      <c r="G15" s="368">
        <f t="shared" si="2"/>
        <v>68.288290999999958</v>
      </c>
      <c r="H15" s="368">
        <f t="shared" si="2"/>
        <v>34.091759000000025</v>
      </c>
      <c r="I15" s="368">
        <f t="shared" si="2"/>
        <v>50.748481999999967</v>
      </c>
      <c r="J15" s="368">
        <f t="shared" si="2"/>
        <v>-28.655075000000011</v>
      </c>
      <c r="K15" s="368">
        <f t="shared" si="2"/>
        <v>0.50516800000002604</v>
      </c>
      <c r="L15" s="368">
        <f t="shared" si="2"/>
        <v>19.678202000000056</v>
      </c>
      <c r="M15" s="368">
        <f t="shared" si="2"/>
        <v>21.55697299999963</v>
      </c>
      <c r="N15" s="368">
        <f t="shared" si="2"/>
        <v>338.39896599999884</v>
      </c>
    </row>
    <row r="16" spans="1:14">
      <c r="A16" s="452" t="s">
        <v>690</v>
      </c>
      <c r="B16" s="436">
        <f t="shared" ref="B16:N16" si="3">B11-B6</f>
        <v>-117.42057599999976</v>
      </c>
      <c r="C16" s="436">
        <f t="shared" si="3"/>
        <v>-94.490017999999964</v>
      </c>
      <c r="D16" s="436">
        <f t="shared" si="3"/>
        <v>101.47277699999995</v>
      </c>
      <c r="E16" s="436">
        <f t="shared" si="3"/>
        <v>373.24291000000017</v>
      </c>
      <c r="F16" s="436">
        <f t="shared" si="3"/>
        <v>314.71058599999992</v>
      </c>
      <c r="G16" s="436">
        <f t="shared" si="3"/>
        <v>206.56118299999866</v>
      </c>
      <c r="H16" s="436">
        <f t="shared" si="3"/>
        <v>68.474874999999884</v>
      </c>
      <c r="I16" s="436">
        <f t="shared" si="3"/>
        <v>14.199687000000267</v>
      </c>
      <c r="J16" s="436">
        <f t="shared" si="3"/>
        <v>-7.6562050000002273</v>
      </c>
      <c r="K16" s="436">
        <f t="shared" si="3"/>
        <v>-26.242980999998963</v>
      </c>
      <c r="L16" s="436">
        <f t="shared" si="3"/>
        <v>89.35352399999897</v>
      </c>
      <c r="M16" s="436">
        <f t="shared" si="3"/>
        <v>62.06544000000099</v>
      </c>
      <c r="N16" s="436">
        <f t="shared" si="3"/>
        <v>984.27120200000354</v>
      </c>
    </row>
    <row r="17" spans="1:14">
      <c r="A17" s="452" t="s">
        <v>691</v>
      </c>
      <c r="B17" s="436">
        <f t="shared" ref="B17:N17" si="4">B12-B7</f>
        <v>-108.16568023348111</v>
      </c>
      <c r="C17" s="436">
        <f t="shared" si="4"/>
        <v>58.257069094396002</v>
      </c>
      <c r="D17" s="436">
        <f t="shared" si="4"/>
        <v>-12.092275854006061</v>
      </c>
      <c r="E17" s="436">
        <f t="shared" si="4"/>
        <v>41.080730385917036</v>
      </c>
      <c r="F17" s="436">
        <f t="shared" si="4"/>
        <v>25.48547279256411</v>
      </c>
      <c r="G17" s="436">
        <f t="shared" si="4"/>
        <v>-19.013850353449016</v>
      </c>
      <c r="H17" s="436">
        <f t="shared" si="4"/>
        <v>-7.7172445480808847</v>
      </c>
      <c r="I17" s="436">
        <f t="shared" si="4"/>
        <v>-13.306976541980021</v>
      </c>
      <c r="J17" s="436">
        <f t="shared" si="4"/>
        <v>-12.925709310720777</v>
      </c>
      <c r="K17" s="436">
        <f t="shared" si="4"/>
        <v>-18.226600078221054</v>
      </c>
      <c r="L17" s="436">
        <f t="shared" si="4"/>
        <v>-3.800661291693018</v>
      </c>
      <c r="M17" s="436">
        <f t="shared" si="4"/>
        <v>29.700674641941987</v>
      </c>
      <c r="N17" s="436">
        <f t="shared" si="4"/>
        <v>-40.725051296812126</v>
      </c>
    </row>
    <row r="18" spans="1:14">
      <c r="A18" s="450" t="s">
        <v>692</v>
      </c>
      <c r="B18" s="435">
        <f t="shared" ref="B18:N18" si="5">B13-B8</f>
        <v>267.88737123348119</v>
      </c>
      <c r="C18" s="435">
        <f t="shared" si="5"/>
        <v>221.46733190560303</v>
      </c>
      <c r="D18" s="435">
        <f t="shared" si="5"/>
        <v>217.17909085400584</v>
      </c>
      <c r="E18" s="435">
        <f t="shared" si="5"/>
        <v>257.70053961408325</v>
      </c>
      <c r="F18" s="435">
        <f t="shared" si="5"/>
        <v>79.207004207437194</v>
      </c>
      <c r="G18" s="435">
        <f t="shared" si="5"/>
        <v>17.262309353450178</v>
      </c>
      <c r="H18" s="435">
        <f t="shared" si="5"/>
        <v>23.470355548082011</v>
      </c>
      <c r="I18" s="435">
        <f t="shared" si="5"/>
        <v>44.625507541979005</v>
      </c>
      <c r="J18" s="435">
        <f t="shared" si="5"/>
        <v>30.410880310721723</v>
      </c>
      <c r="K18" s="435">
        <f t="shared" si="5"/>
        <v>25.864621078221944</v>
      </c>
      <c r="L18" s="435">
        <f t="shared" si="5"/>
        <v>22.133376291689956</v>
      </c>
      <c r="M18" s="435">
        <f t="shared" si="5"/>
        <v>80.267000358057885</v>
      </c>
      <c r="N18" s="435">
        <f t="shared" si="5"/>
        <v>1287.4753882968162</v>
      </c>
    </row>
    <row r="19" spans="1:14">
      <c r="A19" s="230" t="s">
        <v>479</v>
      </c>
      <c r="B19" s="334">
        <f t="shared" ref="B19:N19" si="6">B14/B4</f>
        <v>1.1091328393268902E-3</v>
      </c>
      <c r="C19" s="334">
        <f t="shared" si="6"/>
        <v>3.0252743228981482E-2</v>
      </c>
      <c r="D19" s="334">
        <f t="shared" si="6"/>
        <v>6.6640502423404302E-2</v>
      </c>
      <c r="E19" s="334">
        <f t="shared" si="6"/>
        <v>0.20023520828531841</v>
      </c>
      <c r="F19" s="334">
        <f t="shared" si="6"/>
        <v>0.13766096832966937</v>
      </c>
      <c r="G19" s="334">
        <f t="shared" si="6"/>
        <v>6.9388340399576851E-2</v>
      </c>
      <c r="H19" s="334">
        <f t="shared" si="6"/>
        <v>2.9855094481841888E-2</v>
      </c>
      <c r="I19" s="334">
        <f t="shared" si="6"/>
        <v>2.4015130107482269E-2</v>
      </c>
      <c r="J19" s="334">
        <f t="shared" si="6"/>
        <v>-4.494970243851204E-3</v>
      </c>
      <c r="K19" s="334">
        <f t="shared" si="6"/>
        <v>-3.8925708618868194E-3</v>
      </c>
      <c r="L19" s="334">
        <f t="shared" si="6"/>
        <v>2.63519459034161E-2</v>
      </c>
      <c r="M19" s="334">
        <f t="shared" si="6"/>
        <v>3.8792313111337212E-2</v>
      </c>
      <c r="N19" s="334">
        <f t="shared" si="6"/>
        <v>4.797051173111426E-2</v>
      </c>
    </row>
    <row r="20" spans="1:14">
      <c r="A20" s="448" t="s">
        <v>689</v>
      </c>
      <c r="B20" s="486">
        <f t="shared" ref="B20:N20" si="7">B15/B5</f>
        <v>-5.4164835291510859E-2</v>
      </c>
      <c r="C20" s="486">
        <f t="shared" si="7"/>
        <v>-5.8989235673563629E-2</v>
      </c>
      <c r="D20" s="486">
        <f t="shared" si="7"/>
        <v>2.8291984887233144E-2</v>
      </c>
      <c r="E20" s="486">
        <f t="shared" si="7"/>
        <v>0.19251146049501985</v>
      </c>
      <c r="F20" s="486">
        <f t="shared" si="7"/>
        <v>0.21807595914142811</v>
      </c>
      <c r="G20" s="486">
        <f t="shared" si="7"/>
        <v>0.11438234510398708</v>
      </c>
      <c r="H20" s="486">
        <f t="shared" si="7"/>
        <v>5.5832405289633437E-2</v>
      </c>
      <c r="I20" s="486">
        <f t="shared" si="7"/>
        <v>8.6467324210901392E-2</v>
      </c>
      <c r="J20" s="486">
        <f t="shared" si="7"/>
        <v>-4.3330931485900219E-2</v>
      </c>
      <c r="K20" s="486">
        <f t="shared" si="7"/>
        <v>7.7264792571884837E-4</v>
      </c>
      <c r="L20" s="486">
        <f t="shared" si="7"/>
        <v>3.1222554653812525E-2</v>
      </c>
      <c r="M20" s="486">
        <f t="shared" si="7"/>
        <v>3.6541537118318687E-2</v>
      </c>
      <c r="N20" s="486">
        <f t="shared" si="7"/>
        <v>4.5742794492126919E-2</v>
      </c>
    </row>
    <row r="21" spans="1:14">
      <c r="A21" s="452" t="s">
        <v>690</v>
      </c>
      <c r="B21" s="488">
        <f t="shared" ref="B21:N21" si="8">B16/B6</f>
        <v>-5.5426058997885039E-2</v>
      </c>
      <c r="C21" s="488">
        <f t="shared" si="8"/>
        <v>-4.7139982791809219E-2</v>
      </c>
      <c r="D21" s="488">
        <f t="shared" si="8"/>
        <v>5.1552412409313179E-2</v>
      </c>
      <c r="E21" s="488">
        <f t="shared" si="8"/>
        <v>0.24605924740220012</v>
      </c>
      <c r="F21" s="488">
        <f t="shared" si="8"/>
        <v>0.19425500296174592</v>
      </c>
      <c r="G21" s="488">
        <f t="shared" si="8"/>
        <v>0.11530224339832865</v>
      </c>
      <c r="H21" s="488">
        <f t="shared" si="8"/>
        <v>3.7759557556325853E-2</v>
      </c>
      <c r="I21" s="488">
        <f t="shared" si="8"/>
        <v>7.6244505936052713E-3</v>
      </c>
      <c r="J21" s="488">
        <f t="shared" si="8"/>
        <v>-3.9638603918679743E-3</v>
      </c>
      <c r="K21" s="488">
        <f t="shared" si="8"/>
        <v>-1.3140270291784689E-2</v>
      </c>
      <c r="L21" s="488">
        <f t="shared" si="8"/>
        <v>4.5571220495153907E-2</v>
      </c>
      <c r="M21" s="488">
        <f t="shared" si="8"/>
        <v>3.4144061421391758E-2</v>
      </c>
      <c r="N21" s="488">
        <f t="shared" si="8"/>
        <v>4.3935327806561869E-2</v>
      </c>
    </row>
    <row r="22" spans="1:14">
      <c r="A22" s="452" t="s">
        <v>691</v>
      </c>
      <c r="B22" s="488">
        <f t="shared" ref="B22:N22" si="9">B17/B7</f>
        <v>-0.1172465487178526</v>
      </c>
      <c r="C22" s="488">
        <f t="shared" si="9"/>
        <v>8.3617576746127922E-2</v>
      </c>
      <c r="D22" s="488">
        <f t="shared" si="9"/>
        <v>-1.6348807823284982E-2</v>
      </c>
      <c r="E22" s="488">
        <f t="shared" si="9"/>
        <v>7.0247079449184832E-2</v>
      </c>
      <c r="F22" s="488">
        <f t="shared" si="9"/>
        <v>4.5393423978536386E-2</v>
      </c>
      <c r="G22" s="488">
        <f t="shared" si="9"/>
        <v>-3.5397875897739552E-2</v>
      </c>
      <c r="H22" s="488">
        <f t="shared" si="9"/>
        <v>-1.4472004198942524E-2</v>
      </c>
      <c r="I22" s="488">
        <f t="shared" si="9"/>
        <v>-2.3936055396641374E-2</v>
      </c>
      <c r="J22" s="488">
        <f t="shared" si="9"/>
        <v>-2.3203563842241901E-2</v>
      </c>
      <c r="K22" s="488">
        <f t="shared" si="9"/>
        <v>-2.7887182618203173E-2</v>
      </c>
      <c r="L22" s="488">
        <f t="shared" si="9"/>
        <v>-5.3874907513952906E-3</v>
      </c>
      <c r="M22" s="488">
        <f t="shared" si="9"/>
        <v>4.0036019728468937E-2</v>
      </c>
      <c r="N22" s="488">
        <f t="shared" si="9"/>
        <v>-5.2282473537829484E-3</v>
      </c>
    </row>
    <row r="23" spans="1:14">
      <c r="A23" s="450" t="s">
        <v>692</v>
      </c>
      <c r="B23" s="487">
        <f t="shared" ref="B23:N23" si="10">B18/B8</f>
        <v>0.15825168750044466</v>
      </c>
      <c r="C23" s="487">
        <f t="shared" si="10"/>
        <v>0.14212141082213492</v>
      </c>
      <c r="D23" s="487">
        <f t="shared" si="10"/>
        <v>0.14369841189173127</v>
      </c>
      <c r="E23" s="487">
        <f t="shared" si="10"/>
        <v>0.20888021462015874</v>
      </c>
      <c r="F23" s="487">
        <f t="shared" si="10"/>
        <v>6.6245294428142171E-2</v>
      </c>
      <c r="G23" s="487">
        <f t="shared" si="10"/>
        <v>1.7088862307490772E-2</v>
      </c>
      <c r="H23" s="487">
        <f t="shared" si="10"/>
        <v>2.3334382231640336E-2</v>
      </c>
      <c r="I23" s="487">
        <f t="shared" si="10"/>
        <v>4.4476544810970624E-2</v>
      </c>
      <c r="J23" s="487">
        <f t="shared" si="10"/>
        <v>2.9286449740641873E-2</v>
      </c>
      <c r="K23" s="487">
        <f t="shared" si="10"/>
        <v>1.9226044959992819E-2</v>
      </c>
      <c r="L23" s="487">
        <f t="shared" si="10"/>
        <v>1.4402743485121251E-2</v>
      </c>
      <c r="M23" s="487">
        <f t="shared" si="10"/>
        <v>4.3602224415758437E-2</v>
      </c>
      <c r="N23" s="487">
        <f t="shared" si="10"/>
        <v>8.0605851771089837E-2</v>
      </c>
    </row>
    <row r="24" spans="1:14">
      <c r="A24" s="283"/>
      <c r="B24" s="14"/>
      <c r="N24" s="9"/>
    </row>
    <row r="25" spans="1:14">
      <c r="A25" s="16"/>
      <c r="B25" s="14"/>
      <c r="N25" s="9"/>
    </row>
    <row r="26" spans="1:14">
      <c r="A26" s="16"/>
      <c r="B26" s="14"/>
      <c r="N26" s="9"/>
    </row>
    <row r="27" spans="1:14" s="23" customFormat="1">
      <c r="A27" s="82"/>
      <c r="B27" s="83"/>
      <c r="N27" s="32"/>
    </row>
    <row r="28" spans="1:14" s="23" customFormat="1">
      <c r="A28" s="82"/>
      <c r="B28" s="83"/>
      <c r="N28" s="32"/>
    </row>
    <row r="29" spans="1:14" s="23" customFormat="1">
      <c r="A29" s="82"/>
      <c r="B29" s="83"/>
      <c r="N29" s="32"/>
    </row>
    <row r="30" spans="1:14" s="23" customFormat="1">
      <c r="A30" s="82"/>
      <c r="B30" s="83"/>
      <c r="N30" s="32"/>
    </row>
    <row r="31" spans="1:14" s="23" customFormat="1">
      <c r="A31" s="82"/>
      <c r="B31" s="83"/>
      <c r="N31" s="32"/>
    </row>
    <row r="32" spans="1:14" s="23" customFormat="1">
      <c r="A32" s="22" t="s">
        <v>86</v>
      </c>
      <c r="B32" s="80" t="s">
        <v>25</v>
      </c>
      <c r="C32" s="80" t="s">
        <v>26</v>
      </c>
      <c r="D32" s="80" t="s">
        <v>27</v>
      </c>
      <c r="E32" s="80" t="s">
        <v>28</v>
      </c>
      <c r="F32" s="80" t="s">
        <v>29</v>
      </c>
      <c r="G32" s="80" t="s">
        <v>30</v>
      </c>
      <c r="H32" s="80" t="s">
        <v>31</v>
      </c>
      <c r="I32" s="80" t="s">
        <v>32</v>
      </c>
      <c r="J32" s="80" t="s">
        <v>33</v>
      </c>
      <c r="K32" s="80" t="s">
        <v>34</v>
      </c>
      <c r="L32" s="80" t="s">
        <v>35</v>
      </c>
      <c r="M32" s="32" t="s">
        <v>36</v>
      </c>
    </row>
    <row r="33" spans="1:14" s="23" customFormat="1">
      <c r="A33" s="22" t="s">
        <v>5</v>
      </c>
      <c r="B33" s="85">
        <f t="shared" ref="B33:M33" si="11">B20</f>
        <v>-5.4164835291510859E-2</v>
      </c>
      <c r="C33" s="85">
        <f t="shared" si="11"/>
        <v>-5.8989235673563629E-2</v>
      </c>
      <c r="D33" s="85">
        <f t="shared" si="11"/>
        <v>2.8291984887233144E-2</v>
      </c>
      <c r="E33" s="85">
        <f t="shared" si="11"/>
        <v>0.19251146049501985</v>
      </c>
      <c r="F33" s="85">
        <f t="shared" si="11"/>
        <v>0.21807595914142811</v>
      </c>
      <c r="G33" s="85">
        <f t="shared" si="11"/>
        <v>0.11438234510398708</v>
      </c>
      <c r="H33" s="85">
        <f t="shared" si="11"/>
        <v>5.5832405289633437E-2</v>
      </c>
      <c r="I33" s="85">
        <f t="shared" si="11"/>
        <v>8.6467324210901392E-2</v>
      </c>
      <c r="J33" s="85">
        <f t="shared" si="11"/>
        <v>-4.3330931485900219E-2</v>
      </c>
      <c r="K33" s="85">
        <f t="shared" si="11"/>
        <v>7.7264792571884837E-4</v>
      </c>
      <c r="L33" s="85">
        <f t="shared" si="11"/>
        <v>3.1222554653812525E-2</v>
      </c>
      <c r="M33" s="85">
        <f t="shared" si="11"/>
        <v>3.6541537118318687E-2</v>
      </c>
      <c r="N33" s="32"/>
    </row>
    <row r="34" spans="1:14" s="23" customFormat="1">
      <c r="A34" s="22" t="s">
        <v>6</v>
      </c>
      <c r="B34" s="85">
        <f t="shared" ref="B34:M34" si="12">B21</f>
        <v>-5.5426058997885039E-2</v>
      </c>
      <c r="C34" s="85">
        <f t="shared" si="12"/>
        <v>-4.7139982791809219E-2</v>
      </c>
      <c r="D34" s="85">
        <f t="shared" si="12"/>
        <v>5.1552412409313179E-2</v>
      </c>
      <c r="E34" s="85">
        <f t="shared" si="12"/>
        <v>0.24605924740220012</v>
      </c>
      <c r="F34" s="85">
        <f t="shared" si="12"/>
        <v>0.19425500296174592</v>
      </c>
      <c r="G34" s="85">
        <f t="shared" si="12"/>
        <v>0.11530224339832865</v>
      </c>
      <c r="H34" s="85">
        <f t="shared" si="12"/>
        <v>3.7759557556325853E-2</v>
      </c>
      <c r="I34" s="85">
        <f t="shared" si="12"/>
        <v>7.6244505936052713E-3</v>
      </c>
      <c r="J34" s="85">
        <f t="shared" si="12"/>
        <v>-3.9638603918679743E-3</v>
      </c>
      <c r="K34" s="85">
        <f t="shared" si="12"/>
        <v>-1.3140270291784689E-2</v>
      </c>
      <c r="L34" s="85">
        <f t="shared" si="12"/>
        <v>4.5571220495153907E-2</v>
      </c>
      <c r="M34" s="85">
        <f t="shared" si="12"/>
        <v>3.4144061421391758E-2</v>
      </c>
      <c r="N34" s="32"/>
    </row>
    <row r="35" spans="1:14" s="23" customFormat="1">
      <c r="A35" s="22" t="s">
        <v>46</v>
      </c>
      <c r="B35" s="85">
        <f t="shared" ref="B35:M35" si="13">B22</f>
        <v>-0.1172465487178526</v>
      </c>
      <c r="C35" s="85">
        <f t="shared" si="13"/>
        <v>8.3617576746127922E-2</v>
      </c>
      <c r="D35" s="85">
        <f t="shared" si="13"/>
        <v>-1.6348807823284982E-2</v>
      </c>
      <c r="E35" s="85">
        <f t="shared" si="13"/>
        <v>7.0247079449184832E-2</v>
      </c>
      <c r="F35" s="85">
        <f t="shared" si="13"/>
        <v>4.5393423978536386E-2</v>
      </c>
      <c r="G35" s="85">
        <f t="shared" si="13"/>
        <v>-3.5397875897739552E-2</v>
      </c>
      <c r="H35" s="85">
        <f t="shared" si="13"/>
        <v>-1.4472004198942524E-2</v>
      </c>
      <c r="I35" s="85">
        <f t="shared" si="13"/>
        <v>-2.3936055396641374E-2</v>
      </c>
      <c r="J35" s="85">
        <f t="shared" si="13"/>
        <v>-2.3203563842241901E-2</v>
      </c>
      <c r="K35" s="85">
        <f t="shared" si="13"/>
        <v>-2.7887182618203173E-2</v>
      </c>
      <c r="L35" s="85">
        <f t="shared" si="13"/>
        <v>-5.3874907513952906E-3</v>
      </c>
      <c r="M35" s="85">
        <f t="shared" si="13"/>
        <v>4.0036019728468937E-2</v>
      </c>
      <c r="N35" s="32"/>
    </row>
    <row r="36" spans="1:14" s="23" customFormat="1">
      <c r="A36" s="22" t="s">
        <v>45</v>
      </c>
      <c r="B36" s="85">
        <f t="shared" ref="B36:M36" si="14">B23</f>
        <v>0.15825168750044466</v>
      </c>
      <c r="C36" s="85">
        <f t="shared" si="14"/>
        <v>0.14212141082213492</v>
      </c>
      <c r="D36" s="85">
        <f t="shared" si="14"/>
        <v>0.14369841189173127</v>
      </c>
      <c r="E36" s="85">
        <f t="shared" si="14"/>
        <v>0.20888021462015874</v>
      </c>
      <c r="F36" s="85">
        <f t="shared" si="14"/>
        <v>6.6245294428142171E-2</v>
      </c>
      <c r="G36" s="85">
        <f t="shared" si="14"/>
        <v>1.7088862307490772E-2</v>
      </c>
      <c r="H36" s="85">
        <f t="shared" si="14"/>
        <v>2.3334382231640336E-2</v>
      </c>
      <c r="I36" s="85">
        <f t="shared" si="14"/>
        <v>4.4476544810970624E-2</v>
      </c>
      <c r="J36" s="85">
        <f t="shared" si="14"/>
        <v>2.9286449740641873E-2</v>
      </c>
      <c r="K36" s="85">
        <f t="shared" si="14"/>
        <v>1.9226044959992819E-2</v>
      </c>
      <c r="L36" s="85">
        <f t="shared" si="14"/>
        <v>1.4402743485121251E-2</v>
      </c>
      <c r="M36" s="85">
        <f t="shared" si="14"/>
        <v>4.3602224415758437E-2</v>
      </c>
      <c r="N36" s="32"/>
    </row>
    <row r="37" spans="1:14" s="23" customFormat="1">
      <c r="A37" s="94">
        <f>N1-1</f>
        <v>2020</v>
      </c>
      <c r="B37" s="80" t="s">
        <v>25</v>
      </c>
      <c r="C37" s="80" t="s">
        <v>26</v>
      </c>
      <c r="D37" s="80" t="s">
        <v>27</v>
      </c>
      <c r="E37" s="80" t="s">
        <v>28</v>
      </c>
      <c r="F37" s="80" t="s">
        <v>29</v>
      </c>
      <c r="G37" s="80" t="s">
        <v>30</v>
      </c>
      <c r="H37" s="80" t="s">
        <v>31</v>
      </c>
      <c r="I37" s="80" t="s">
        <v>32</v>
      </c>
      <c r="J37" s="80" t="s">
        <v>33</v>
      </c>
      <c r="K37" s="80" t="s">
        <v>34</v>
      </c>
      <c r="L37" s="80" t="s">
        <v>35</v>
      </c>
      <c r="M37" s="32" t="s">
        <v>36</v>
      </c>
      <c r="N37" s="32"/>
    </row>
    <row r="38" spans="1:14" s="23" customFormat="1">
      <c r="A38" s="22" t="s">
        <v>120</v>
      </c>
      <c r="B38" s="81">
        <f>B5</f>
        <v>670.30913699999985</v>
      </c>
      <c r="C38" s="137">
        <f t="shared" ref="C38:M38" si="15">C5</f>
        <v>631.69823399999996</v>
      </c>
      <c r="D38" s="137">
        <f t="shared" si="15"/>
        <v>661.84518600000013</v>
      </c>
      <c r="E38" s="137">
        <f t="shared" si="15"/>
        <v>538.30419099999995</v>
      </c>
      <c r="F38" s="137">
        <f t="shared" si="15"/>
        <v>565.86295200000006</v>
      </c>
      <c r="G38" s="137">
        <f t="shared" si="15"/>
        <v>597.01775600000008</v>
      </c>
      <c r="H38" s="137">
        <f t="shared" si="15"/>
        <v>610.60881800000004</v>
      </c>
      <c r="I38" s="137">
        <f t="shared" si="15"/>
        <v>586.90936099999999</v>
      </c>
      <c r="J38" s="137">
        <f t="shared" si="15"/>
        <v>661.30761599999994</v>
      </c>
      <c r="K38" s="137">
        <f t="shared" si="15"/>
        <v>653.81395999999995</v>
      </c>
      <c r="L38" s="137">
        <f t="shared" si="15"/>
        <v>630.255987</v>
      </c>
      <c r="M38" s="137">
        <f t="shared" si="15"/>
        <v>589.930657</v>
      </c>
      <c r="N38" s="32"/>
    </row>
    <row r="39" spans="1:14" s="23" customFormat="1">
      <c r="A39" s="22" t="s">
        <v>121</v>
      </c>
      <c r="B39" s="137">
        <f t="shared" ref="B39:M41" si="16">B6</f>
        <v>2118.50848</v>
      </c>
      <c r="C39" s="137">
        <f t="shared" si="16"/>
        <v>2004.455929</v>
      </c>
      <c r="D39" s="137">
        <f t="shared" si="16"/>
        <v>1968.3419699999999</v>
      </c>
      <c r="E39" s="137">
        <f t="shared" si="16"/>
        <v>1516.8822709999999</v>
      </c>
      <c r="F39" s="137">
        <f t="shared" si="16"/>
        <v>1620.0899910000001</v>
      </c>
      <c r="G39" s="137">
        <f t="shared" si="16"/>
        <v>1791.4758370000011</v>
      </c>
      <c r="H39" s="137">
        <f t="shared" si="16"/>
        <v>1813.4448449999991</v>
      </c>
      <c r="I39" s="137">
        <f t="shared" si="16"/>
        <v>1862.388224</v>
      </c>
      <c r="J39" s="137">
        <f t="shared" si="16"/>
        <v>1931.5021830000001</v>
      </c>
      <c r="K39" s="137">
        <f t="shared" si="16"/>
        <v>1997.1416429999999</v>
      </c>
      <c r="L39" s="137">
        <f t="shared" si="16"/>
        <v>1960.744589000001</v>
      </c>
      <c r="M39" s="137">
        <f t="shared" si="16"/>
        <v>1817.7521189999991</v>
      </c>
      <c r="N39" s="32"/>
    </row>
    <row r="40" spans="1:14" s="23" customFormat="1">
      <c r="A40" s="22" t="s">
        <v>122</v>
      </c>
      <c r="B40" s="137">
        <f t="shared" si="16"/>
        <v>922.54894848782203</v>
      </c>
      <c r="C40" s="137">
        <f t="shared" si="16"/>
        <v>696.708411812397</v>
      </c>
      <c r="D40" s="137">
        <f t="shared" si="16"/>
        <v>739.64266903813598</v>
      </c>
      <c r="E40" s="137">
        <f t="shared" si="16"/>
        <v>584.80339265398095</v>
      </c>
      <c r="F40" s="137">
        <f t="shared" si="16"/>
        <v>561.43534809391201</v>
      </c>
      <c r="G40" s="137">
        <f t="shared" si="16"/>
        <v>537.14664711458602</v>
      </c>
      <c r="H40" s="137">
        <f t="shared" si="16"/>
        <v>533.25333809983192</v>
      </c>
      <c r="I40" s="137">
        <f t="shared" si="16"/>
        <v>555.93857557027593</v>
      </c>
      <c r="J40" s="137">
        <f t="shared" si="16"/>
        <v>557.05707099999984</v>
      </c>
      <c r="K40" s="137">
        <f t="shared" si="16"/>
        <v>653.58341600000006</v>
      </c>
      <c r="L40" s="137">
        <f t="shared" si="16"/>
        <v>705.46038352060202</v>
      </c>
      <c r="M40" s="137">
        <f t="shared" si="16"/>
        <v>741.84883620741994</v>
      </c>
      <c r="N40" s="32"/>
    </row>
    <row r="41" spans="1:14" s="23" customFormat="1">
      <c r="A41" s="22" t="s">
        <v>123</v>
      </c>
      <c r="B41" s="137">
        <f t="shared" si="16"/>
        <v>1692.793141512178</v>
      </c>
      <c r="C41" s="137">
        <f t="shared" si="16"/>
        <v>1558.2967451876029</v>
      </c>
      <c r="D41" s="137">
        <f t="shared" si="16"/>
        <v>1511.353451961864</v>
      </c>
      <c r="E41" s="137">
        <f t="shared" si="16"/>
        <v>1233.72402734602</v>
      </c>
      <c r="F41" s="137">
        <f t="shared" si="16"/>
        <v>1195.6623469060869</v>
      </c>
      <c r="G41" s="137">
        <f t="shared" si="16"/>
        <v>1010.149712885414</v>
      </c>
      <c r="H41" s="137">
        <f t="shared" si="16"/>
        <v>1005.827165900167</v>
      </c>
      <c r="I41" s="137">
        <f t="shared" si="16"/>
        <v>1003.3492424297231</v>
      </c>
      <c r="J41" s="137">
        <f t="shared" si="16"/>
        <v>1038.3942260000001</v>
      </c>
      <c r="K41" s="137">
        <f t="shared" si="16"/>
        <v>1345.2907830000001</v>
      </c>
      <c r="L41" s="137">
        <f t="shared" si="16"/>
        <v>1536.7472394793972</v>
      </c>
      <c r="M41" s="137">
        <f t="shared" si="16"/>
        <v>1840.8923267925823</v>
      </c>
      <c r="N41" s="32"/>
    </row>
    <row r="42" spans="1:14" s="23" customFormat="1">
      <c r="A42" s="22" t="s">
        <v>126</v>
      </c>
      <c r="B42" s="84">
        <f>B10</f>
        <v>634.00195300000007</v>
      </c>
      <c r="C42" s="84">
        <f t="shared" ref="C42:M42" si="17">C10</f>
        <v>594.43483800000001</v>
      </c>
      <c r="D42" s="84">
        <f t="shared" si="17"/>
        <v>680.57010000000014</v>
      </c>
      <c r="E42" s="84">
        <f t="shared" si="17"/>
        <v>641.93391700000006</v>
      </c>
      <c r="F42" s="84">
        <f t="shared" si="17"/>
        <v>689.26405799999998</v>
      </c>
      <c r="G42" s="84">
        <f t="shared" si="17"/>
        <v>665.30604700000004</v>
      </c>
      <c r="H42" s="84">
        <f t="shared" si="17"/>
        <v>644.70057700000007</v>
      </c>
      <c r="I42" s="84">
        <f t="shared" si="17"/>
        <v>637.65784299999996</v>
      </c>
      <c r="J42" s="84">
        <f t="shared" si="17"/>
        <v>632.65254099999993</v>
      </c>
      <c r="K42" s="84">
        <f t="shared" si="17"/>
        <v>654.31912799999998</v>
      </c>
      <c r="L42" s="84">
        <f t="shared" si="17"/>
        <v>649.93418900000006</v>
      </c>
      <c r="M42" s="84">
        <f t="shared" si="17"/>
        <v>611.48762999999963</v>
      </c>
      <c r="N42" s="32"/>
    </row>
    <row r="43" spans="1:14" s="23" customFormat="1">
      <c r="A43" s="22" t="s">
        <v>127</v>
      </c>
      <c r="B43" s="84">
        <f t="shared" ref="B43:M45" si="18">B11</f>
        <v>2001.0879040000002</v>
      </c>
      <c r="C43" s="84">
        <f t="shared" si="18"/>
        <v>1909.965911</v>
      </c>
      <c r="D43" s="84">
        <f t="shared" si="18"/>
        <v>2069.8147469999999</v>
      </c>
      <c r="E43" s="84">
        <f t="shared" si="18"/>
        <v>1890.1251810000001</v>
      </c>
      <c r="F43" s="84">
        <f t="shared" si="18"/>
        <v>1934.800577</v>
      </c>
      <c r="G43" s="84">
        <f t="shared" si="18"/>
        <v>1998.0370199999998</v>
      </c>
      <c r="H43" s="84">
        <f t="shared" si="18"/>
        <v>1881.919719999999</v>
      </c>
      <c r="I43" s="84">
        <f t="shared" si="18"/>
        <v>1876.5879110000003</v>
      </c>
      <c r="J43" s="84">
        <f t="shared" si="18"/>
        <v>1923.8459779999998</v>
      </c>
      <c r="K43" s="84">
        <f t="shared" si="18"/>
        <v>1970.898662000001</v>
      </c>
      <c r="L43" s="84">
        <f t="shared" si="18"/>
        <v>2050.098113</v>
      </c>
      <c r="M43" s="84">
        <f t="shared" si="18"/>
        <v>1879.8175590000001</v>
      </c>
      <c r="N43" s="32"/>
    </row>
    <row r="44" spans="1:14" s="23" customFormat="1">
      <c r="A44" s="22" t="s">
        <v>128</v>
      </c>
      <c r="B44" s="84">
        <f t="shared" si="18"/>
        <v>814.38326825434092</v>
      </c>
      <c r="C44" s="84">
        <f t="shared" si="18"/>
        <v>754.965480906793</v>
      </c>
      <c r="D44" s="84">
        <f t="shared" si="18"/>
        <v>727.55039318412992</v>
      </c>
      <c r="E44" s="84">
        <f t="shared" si="18"/>
        <v>625.88412303989799</v>
      </c>
      <c r="F44" s="84">
        <f t="shared" si="18"/>
        <v>586.92082088647612</v>
      </c>
      <c r="G44" s="84">
        <f t="shared" si="18"/>
        <v>518.132796761137</v>
      </c>
      <c r="H44" s="84">
        <f t="shared" si="18"/>
        <v>525.53609355175104</v>
      </c>
      <c r="I44" s="84">
        <f t="shared" si="18"/>
        <v>542.63159902829591</v>
      </c>
      <c r="J44" s="84">
        <f t="shared" si="18"/>
        <v>544.13136168927906</v>
      </c>
      <c r="K44" s="84">
        <f t="shared" si="18"/>
        <v>635.356815921779</v>
      </c>
      <c r="L44" s="84">
        <f t="shared" si="18"/>
        <v>701.659722228909</v>
      </c>
      <c r="M44" s="84">
        <f t="shared" si="18"/>
        <v>771.54951084936192</v>
      </c>
      <c r="N44" s="32"/>
    </row>
    <row r="45" spans="1:14" s="23" customFormat="1">
      <c r="A45" s="22" t="s">
        <v>129</v>
      </c>
      <c r="B45" s="84">
        <f t="shared" si="18"/>
        <v>1960.6805127456591</v>
      </c>
      <c r="C45" s="84">
        <f t="shared" si="18"/>
        <v>1779.764077093206</v>
      </c>
      <c r="D45" s="84">
        <f t="shared" si="18"/>
        <v>1728.5325428158699</v>
      </c>
      <c r="E45" s="84">
        <f t="shared" si="18"/>
        <v>1491.4245669601032</v>
      </c>
      <c r="F45" s="84">
        <f t="shared" si="18"/>
        <v>1274.8693511135241</v>
      </c>
      <c r="G45" s="84">
        <f t="shared" si="18"/>
        <v>1027.4120222388642</v>
      </c>
      <c r="H45" s="84">
        <f t="shared" si="18"/>
        <v>1029.297521448249</v>
      </c>
      <c r="I45" s="84">
        <f t="shared" si="18"/>
        <v>1047.9747499717021</v>
      </c>
      <c r="J45" s="84">
        <f t="shared" si="18"/>
        <v>1068.8051063107218</v>
      </c>
      <c r="K45" s="84">
        <f t="shared" si="18"/>
        <v>1371.1554040782221</v>
      </c>
      <c r="L45" s="84">
        <f t="shared" si="18"/>
        <v>1558.8806157710872</v>
      </c>
      <c r="M45" s="84">
        <f t="shared" si="18"/>
        <v>1921.1593271506401</v>
      </c>
      <c r="N45" s="32"/>
    </row>
    <row r="46" spans="1:14">
      <c r="A46" s="16"/>
      <c r="N46" s="9"/>
    </row>
    <row r="47" spans="1:14">
      <c r="A47" s="16"/>
      <c r="B47" s="14"/>
    </row>
    <row r="49" spans="1:1">
      <c r="A49" s="14"/>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
  <dimension ref="A1:L47"/>
  <sheetViews>
    <sheetView showGridLines="0" zoomScaleNormal="100" zoomScaleSheetLayoutView="100" workbookViewId="0"/>
  </sheetViews>
  <sheetFormatPr defaultColWidth="9.140625" defaultRowHeight="12"/>
  <cols>
    <col min="1" max="1" width="25.42578125" style="3" customWidth="1"/>
    <col min="2" max="2" width="21.42578125" style="3" customWidth="1"/>
    <col min="3" max="4" width="24.85546875" style="3" customWidth="1"/>
    <col min="5" max="5" width="21.42578125" style="3" customWidth="1"/>
    <col min="6" max="6" width="24.85546875" style="3" customWidth="1"/>
    <col min="7" max="7" width="15.140625" style="3" customWidth="1"/>
    <col min="8" max="8" width="9.140625" style="3" customWidth="1"/>
    <col min="9" max="16384" width="9.140625" style="3"/>
  </cols>
  <sheetData>
    <row r="1" spans="1:7" ht="20.25">
      <c r="A1" s="274" t="s">
        <v>516</v>
      </c>
      <c r="F1" s="315" t="str">
        <f>'3.1'!N1</f>
        <v>2021</v>
      </c>
    </row>
    <row r="2" spans="1:7" ht="18">
      <c r="A2" s="289" t="s">
        <v>517</v>
      </c>
      <c r="B2" s="44"/>
      <c r="C2" s="44"/>
      <c r="D2" s="44"/>
      <c r="E2" s="44"/>
    </row>
    <row r="3" spans="1:7" ht="6" customHeight="1">
      <c r="A3" s="44"/>
      <c r="B3" s="44"/>
      <c r="C3" s="44"/>
      <c r="D3" s="44"/>
      <c r="E3" s="44"/>
      <c r="F3" s="44"/>
    </row>
    <row r="4" spans="1:7" ht="24">
      <c r="A4" s="224"/>
      <c r="B4" s="224" t="s">
        <v>356</v>
      </c>
      <c r="C4" s="224" t="s">
        <v>518</v>
      </c>
      <c r="D4" s="224" t="s">
        <v>385</v>
      </c>
      <c r="E4" s="224" t="s">
        <v>367</v>
      </c>
      <c r="F4" s="224" t="s">
        <v>519</v>
      </c>
      <c r="G4" s="34"/>
    </row>
    <row r="5" spans="1:7" ht="13.5">
      <c r="A5" s="224"/>
      <c r="B5" s="244" t="s">
        <v>0</v>
      </c>
      <c r="C5" s="244" t="s">
        <v>0</v>
      </c>
      <c r="D5" s="244" t="s">
        <v>0</v>
      </c>
      <c r="E5" s="244" t="s">
        <v>0</v>
      </c>
      <c r="F5" s="244" t="s">
        <v>52</v>
      </c>
      <c r="G5" s="34"/>
    </row>
    <row r="6" spans="1:7" s="35" customFormat="1" ht="14.25" customHeight="1">
      <c r="A6" s="218" t="s">
        <v>520</v>
      </c>
      <c r="B6" s="318">
        <v>30731.180379999994</v>
      </c>
      <c r="C6" s="318">
        <v>1686.51484</v>
      </c>
      <c r="D6" s="318">
        <v>2.8752600000000004</v>
      </c>
      <c r="E6" s="318">
        <v>29044.665539999995</v>
      </c>
      <c r="F6" s="318">
        <v>4290</v>
      </c>
      <c r="G6" s="73"/>
    </row>
    <row r="7" spans="1:7" s="35" customFormat="1" ht="14.25" customHeight="1">
      <c r="A7" s="218" t="s">
        <v>521</v>
      </c>
      <c r="B7" s="318">
        <f>SUM(B8:B19)</f>
        <v>38629.840591</v>
      </c>
      <c r="C7" s="318">
        <f>SUM(C8:C19)</f>
        <v>3537.3970749999989</v>
      </c>
      <c r="D7" s="318">
        <f>SUM(D8:D19)</f>
        <v>981.55366500000014</v>
      </c>
      <c r="E7" s="318">
        <f>SUM(E8:E19)</f>
        <v>35092.443515999999</v>
      </c>
      <c r="F7" s="318">
        <v>9527.1949999999997</v>
      </c>
      <c r="G7" s="73"/>
    </row>
    <row r="8" spans="1:7">
      <c r="A8" s="444" t="s">
        <v>423</v>
      </c>
      <c r="B8" s="321">
        <v>2663.0491109999994</v>
      </c>
      <c r="C8" s="321">
        <v>199.78839500000004</v>
      </c>
      <c r="D8" s="321">
        <v>107.77434800000003</v>
      </c>
      <c r="E8" s="321">
        <v>2463.2607159999993</v>
      </c>
      <c r="F8" s="321"/>
      <c r="G8" s="34"/>
    </row>
    <row r="9" spans="1:7">
      <c r="A9" s="446" t="s">
        <v>424</v>
      </c>
      <c r="B9" s="427">
        <v>11.059661999999999</v>
      </c>
      <c r="C9" s="427">
        <v>0.54175899999999999</v>
      </c>
      <c r="D9" s="427">
        <v>1.0298</v>
      </c>
      <c r="E9" s="427">
        <v>10.517902999999999</v>
      </c>
      <c r="F9" s="427"/>
      <c r="G9" s="34"/>
    </row>
    <row r="10" spans="1:7">
      <c r="A10" s="446" t="s">
        <v>414</v>
      </c>
      <c r="B10" s="427">
        <v>2761.6840530000009</v>
      </c>
      <c r="C10" s="427">
        <v>219.9224320000001</v>
      </c>
      <c r="D10" s="427">
        <v>168.26389200000006</v>
      </c>
      <c r="E10" s="427">
        <v>2541.7616210000006</v>
      </c>
      <c r="F10" s="427"/>
      <c r="G10" s="34"/>
    </row>
    <row r="11" spans="1:7">
      <c r="A11" s="446" t="s">
        <v>412</v>
      </c>
      <c r="B11" s="427">
        <v>31405.458371000001</v>
      </c>
      <c r="C11" s="427">
        <v>2976.6336809999993</v>
      </c>
      <c r="D11" s="427">
        <v>547.33181100000013</v>
      </c>
      <c r="E11" s="427">
        <v>28428.824690000001</v>
      </c>
      <c r="F11" s="427"/>
      <c r="G11" s="34"/>
    </row>
    <row r="12" spans="1:7">
      <c r="A12" s="446" t="s">
        <v>422</v>
      </c>
      <c r="B12" s="427">
        <v>0</v>
      </c>
      <c r="C12" s="427">
        <v>0</v>
      </c>
      <c r="D12" s="427">
        <v>0</v>
      </c>
      <c r="E12" s="427">
        <v>0</v>
      </c>
      <c r="F12" s="427"/>
      <c r="G12" s="34"/>
    </row>
    <row r="13" spans="1:7">
      <c r="A13" s="446" t="s">
        <v>418</v>
      </c>
      <c r="B13" s="427">
        <v>70.470853000000005</v>
      </c>
      <c r="C13" s="427">
        <v>10.207151999999999</v>
      </c>
      <c r="D13" s="427">
        <v>4.8845979999999996</v>
      </c>
      <c r="E13" s="427">
        <v>60.263701000000005</v>
      </c>
      <c r="F13" s="427"/>
      <c r="G13" s="34"/>
    </row>
    <row r="14" spans="1:7">
      <c r="A14" s="446" t="s">
        <v>420</v>
      </c>
      <c r="B14" s="427">
        <v>12.165940000000001</v>
      </c>
      <c r="C14" s="427">
        <v>0.54636399999999996</v>
      </c>
      <c r="D14" s="427">
        <v>1.3621890000000001</v>
      </c>
      <c r="E14" s="427">
        <v>11.619576</v>
      </c>
      <c r="F14" s="427"/>
      <c r="G14" s="34"/>
    </row>
    <row r="15" spans="1:7">
      <c r="A15" s="446" t="s">
        <v>522</v>
      </c>
      <c r="B15" s="427">
        <v>224.50437899999994</v>
      </c>
      <c r="C15" s="427">
        <v>25.438286999999999</v>
      </c>
      <c r="D15" s="427">
        <v>36.143944000000019</v>
      </c>
      <c r="E15" s="427">
        <v>199.06609199999994</v>
      </c>
      <c r="F15" s="427"/>
      <c r="G15" s="34"/>
    </row>
    <row r="16" spans="1:7">
      <c r="A16" s="446" t="s">
        <v>417</v>
      </c>
      <c r="B16" s="427">
        <v>771.93403799999976</v>
      </c>
      <c r="C16" s="427">
        <v>66.139202000000012</v>
      </c>
      <c r="D16" s="427">
        <v>66.492894000000007</v>
      </c>
      <c r="E16" s="427">
        <v>705.7948359999998</v>
      </c>
      <c r="F16" s="427"/>
      <c r="G16" s="34"/>
    </row>
    <row r="17" spans="1:12">
      <c r="A17" s="446" t="s">
        <v>421</v>
      </c>
      <c r="B17" s="427">
        <v>0</v>
      </c>
      <c r="C17" s="427">
        <v>0</v>
      </c>
      <c r="D17" s="427">
        <v>0</v>
      </c>
      <c r="E17" s="427">
        <v>0</v>
      </c>
      <c r="F17" s="427"/>
      <c r="G17" s="34"/>
    </row>
    <row r="18" spans="1:12">
      <c r="A18" s="446" t="s">
        <v>419</v>
      </c>
      <c r="B18" s="427">
        <v>11.875645999999996</v>
      </c>
      <c r="C18" s="427">
        <v>1.3108989999999991</v>
      </c>
      <c r="D18" s="427">
        <v>0.28581700000000004</v>
      </c>
      <c r="E18" s="427">
        <v>10.564746999999997</v>
      </c>
      <c r="F18" s="427"/>
      <c r="G18" s="34"/>
    </row>
    <row r="19" spans="1:12">
      <c r="A19" s="445" t="s">
        <v>413</v>
      </c>
      <c r="B19" s="426">
        <v>697.63853799999958</v>
      </c>
      <c r="C19" s="426">
        <v>36.868904000000022</v>
      </c>
      <c r="D19" s="426">
        <v>47.984372</v>
      </c>
      <c r="E19" s="426">
        <v>660.76963399999954</v>
      </c>
      <c r="F19" s="426"/>
      <c r="G19" s="34"/>
    </row>
    <row r="20" spans="1:12" s="12" customFormat="1" ht="11.25">
      <c r="F20" s="6"/>
    </row>
    <row r="21" spans="1:12">
      <c r="A21" s="42"/>
      <c r="B21" s="42">
        <v>2012</v>
      </c>
      <c r="C21" s="42">
        <v>2013</v>
      </c>
      <c r="D21" s="42">
        <v>2014</v>
      </c>
      <c r="E21" s="42">
        <v>2015</v>
      </c>
      <c r="F21" s="42">
        <v>2016</v>
      </c>
      <c r="G21" s="42">
        <v>2017</v>
      </c>
      <c r="H21" s="42">
        <v>2018</v>
      </c>
      <c r="I21" s="42">
        <v>2019</v>
      </c>
      <c r="J21" s="42">
        <v>2020</v>
      </c>
      <c r="K21" s="42">
        <v>2021</v>
      </c>
    </row>
    <row r="22" spans="1:12">
      <c r="A22" s="42" t="s">
        <v>423</v>
      </c>
      <c r="B22" s="42">
        <v>0</v>
      </c>
      <c r="C22" s="42">
        <v>0</v>
      </c>
      <c r="D22" s="42">
        <v>1993.7504889999991</v>
      </c>
      <c r="E22" s="42">
        <v>2078.8107699999991</v>
      </c>
      <c r="F22" s="42">
        <v>2051.2915150000017</v>
      </c>
      <c r="G22" s="42">
        <v>2206.488315999999</v>
      </c>
      <c r="H22" s="42">
        <v>2115.958047000001</v>
      </c>
      <c r="I22" s="42">
        <v>2396.6915459999996</v>
      </c>
      <c r="J22" s="42">
        <v>2497.1789740000031</v>
      </c>
      <c r="K22" s="42">
        <v>2663.0491109999994</v>
      </c>
      <c r="L22" s="42"/>
    </row>
    <row r="23" spans="1:12">
      <c r="A23" s="42" t="s">
        <v>424</v>
      </c>
      <c r="B23" s="42">
        <v>0</v>
      </c>
      <c r="C23" s="42">
        <v>0</v>
      </c>
      <c r="D23" s="42">
        <v>6.5015700000000001</v>
      </c>
      <c r="E23" s="42">
        <v>9.6688799999999997</v>
      </c>
      <c r="F23" s="42">
        <v>10.779804999999998</v>
      </c>
      <c r="G23" s="42">
        <v>12.567809</v>
      </c>
      <c r="H23" s="42">
        <v>11.908016999999997</v>
      </c>
      <c r="I23" s="42">
        <v>12.567109</v>
      </c>
      <c r="J23" s="42">
        <v>11.192765999999999</v>
      </c>
      <c r="K23" s="42">
        <v>11.059661999999999</v>
      </c>
      <c r="L23" s="42"/>
    </row>
    <row r="24" spans="1:12">
      <c r="A24" s="42" t="s">
        <v>414</v>
      </c>
      <c r="B24" s="42">
        <v>0</v>
      </c>
      <c r="C24" s="42">
        <v>0</v>
      </c>
      <c r="D24" s="42">
        <v>4889.8065399999978</v>
      </c>
      <c r="E24" s="42">
        <v>5165.638719999999</v>
      </c>
      <c r="F24" s="42">
        <v>5719.850639999996</v>
      </c>
      <c r="G24" s="42">
        <v>4453.0348240000021</v>
      </c>
      <c r="H24" s="42">
        <v>3454.5004139999992</v>
      </c>
      <c r="I24" s="42">
        <v>2149.0284099999994</v>
      </c>
      <c r="J24" s="42">
        <v>1914.1855889999997</v>
      </c>
      <c r="K24" s="42">
        <v>2761.6840530000009</v>
      </c>
      <c r="L24" s="42"/>
    </row>
    <row r="25" spans="1:12">
      <c r="A25" s="42" t="s">
        <v>412</v>
      </c>
      <c r="B25" s="42">
        <v>0</v>
      </c>
      <c r="C25" s="42">
        <v>0</v>
      </c>
      <c r="D25" s="42">
        <v>35832.172599999969</v>
      </c>
      <c r="E25" s="42">
        <v>35945.153060000055</v>
      </c>
      <c r="F25" s="42">
        <v>36228.083022999956</v>
      </c>
      <c r="G25" s="42">
        <v>36978.071257000018</v>
      </c>
      <c r="H25" s="42">
        <v>37733.792682000058</v>
      </c>
      <c r="I25" s="42">
        <v>35172.045832000025</v>
      </c>
      <c r="J25" s="42">
        <v>29073.047648000007</v>
      </c>
      <c r="K25" s="42">
        <v>31405.458371000001</v>
      </c>
      <c r="L25" s="42"/>
    </row>
    <row r="26" spans="1:12">
      <c r="A26" s="42" t="s">
        <v>422</v>
      </c>
      <c r="B26" s="42">
        <v>0</v>
      </c>
      <c r="C26" s="42">
        <v>0</v>
      </c>
      <c r="D26" s="42">
        <v>0</v>
      </c>
      <c r="E26" s="42">
        <v>0</v>
      </c>
      <c r="F26" s="42">
        <v>0</v>
      </c>
      <c r="G26" s="42">
        <v>0</v>
      </c>
      <c r="H26" s="42">
        <v>0</v>
      </c>
      <c r="I26" s="42">
        <v>0</v>
      </c>
      <c r="J26" s="42">
        <v>0</v>
      </c>
      <c r="K26" s="42">
        <v>0</v>
      </c>
      <c r="L26" s="42"/>
    </row>
    <row r="27" spans="1:12">
      <c r="A27" s="42" t="s">
        <v>418</v>
      </c>
      <c r="B27" s="42">
        <v>0</v>
      </c>
      <c r="C27" s="42">
        <v>0</v>
      </c>
      <c r="D27" s="42">
        <v>33.414000000000001</v>
      </c>
      <c r="E27" s="42">
        <v>31.775639999999996</v>
      </c>
      <c r="F27" s="42">
        <v>45.296569999999996</v>
      </c>
      <c r="G27" s="42">
        <v>45.116604999999986</v>
      </c>
      <c r="H27" s="42">
        <v>63.59628</v>
      </c>
      <c r="I27" s="42">
        <v>62.106785000000009</v>
      </c>
      <c r="J27" s="42">
        <v>70.261116000000015</v>
      </c>
      <c r="K27" s="42">
        <v>70.470853000000005</v>
      </c>
      <c r="L27" s="42"/>
    </row>
    <row r="28" spans="1:12">
      <c r="A28" s="42" t="s">
        <v>420</v>
      </c>
      <c r="B28" s="42">
        <v>0</v>
      </c>
      <c r="C28" s="42">
        <v>0</v>
      </c>
      <c r="D28" s="42">
        <v>10.678619999999999</v>
      </c>
      <c r="E28" s="42">
        <v>15.967789999999997</v>
      </c>
      <c r="F28" s="42">
        <v>24.827180999999996</v>
      </c>
      <c r="G28" s="42">
        <v>22.791072</v>
      </c>
      <c r="H28" s="42">
        <v>21.564160999999999</v>
      </c>
      <c r="I28" s="42">
        <v>17.431836999999998</v>
      </c>
      <c r="J28" s="42">
        <v>21.763154</v>
      </c>
      <c r="K28" s="42">
        <v>12.165940000000001</v>
      </c>
      <c r="L28" s="42"/>
    </row>
    <row r="29" spans="1:12">
      <c r="A29" s="42" t="s">
        <v>522</v>
      </c>
      <c r="B29" s="42">
        <v>0</v>
      </c>
      <c r="C29" s="42">
        <v>0</v>
      </c>
      <c r="D29" s="42">
        <v>154.83791999999988</v>
      </c>
      <c r="E29" s="42">
        <v>162.50556999999992</v>
      </c>
      <c r="F29" s="42">
        <v>176.82091099999997</v>
      </c>
      <c r="G29" s="42">
        <v>202.05449500000003</v>
      </c>
      <c r="H29" s="42">
        <v>176.97561300000004</v>
      </c>
      <c r="I29" s="42">
        <v>186.87068599999998</v>
      </c>
      <c r="J29" s="42">
        <v>209.07527399999998</v>
      </c>
      <c r="K29" s="42">
        <v>224.50437899999994</v>
      </c>
      <c r="L29" s="42"/>
    </row>
    <row r="30" spans="1:12">
      <c r="A30" s="42" t="s">
        <v>417</v>
      </c>
      <c r="B30" s="42">
        <v>0</v>
      </c>
      <c r="C30" s="42">
        <v>0</v>
      </c>
      <c r="D30" s="42">
        <v>948.37748000000067</v>
      </c>
      <c r="E30" s="42">
        <v>831.1158700000002</v>
      </c>
      <c r="F30" s="42">
        <v>784.0688199999995</v>
      </c>
      <c r="G30" s="42">
        <v>841.87353299999984</v>
      </c>
      <c r="H30" s="42">
        <v>879.69597099999942</v>
      </c>
      <c r="I30" s="42">
        <v>785.09120300000109</v>
      </c>
      <c r="J30" s="42">
        <v>698.88881400000002</v>
      </c>
      <c r="K30" s="42">
        <v>771.93403799999976</v>
      </c>
      <c r="L30" s="42"/>
    </row>
    <row r="31" spans="1:12">
      <c r="A31" s="42" t="s">
        <v>421</v>
      </c>
      <c r="B31" s="42">
        <v>0</v>
      </c>
      <c r="C31" s="42">
        <v>0</v>
      </c>
      <c r="D31" s="42">
        <v>0</v>
      </c>
      <c r="E31" s="42">
        <v>0</v>
      </c>
      <c r="F31" s="42">
        <v>0</v>
      </c>
      <c r="G31" s="42">
        <v>0</v>
      </c>
      <c r="H31" s="42">
        <v>0</v>
      </c>
      <c r="I31" s="42">
        <v>0</v>
      </c>
      <c r="J31" s="42">
        <v>0</v>
      </c>
      <c r="K31" s="42">
        <v>0</v>
      </c>
      <c r="L31" s="42"/>
    </row>
    <row r="32" spans="1:12">
      <c r="A32" s="42" t="s">
        <v>419</v>
      </c>
      <c r="B32" s="42">
        <v>0</v>
      </c>
      <c r="C32" s="42">
        <v>0</v>
      </c>
      <c r="D32" s="42">
        <v>34.981389999999969</v>
      </c>
      <c r="E32" s="42">
        <v>37.128279999999982</v>
      </c>
      <c r="F32" s="42">
        <v>31.241092999999996</v>
      </c>
      <c r="G32" s="42">
        <v>40.484080999999982</v>
      </c>
      <c r="H32" s="42">
        <v>22.189334000000002</v>
      </c>
      <c r="I32" s="42">
        <v>28.816810000000007</v>
      </c>
      <c r="J32" s="42">
        <v>16.206177</v>
      </c>
      <c r="K32" s="42">
        <v>11.875645999999996</v>
      </c>
      <c r="L32" s="42"/>
    </row>
    <row r="33" spans="1:12">
      <c r="A33" s="42" t="s">
        <v>413</v>
      </c>
      <c r="B33" s="42">
        <v>0</v>
      </c>
      <c r="C33" s="42">
        <v>0</v>
      </c>
      <c r="D33" s="42">
        <v>515.95992000000001</v>
      </c>
      <c r="E33" s="42">
        <v>542.06642999999997</v>
      </c>
      <c r="F33" s="42">
        <v>631.81109200000049</v>
      </c>
      <c r="G33" s="42">
        <v>629.19819600000039</v>
      </c>
      <c r="H33" s="42">
        <v>590.57395500000007</v>
      </c>
      <c r="I33" s="42">
        <v>576.04062399999975</v>
      </c>
      <c r="J33" s="42">
        <v>685.77526200000034</v>
      </c>
      <c r="K33" s="42">
        <v>697.63853799999958</v>
      </c>
      <c r="L33" s="42"/>
    </row>
    <row r="34" spans="1:12">
      <c r="A34" s="42" t="s">
        <v>523</v>
      </c>
      <c r="B34" s="42">
        <v>47261.007437886903</v>
      </c>
      <c r="C34" s="42">
        <v>44737</v>
      </c>
      <c r="D34" s="42">
        <v>44420.480528999964</v>
      </c>
      <c r="E34" s="42">
        <v>44819.831010000053</v>
      </c>
      <c r="F34" s="42">
        <v>45704.070649999958</v>
      </c>
      <c r="G34" s="42">
        <v>45431.68018800002</v>
      </c>
      <c r="H34" s="42">
        <v>45070.754474000059</v>
      </c>
      <c r="I34" s="42">
        <v>41386.690842000025</v>
      </c>
      <c r="J34" s="42">
        <v>35197.574774000015</v>
      </c>
      <c r="K34" s="42">
        <v>38629.840591</v>
      </c>
      <c r="L34" s="42"/>
    </row>
    <row r="35" spans="1:12">
      <c r="G35" s="42"/>
      <c r="H35" s="96"/>
      <c r="I35" s="96"/>
      <c r="J35" s="96"/>
      <c r="K35" s="96"/>
      <c r="L35" s="96"/>
    </row>
    <row r="36" spans="1:12">
      <c r="G36" s="42"/>
      <c r="H36" s="96"/>
      <c r="I36" s="96"/>
      <c r="J36" s="96"/>
      <c r="K36" s="96"/>
      <c r="L36" s="96"/>
    </row>
    <row r="37" spans="1:12">
      <c r="G37" s="42"/>
      <c r="H37" s="96"/>
      <c r="I37" s="96"/>
      <c r="J37" s="96"/>
      <c r="K37" s="96"/>
      <c r="L37" s="96"/>
    </row>
    <row r="38" spans="1:12">
      <c r="G38" s="96"/>
      <c r="H38" s="96"/>
      <c r="I38" s="96"/>
      <c r="J38" s="96"/>
      <c r="K38" s="96"/>
    </row>
    <row r="39" spans="1:12">
      <c r="G39" s="96"/>
      <c r="H39" s="96"/>
      <c r="I39" s="96"/>
      <c r="J39" s="96"/>
      <c r="K39" s="96"/>
    </row>
    <row r="40" spans="1:12">
      <c r="G40" s="96"/>
      <c r="H40" s="96"/>
      <c r="I40" s="96"/>
      <c r="J40" s="96"/>
      <c r="K40" s="96"/>
    </row>
    <row r="41" spans="1:12">
      <c r="G41" s="96"/>
      <c r="H41" s="96"/>
      <c r="I41" s="96"/>
      <c r="J41" s="96"/>
      <c r="K41" s="96"/>
    </row>
    <row r="42" spans="1:12">
      <c r="G42" s="96"/>
      <c r="H42" s="96"/>
      <c r="I42" s="96"/>
      <c r="J42" s="96"/>
      <c r="K42" s="96"/>
    </row>
    <row r="43" spans="1:12">
      <c r="G43" s="96"/>
      <c r="H43" s="96"/>
      <c r="I43" s="96"/>
      <c r="J43" s="96"/>
      <c r="K43" s="96"/>
    </row>
    <row r="44" spans="1:12" ht="12" customHeight="1"/>
    <row r="45" spans="1:12" ht="12" customHeight="1"/>
    <row r="46" spans="1:12" ht="12" customHeight="1"/>
    <row r="47" spans="1:12" ht="12" customHeight="1"/>
  </sheetData>
  <phoneticPr fontId="3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5"/>
  <dimension ref="A1:L46"/>
  <sheetViews>
    <sheetView showGridLines="0" zoomScaleNormal="100" zoomScaleSheetLayoutView="100" workbookViewId="0"/>
  </sheetViews>
  <sheetFormatPr defaultColWidth="9.140625" defaultRowHeight="12"/>
  <cols>
    <col min="1" max="1" width="25.7109375" style="3" customWidth="1"/>
    <col min="2" max="2" width="21.42578125" style="3" customWidth="1"/>
    <col min="3" max="4" width="24.85546875" style="3" customWidth="1"/>
    <col min="5" max="5" width="21" style="3" customWidth="1"/>
    <col min="6" max="6" width="24.85546875" style="3" customWidth="1"/>
    <col min="7" max="7" width="15.140625" style="3" customWidth="1"/>
    <col min="8" max="8" width="9.140625" style="3" customWidth="1"/>
    <col min="9" max="16384" width="9.140625" style="3"/>
  </cols>
  <sheetData>
    <row r="1" spans="1:7" ht="18">
      <c r="A1" s="246" t="s">
        <v>524</v>
      </c>
      <c r="B1" s="44"/>
      <c r="C1" s="44"/>
      <c r="D1" s="44"/>
      <c r="E1" s="44"/>
      <c r="F1" s="315" t="str">
        <f>'3.1'!N1</f>
        <v>2021</v>
      </c>
    </row>
    <row r="2" spans="1:7" ht="6" customHeight="1">
      <c r="A2" s="44"/>
      <c r="B2" s="44"/>
      <c r="C2" s="44"/>
      <c r="D2" s="44"/>
      <c r="E2" s="44"/>
      <c r="F2" s="44"/>
    </row>
    <row r="3" spans="1:7" ht="24">
      <c r="A3" s="224"/>
      <c r="B3" s="224" t="s">
        <v>356</v>
      </c>
      <c r="C3" s="224" t="s">
        <v>518</v>
      </c>
      <c r="D3" s="224" t="s">
        <v>385</v>
      </c>
      <c r="E3" s="224" t="s">
        <v>367</v>
      </c>
      <c r="F3" s="224" t="s">
        <v>519</v>
      </c>
      <c r="G3" s="34"/>
    </row>
    <row r="4" spans="1:7" ht="13.5">
      <c r="A4" s="224"/>
      <c r="B4" s="244" t="s">
        <v>0</v>
      </c>
      <c r="C4" s="244" t="s">
        <v>0</v>
      </c>
      <c r="D4" s="244" t="s">
        <v>0</v>
      </c>
      <c r="E4" s="244" t="s">
        <v>0</v>
      </c>
      <c r="F4" s="244" t="s">
        <v>52</v>
      </c>
      <c r="G4" s="34"/>
    </row>
    <row r="5" spans="1:7" s="35" customFormat="1" ht="14.25" customHeight="1">
      <c r="A5" s="241" t="s">
        <v>525</v>
      </c>
      <c r="B5" s="318">
        <f>SUM(B6:B17)</f>
        <v>5239.8421099999978</v>
      </c>
      <c r="C5" s="318">
        <f>SUM(C6:C17)</f>
        <v>93.652816999999999</v>
      </c>
      <c r="D5" s="318">
        <f>SUM(D6:D17)</f>
        <v>7.0996629999999996</v>
      </c>
      <c r="E5" s="318">
        <f>SUM(E6:E17)</f>
        <v>5146.1892929999976</v>
      </c>
      <c r="F5" s="318">
        <v>1363.5</v>
      </c>
      <c r="G5" s="73"/>
    </row>
    <row r="6" spans="1:7">
      <c r="A6" s="444" t="s">
        <v>423</v>
      </c>
      <c r="B6" s="321">
        <v>0</v>
      </c>
      <c r="C6" s="321">
        <v>0</v>
      </c>
      <c r="D6" s="321">
        <v>0</v>
      </c>
      <c r="E6" s="321">
        <v>0</v>
      </c>
      <c r="F6" s="321"/>
      <c r="G6" s="34"/>
    </row>
    <row r="7" spans="1:7">
      <c r="A7" s="446" t="s">
        <v>424</v>
      </c>
      <c r="B7" s="427">
        <v>0</v>
      </c>
      <c r="C7" s="427">
        <v>0</v>
      </c>
      <c r="D7" s="427">
        <v>0</v>
      </c>
      <c r="E7" s="427">
        <v>0</v>
      </c>
      <c r="F7" s="427"/>
      <c r="G7" s="34"/>
    </row>
    <row r="8" spans="1:7">
      <c r="A8" s="446" t="s">
        <v>414</v>
      </c>
      <c r="B8" s="427">
        <v>0</v>
      </c>
      <c r="C8" s="427">
        <v>0</v>
      </c>
      <c r="D8" s="427">
        <v>0</v>
      </c>
      <c r="E8" s="427">
        <v>0</v>
      </c>
      <c r="F8" s="427"/>
      <c r="G8" s="34"/>
    </row>
    <row r="9" spans="1:7">
      <c r="A9" s="446" t="s">
        <v>412</v>
      </c>
      <c r="B9" s="427">
        <v>0</v>
      </c>
      <c r="C9" s="427">
        <v>0</v>
      </c>
      <c r="D9" s="427">
        <v>0</v>
      </c>
      <c r="E9" s="427">
        <v>0</v>
      </c>
      <c r="F9" s="427"/>
      <c r="G9" s="34"/>
    </row>
    <row r="10" spans="1:7">
      <c r="A10" s="446" t="s">
        <v>422</v>
      </c>
      <c r="B10" s="427">
        <v>0</v>
      </c>
      <c r="C10" s="427">
        <v>0</v>
      </c>
      <c r="D10" s="427">
        <v>0</v>
      </c>
      <c r="E10" s="427">
        <v>0</v>
      </c>
      <c r="F10" s="427"/>
      <c r="G10" s="34"/>
    </row>
    <row r="11" spans="1:7">
      <c r="A11" s="446" t="s">
        <v>418</v>
      </c>
      <c r="B11" s="427">
        <v>0</v>
      </c>
      <c r="C11" s="427">
        <v>0</v>
      </c>
      <c r="D11" s="427">
        <v>0</v>
      </c>
      <c r="E11" s="427">
        <v>0</v>
      </c>
      <c r="F11" s="427"/>
      <c r="G11" s="34"/>
    </row>
    <row r="12" spans="1:7">
      <c r="A12" s="446" t="s">
        <v>420</v>
      </c>
      <c r="B12" s="427">
        <v>0</v>
      </c>
      <c r="C12" s="427">
        <v>0</v>
      </c>
      <c r="D12" s="427">
        <v>0</v>
      </c>
      <c r="E12" s="427">
        <v>0</v>
      </c>
      <c r="F12" s="427"/>
      <c r="G12" s="34"/>
    </row>
    <row r="13" spans="1:7">
      <c r="A13" s="446" t="s">
        <v>522</v>
      </c>
      <c r="B13" s="427">
        <v>0</v>
      </c>
      <c r="C13" s="427">
        <v>0</v>
      </c>
      <c r="D13" s="427">
        <v>0</v>
      </c>
      <c r="E13" s="427">
        <v>0</v>
      </c>
      <c r="F13" s="427"/>
      <c r="G13" s="34"/>
    </row>
    <row r="14" spans="1:7">
      <c r="A14" s="446" t="s">
        <v>417</v>
      </c>
      <c r="B14" s="427">
        <v>0</v>
      </c>
      <c r="C14" s="427">
        <v>0</v>
      </c>
      <c r="D14" s="427">
        <v>0</v>
      </c>
      <c r="E14" s="427">
        <v>0</v>
      </c>
      <c r="F14" s="427"/>
      <c r="G14" s="34"/>
    </row>
    <row r="15" spans="1:7">
      <c r="A15" s="446" t="s">
        <v>421</v>
      </c>
      <c r="B15" s="427">
        <v>0</v>
      </c>
      <c r="C15" s="427">
        <v>0</v>
      </c>
      <c r="D15" s="427">
        <v>0</v>
      </c>
      <c r="E15" s="427">
        <v>0</v>
      </c>
      <c r="F15" s="427"/>
      <c r="G15" s="34"/>
    </row>
    <row r="16" spans="1:7">
      <c r="A16" s="446" t="s">
        <v>419</v>
      </c>
      <c r="B16" s="427">
        <v>0</v>
      </c>
      <c r="C16" s="427">
        <v>0</v>
      </c>
      <c r="D16" s="427">
        <v>0</v>
      </c>
      <c r="E16" s="427">
        <v>0</v>
      </c>
      <c r="F16" s="427"/>
      <c r="G16" s="34"/>
    </row>
    <row r="17" spans="1:12">
      <c r="A17" s="445" t="s">
        <v>413</v>
      </c>
      <c r="B17" s="426">
        <v>5239.8421099999978</v>
      </c>
      <c r="C17" s="426">
        <v>93.652816999999999</v>
      </c>
      <c r="D17" s="426">
        <v>7.0996629999999996</v>
      </c>
      <c r="E17" s="426">
        <v>5146.1892929999976</v>
      </c>
      <c r="F17" s="426"/>
      <c r="G17" s="34"/>
    </row>
    <row r="18" spans="1:12" s="12" customFormat="1" ht="11.25">
      <c r="F18" s="6"/>
    </row>
    <row r="19" spans="1:12">
      <c r="A19" s="42"/>
      <c r="B19" s="42">
        <v>2012</v>
      </c>
      <c r="C19" s="42">
        <v>2013</v>
      </c>
      <c r="D19" s="42">
        <v>2014</v>
      </c>
      <c r="E19" s="42">
        <v>2015</v>
      </c>
      <c r="F19" s="42">
        <v>2016</v>
      </c>
      <c r="G19" s="42">
        <v>2017</v>
      </c>
      <c r="H19" s="42">
        <v>2018</v>
      </c>
      <c r="I19" s="42">
        <v>2019</v>
      </c>
      <c r="J19" s="42">
        <v>2020</v>
      </c>
      <c r="K19" s="42">
        <v>2021</v>
      </c>
    </row>
    <row r="20" spans="1:12">
      <c r="A20" s="42" t="s">
        <v>423</v>
      </c>
      <c r="B20" s="42">
        <v>0</v>
      </c>
      <c r="C20" s="42">
        <v>0</v>
      </c>
      <c r="D20" s="42">
        <v>0</v>
      </c>
      <c r="E20" s="42">
        <v>0</v>
      </c>
      <c r="F20" s="42">
        <v>0</v>
      </c>
      <c r="G20" s="42">
        <v>0</v>
      </c>
      <c r="H20" s="42">
        <v>0</v>
      </c>
      <c r="I20" s="42">
        <v>0</v>
      </c>
      <c r="J20" s="42">
        <v>0</v>
      </c>
      <c r="K20" s="42">
        <v>0</v>
      </c>
    </row>
    <row r="21" spans="1:12">
      <c r="A21" s="42" t="s">
        <v>424</v>
      </c>
      <c r="B21" s="42">
        <v>0</v>
      </c>
      <c r="C21" s="42">
        <v>0</v>
      </c>
      <c r="D21" s="42">
        <v>0</v>
      </c>
      <c r="E21" s="42">
        <v>1.1000000000000001</v>
      </c>
      <c r="F21" s="42">
        <v>0</v>
      </c>
      <c r="G21" s="42">
        <v>0</v>
      </c>
      <c r="H21" s="42">
        <v>0</v>
      </c>
      <c r="I21" s="42">
        <v>0</v>
      </c>
      <c r="J21" s="42">
        <v>0</v>
      </c>
      <c r="K21" s="42">
        <v>0</v>
      </c>
      <c r="L21" s="42"/>
    </row>
    <row r="22" spans="1:12">
      <c r="A22" s="42" t="s">
        <v>414</v>
      </c>
      <c r="B22" s="42">
        <v>0</v>
      </c>
      <c r="C22" s="42">
        <v>0</v>
      </c>
      <c r="D22" s="42">
        <v>0</v>
      </c>
      <c r="E22" s="42">
        <v>0</v>
      </c>
      <c r="F22" s="42">
        <v>0</v>
      </c>
      <c r="G22" s="42">
        <v>0</v>
      </c>
      <c r="H22" s="42">
        <v>0</v>
      </c>
      <c r="I22" s="42">
        <v>0</v>
      </c>
      <c r="J22" s="42">
        <v>0</v>
      </c>
      <c r="K22" s="42">
        <v>0</v>
      </c>
    </row>
    <row r="23" spans="1:12">
      <c r="A23" s="42" t="s">
        <v>412</v>
      </c>
      <c r="B23" s="42">
        <v>0</v>
      </c>
      <c r="C23" s="42">
        <v>0</v>
      </c>
      <c r="D23" s="42">
        <v>0</v>
      </c>
      <c r="E23" s="42">
        <v>0</v>
      </c>
      <c r="F23" s="42">
        <v>0</v>
      </c>
      <c r="G23" s="42">
        <v>0</v>
      </c>
      <c r="H23" s="42">
        <v>0</v>
      </c>
      <c r="I23" s="42">
        <v>0</v>
      </c>
      <c r="J23" s="42">
        <v>0</v>
      </c>
      <c r="K23" s="42">
        <v>0</v>
      </c>
    </row>
    <row r="24" spans="1:12">
      <c r="A24" s="42" t="s">
        <v>422</v>
      </c>
      <c r="B24" s="42">
        <v>0</v>
      </c>
      <c r="C24" s="42">
        <v>0</v>
      </c>
      <c r="D24" s="42">
        <v>0</v>
      </c>
      <c r="E24" s="42">
        <v>0</v>
      </c>
      <c r="F24" s="42">
        <v>0</v>
      </c>
      <c r="G24" s="42">
        <v>0</v>
      </c>
      <c r="H24" s="42">
        <v>0</v>
      </c>
      <c r="I24" s="42">
        <v>0</v>
      </c>
      <c r="J24" s="42">
        <v>0</v>
      </c>
      <c r="K24" s="42">
        <v>0</v>
      </c>
    </row>
    <row r="25" spans="1:12">
      <c r="A25" s="42" t="s">
        <v>418</v>
      </c>
      <c r="B25" s="42">
        <v>0</v>
      </c>
      <c r="C25" s="42">
        <v>0</v>
      </c>
      <c r="D25" s="42">
        <v>1.13141</v>
      </c>
      <c r="E25" s="42">
        <v>0</v>
      </c>
      <c r="F25" s="42">
        <v>0</v>
      </c>
      <c r="G25" s="42">
        <v>0</v>
      </c>
      <c r="H25" s="42">
        <v>0</v>
      </c>
      <c r="I25" s="42">
        <v>0</v>
      </c>
      <c r="J25" s="42">
        <v>0</v>
      </c>
      <c r="K25" s="42">
        <v>0</v>
      </c>
    </row>
    <row r="26" spans="1:12">
      <c r="A26" s="42" t="s">
        <v>420</v>
      </c>
      <c r="B26" s="42">
        <v>0</v>
      </c>
      <c r="C26" s="42">
        <v>0</v>
      </c>
      <c r="D26" s="42">
        <v>0</v>
      </c>
      <c r="E26" s="42">
        <v>0</v>
      </c>
      <c r="F26" s="42">
        <v>0</v>
      </c>
      <c r="G26" s="42">
        <v>0</v>
      </c>
      <c r="H26" s="42">
        <v>0</v>
      </c>
      <c r="I26" s="42">
        <v>0</v>
      </c>
      <c r="J26" s="42">
        <v>0</v>
      </c>
      <c r="K26" s="42">
        <v>0</v>
      </c>
    </row>
    <row r="27" spans="1:12">
      <c r="A27" s="42" t="s">
        <v>522</v>
      </c>
      <c r="B27" s="42">
        <v>0</v>
      </c>
      <c r="C27" s="42">
        <v>0</v>
      </c>
      <c r="D27" s="42">
        <v>0</v>
      </c>
      <c r="E27" s="42">
        <v>0</v>
      </c>
      <c r="F27" s="42">
        <v>0</v>
      </c>
      <c r="G27" s="42">
        <v>0</v>
      </c>
      <c r="H27" s="42">
        <v>0</v>
      </c>
      <c r="I27" s="42">
        <v>0</v>
      </c>
      <c r="J27" s="42">
        <v>0</v>
      </c>
      <c r="K27" s="42">
        <v>0</v>
      </c>
    </row>
    <row r="28" spans="1:12">
      <c r="A28" s="42" t="s">
        <v>417</v>
      </c>
      <c r="B28" s="42">
        <v>0</v>
      </c>
      <c r="C28" s="42">
        <v>0</v>
      </c>
      <c r="D28" s="42">
        <v>1998.1867900000002</v>
      </c>
      <c r="E28" s="42">
        <v>1995.0726800000004</v>
      </c>
      <c r="F28" s="42">
        <v>1994.4568400000001</v>
      </c>
      <c r="G28" s="42">
        <v>1773.43984</v>
      </c>
      <c r="H28" s="42">
        <v>1630.4139599999999</v>
      </c>
      <c r="I28" s="42">
        <v>1480.9555699999999</v>
      </c>
      <c r="J28" s="42">
        <v>1099.2671700000001</v>
      </c>
      <c r="K28" s="42">
        <v>0</v>
      </c>
    </row>
    <row r="29" spans="1:12">
      <c r="A29" s="42" t="s">
        <v>421</v>
      </c>
      <c r="B29" s="42">
        <v>0</v>
      </c>
      <c r="C29" s="42">
        <v>0</v>
      </c>
      <c r="D29" s="42">
        <v>0</v>
      </c>
      <c r="E29" s="42">
        <v>0</v>
      </c>
      <c r="F29" s="42">
        <v>0</v>
      </c>
      <c r="G29" s="42">
        <v>0</v>
      </c>
      <c r="H29" s="42">
        <v>0</v>
      </c>
      <c r="I29" s="42">
        <v>0</v>
      </c>
      <c r="J29" s="42">
        <v>0</v>
      </c>
      <c r="K29" s="42">
        <v>0</v>
      </c>
    </row>
    <row r="30" spans="1:12">
      <c r="A30" s="42" t="s">
        <v>419</v>
      </c>
      <c r="B30" s="42">
        <v>0</v>
      </c>
      <c r="C30" s="42">
        <v>0</v>
      </c>
      <c r="D30" s="42">
        <v>0</v>
      </c>
      <c r="E30" s="42">
        <v>0</v>
      </c>
      <c r="F30" s="42">
        <v>0</v>
      </c>
      <c r="G30" s="42">
        <v>0</v>
      </c>
      <c r="H30" s="42">
        <v>0</v>
      </c>
      <c r="I30" s="42">
        <v>0</v>
      </c>
      <c r="J30" s="42">
        <v>0</v>
      </c>
      <c r="K30" s="42">
        <v>0</v>
      </c>
    </row>
    <row r="31" spans="1:12">
      <c r="A31" s="42" t="s">
        <v>413</v>
      </c>
      <c r="B31" s="42">
        <v>0</v>
      </c>
      <c r="C31" s="42">
        <v>0</v>
      </c>
      <c r="D31" s="42">
        <v>205.35669999999999</v>
      </c>
      <c r="E31" s="42">
        <v>752.85042000000033</v>
      </c>
      <c r="F31" s="42">
        <v>2054.786838</v>
      </c>
      <c r="G31" s="42">
        <v>1948.9655940000002</v>
      </c>
      <c r="H31" s="42">
        <v>2060.4579100000001</v>
      </c>
      <c r="I31" s="42">
        <v>4037.5651010000006</v>
      </c>
      <c r="J31" s="42">
        <v>4942.0003800000004</v>
      </c>
      <c r="K31" s="42">
        <v>5239.8421099999978</v>
      </c>
    </row>
    <row r="32" spans="1:12">
      <c r="A32" s="42" t="s">
        <v>523</v>
      </c>
      <c r="B32" s="42">
        <v>2200.4</v>
      </c>
      <c r="C32" s="42">
        <v>2092.8000000000002</v>
      </c>
      <c r="D32" s="42">
        <v>2204.6749</v>
      </c>
      <c r="E32" s="42">
        <v>2749.0231000000008</v>
      </c>
      <c r="F32" s="42">
        <v>4049.2436779999998</v>
      </c>
      <c r="G32" s="42">
        <v>3722.4054340000002</v>
      </c>
      <c r="H32" s="42">
        <v>3690.8718699999999</v>
      </c>
      <c r="I32" s="42">
        <v>5518.5206710000002</v>
      </c>
      <c r="J32" s="42">
        <v>6041.2675500000005</v>
      </c>
      <c r="K32" s="42">
        <v>5239.8421099999978</v>
      </c>
    </row>
    <row r="44" spans="1:11">
      <c r="A44" s="42">
        <v>0</v>
      </c>
      <c r="B44" s="42">
        <v>0</v>
      </c>
      <c r="C44" s="42">
        <v>0</v>
      </c>
      <c r="D44" s="42">
        <v>0</v>
      </c>
      <c r="E44" s="42">
        <v>0</v>
      </c>
      <c r="F44" s="42">
        <v>0</v>
      </c>
      <c r="G44" s="42">
        <v>0</v>
      </c>
      <c r="H44" s="42">
        <v>0</v>
      </c>
      <c r="I44" s="42">
        <v>0</v>
      </c>
      <c r="J44" s="42">
        <v>0</v>
      </c>
      <c r="K44" s="42">
        <v>0</v>
      </c>
    </row>
    <row r="45" spans="1:11">
      <c r="A45" s="42">
        <v>1948.9655940000002</v>
      </c>
      <c r="B45" s="42">
        <v>2060.4579100000001</v>
      </c>
      <c r="C45" s="42">
        <v>4037.5651010000006</v>
      </c>
      <c r="D45" s="42">
        <v>4942.0003800000004</v>
      </c>
      <c r="E45" s="42">
        <v>5239.8421099999978</v>
      </c>
      <c r="F45" s="42">
        <v>0</v>
      </c>
      <c r="G45" s="42">
        <v>0</v>
      </c>
      <c r="H45" s="42">
        <v>0</v>
      </c>
      <c r="I45" s="42">
        <v>0</v>
      </c>
      <c r="J45" s="42">
        <v>0</v>
      </c>
      <c r="K45" s="42">
        <v>0</v>
      </c>
    </row>
    <row r="46" spans="1:11" ht="0.75" customHeight="1">
      <c r="A46" s="42">
        <v>3722.4054340000002</v>
      </c>
      <c r="B46" s="42">
        <v>3690.8718699999999</v>
      </c>
      <c r="C46" s="42">
        <v>5518.5206710000002</v>
      </c>
      <c r="D46" s="42">
        <v>6041.2675500000005</v>
      </c>
      <c r="E46" s="42">
        <v>0</v>
      </c>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6"/>
  <dimension ref="A1:L48"/>
  <sheetViews>
    <sheetView showGridLines="0" zoomScaleNormal="100" zoomScaleSheetLayoutView="100" workbookViewId="0"/>
  </sheetViews>
  <sheetFormatPr defaultColWidth="9.140625" defaultRowHeight="12"/>
  <cols>
    <col min="1" max="1" width="26.7109375" style="3" customWidth="1"/>
    <col min="2" max="2" width="20.5703125" style="3" customWidth="1"/>
    <col min="3" max="4" width="24.85546875" style="3" customWidth="1"/>
    <col min="5" max="5" width="21.42578125" style="3" customWidth="1"/>
    <col min="6" max="6" width="24.28515625" style="3" customWidth="1"/>
    <col min="7" max="7" width="15.140625" style="3" customWidth="1"/>
    <col min="8" max="8" width="9.140625" style="3" customWidth="1"/>
    <col min="9" max="16384" width="9.140625" style="3"/>
  </cols>
  <sheetData>
    <row r="1" spans="1:7" ht="18">
      <c r="A1" s="246" t="s">
        <v>526</v>
      </c>
      <c r="B1" s="44"/>
      <c r="C1" s="44"/>
      <c r="D1" s="44"/>
      <c r="E1" s="44"/>
      <c r="F1" s="420" t="str">
        <f>'3.1'!N1</f>
        <v>2021</v>
      </c>
    </row>
    <row r="2" spans="1:7" ht="6" customHeight="1">
      <c r="A2" s="44"/>
      <c r="B2" s="44"/>
      <c r="C2" s="44"/>
      <c r="D2" s="44"/>
      <c r="E2" s="44"/>
      <c r="F2" s="44"/>
    </row>
    <row r="3" spans="1:7" ht="24">
      <c r="A3" s="224"/>
      <c r="B3" s="224" t="s">
        <v>356</v>
      </c>
      <c r="C3" s="224" t="s">
        <v>518</v>
      </c>
      <c r="D3" s="224" t="s">
        <v>385</v>
      </c>
      <c r="E3" s="224" t="s">
        <v>367</v>
      </c>
      <c r="F3" s="224" t="s">
        <v>519</v>
      </c>
      <c r="G3" s="34"/>
    </row>
    <row r="4" spans="1:7" ht="13.5">
      <c r="A4" s="224"/>
      <c r="B4" s="244" t="s">
        <v>0</v>
      </c>
      <c r="C4" s="244" t="s">
        <v>0</v>
      </c>
      <c r="D4" s="244" t="s">
        <v>0</v>
      </c>
      <c r="E4" s="244" t="s">
        <v>0</v>
      </c>
      <c r="F4" s="244" t="s">
        <v>52</v>
      </c>
      <c r="G4" s="34"/>
    </row>
    <row r="5" spans="1:7" s="35" customFormat="1" ht="14.25" customHeight="1">
      <c r="A5" s="242" t="s">
        <v>527</v>
      </c>
      <c r="B5" s="318">
        <f>SUM(B6:B17)</f>
        <v>3931.6764460000031</v>
      </c>
      <c r="C5" s="318">
        <f>SUM(C6:C17)</f>
        <v>226.72766099999888</v>
      </c>
      <c r="D5" s="318">
        <f>SUM(D6:D17)</f>
        <v>40.038950000000021</v>
      </c>
      <c r="E5" s="318">
        <f>SUM(E6:E17)</f>
        <v>3704.9487850000041</v>
      </c>
      <c r="F5" s="318">
        <v>983.65179999999941</v>
      </c>
      <c r="G5" s="73"/>
    </row>
    <row r="6" spans="1:7">
      <c r="A6" s="444" t="s">
        <v>423</v>
      </c>
      <c r="B6" s="321">
        <v>1.5052419999999995</v>
      </c>
      <c r="C6" s="321">
        <v>4.936500000000002E-2</v>
      </c>
      <c r="D6" s="321">
        <v>0</v>
      </c>
      <c r="E6" s="321">
        <v>1.4558769999999994</v>
      </c>
      <c r="F6" s="321"/>
      <c r="G6" s="34"/>
    </row>
    <row r="7" spans="1:7">
      <c r="A7" s="446" t="s">
        <v>424</v>
      </c>
      <c r="B7" s="427">
        <v>2581.0619980000047</v>
      </c>
      <c r="C7" s="427">
        <v>188.31229099999948</v>
      </c>
      <c r="D7" s="427">
        <v>22.951576000000035</v>
      </c>
      <c r="E7" s="427">
        <v>2392.7497070000054</v>
      </c>
      <c r="F7" s="427"/>
      <c r="G7" s="34"/>
    </row>
    <row r="8" spans="1:7">
      <c r="A8" s="446" t="s">
        <v>414</v>
      </c>
      <c r="B8" s="427">
        <v>0</v>
      </c>
      <c r="C8" s="427">
        <v>0</v>
      </c>
      <c r="D8" s="427">
        <v>0</v>
      </c>
      <c r="E8" s="427">
        <v>0</v>
      </c>
      <c r="F8" s="427"/>
      <c r="G8" s="34"/>
    </row>
    <row r="9" spans="1:7">
      <c r="A9" s="446" t="s">
        <v>412</v>
      </c>
      <c r="B9" s="427">
        <v>1.6114050000000002</v>
      </c>
      <c r="C9" s="427">
        <v>1.3300000000000001E-4</v>
      </c>
      <c r="D9" s="427">
        <v>0</v>
      </c>
      <c r="E9" s="427">
        <v>1.6112720000000003</v>
      </c>
      <c r="F9" s="427"/>
      <c r="G9" s="34"/>
    </row>
    <row r="10" spans="1:7">
      <c r="A10" s="446" t="s">
        <v>422</v>
      </c>
      <c r="B10" s="427">
        <v>0</v>
      </c>
      <c r="C10" s="427">
        <v>0</v>
      </c>
      <c r="D10" s="427">
        <v>0</v>
      </c>
      <c r="E10" s="427">
        <v>0</v>
      </c>
      <c r="F10" s="427"/>
      <c r="G10" s="34"/>
    </row>
    <row r="11" spans="1:7">
      <c r="A11" s="446" t="s">
        <v>418</v>
      </c>
      <c r="B11" s="427">
        <v>0</v>
      </c>
      <c r="C11" s="427">
        <v>0</v>
      </c>
      <c r="D11" s="427">
        <v>0</v>
      </c>
      <c r="E11" s="427">
        <v>0</v>
      </c>
      <c r="F11" s="427"/>
      <c r="G11" s="34"/>
    </row>
    <row r="12" spans="1:7">
      <c r="A12" s="446" t="s">
        <v>420</v>
      </c>
      <c r="B12" s="427">
        <v>1.3964000000000001E-2</v>
      </c>
      <c r="C12" s="427">
        <v>0</v>
      </c>
      <c r="D12" s="427">
        <v>0</v>
      </c>
      <c r="E12" s="427">
        <v>1.3964000000000001E-2</v>
      </c>
      <c r="F12" s="427"/>
      <c r="G12" s="34"/>
    </row>
    <row r="13" spans="1:7">
      <c r="A13" s="446" t="s">
        <v>522</v>
      </c>
      <c r="B13" s="427">
        <v>0</v>
      </c>
      <c r="C13" s="427">
        <v>0</v>
      </c>
      <c r="D13" s="427">
        <v>0</v>
      </c>
      <c r="E13" s="427">
        <v>0</v>
      </c>
      <c r="F13" s="427"/>
      <c r="G13" s="34"/>
    </row>
    <row r="14" spans="1:7">
      <c r="A14" s="446" t="s">
        <v>417</v>
      </c>
      <c r="B14" s="427">
        <v>255.07435100000009</v>
      </c>
      <c r="C14" s="427">
        <v>10.372745</v>
      </c>
      <c r="D14" s="427">
        <v>0.23028099999999999</v>
      </c>
      <c r="E14" s="427">
        <v>244.70160600000008</v>
      </c>
      <c r="F14" s="427"/>
      <c r="G14" s="34"/>
    </row>
    <row r="15" spans="1:7">
      <c r="A15" s="446" t="s">
        <v>421</v>
      </c>
      <c r="B15" s="427">
        <v>1.471687</v>
      </c>
      <c r="C15" s="427">
        <v>0</v>
      </c>
      <c r="D15" s="427">
        <v>0</v>
      </c>
      <c r="E15" s="427">
        <v>1.471687</v>
      </c>
      <c r="F15" s="427"/>
      <c r="G15" s="34"/>
    </row>
    <row r="16" spans="1:7">
      <c r="A16" s="446" t="s">
        <v>419</v>
      </c>
      <c r="B16" s="427">
        <v>8.7468560000000046</v>
      </c>
      <c r="C16" s="427">
        <v>1.1421829999999995</v>
      </c>
      <c r="D16" s="427">
        <v>0.10199499999999999</v>
      </c>
      <c r="E16" s="427">
        <v>7.6046730000000053</v>
      </c>
      <c r="F16" s="427"/>
      <c r="G16" s="34"/>
    </row>
    <row r="17" spans="1:12">
      <c r="A17" s="445" t="s">
        <v>413</v>
      </c>
      <c r="B17" s="324">
        <v>1082.1909429999976</v>
      </c>
      <c r="C17" s="324">
        <v>26.850943999999409</v>
      </c>
      <c r="D17" s="324">
        <v>16.755097999999986</v>
      </c>
      <c r="E17" s="324">
        <v>1055.3399989999982</v>
      </c>
      <c r="F17" s="324"/>
      <c r="G17" s="34"/>
    </row>
    <row r="18" spans="1:12" s="12" customFormat="1" ht="11.25">
      <c r="F18" s="6"/>
    </row>
    <row r="19" spans="1:12">
      <c r="A19" s="42"/>
      <c r="B19" s="42">
        <v>2012</v>
      </c>
      <c r="C19" s="42">
        <v>2013</v>
      </c>
      <c r="D19" s="42">
        <v>2014</v>
      </c>
      <c r="E19" s="42">
        <v>2015</v>
      </c>
      <c r="F19" s="42">
        <v>2016</v>
      </c>
      <c r="G19" s="42">
        <v>2017</v>
      </c>
      <c r="H19" s="42">
        <v>2018</v>
      </c>
      <c r="I19" s="42">
        <v>2019</v>
      </c>
      <c r="J19" s="42">
        <v>2020</v>
      </c>
      <c r="K19" s="42">
        <v>2021</v>
      </c>
    </row>
    <row r="20" spans="1:12">
      <c r="A20" s="42" t="s">
        <v>423</v>
      </c>
      <c r="B20" s="42">
        <v>0</v>
      </c>
      <c r="C20" s="42">
        <v>0</v>
      </c>
      <c r="D20" s="42">
        <v>14.489239999999999</v>
      </c>
      <c r="E20" s="42">
        <v>12.044630000000005</v>
      </c>
      <c r="F20" s="42">
        <v>16.151237999999999</v>
      </c>
      <c r="G20" s="42">
        <v>4.864811999999997</v>
      </c>
      <c r="H20" s="42">
        <v>2.7662300000000011</v>
      </c>
      <c r="I20" s="42">
        <v>2.0420480000000008</v>
      </c>
      <c r="J20" s="42">
        <v>1.7425119999999994</v>
      </c>
      <c r="K20" s="42">
        <v>1.5052419999999995</v>
      </c>
      <c r="L20" s="96"/>
    </row>
    <row r="21" spans="1:12">
      <c r="A21" s="42" t="s">
        <v>424</v>
      </c>
      <c r="B21" s="42">
        <v>0</v>
      </c>
      <c r="C21" s="42">
        <v>0</v>
      </c>
      <c r="D21" s="42">
        <v>2561.3558930000063</v>
      </c>
      <c r="E21" s="42">
        <v>2603.7746899999884</v>
      </c>
      <c r="F21" s="42">
        <v>2589.7815880000016</v>
      </c>
      <c r="G21" s="42">
        <v>2626.4170460000009</v>
      </c>
      <c r="H21" s="42">
        <v>2595.3372179999969</v>
      </c>
      <c r="I21" s="42">
        <v>2514.5051969999945</v>
      </c>
      <c r="J21" s="42">
        <v>2583.4934860000035</v>
      </c>
      <c r="K21" s="42">
        <v>2581.0619980000047</v>
      </c>
      <c r="L21" s="96"/>
    </row>
    <row r="22" spans="1:12">
      <c r="A22" s="42" t="s">
        <v>414</v>
      </c>
      <c r="B22" s="42">
        <v>0</v>
      </c>
      <c r="C22" s="42">
        <v>0</v>
      </c>
      <c r="D22" s="42">
        <v>0</v>
      </c>
      <c r="E22" s="42">
        <v>0</v>
      </c>
      <c r="F22" s="42">
        <v>0</v>
      </c>
      <c r="G22" s="42">
        <v>0</v>
      </c>
      <c r="H22" s="42">
        <v>0</v>
      </c>
      <c r="I22" s="42">
        <v>0</v>
      </c>
      <c r="J22" s="42">
        <v>0</v>
      </c>
      <c r="K22" s="42">
        <v>0</v>
      </c>
      <c r="L22" s="96"/>
    </row>
    <row r="23" spans="1:12">
      <c r="A23" s="42" t="s">
        <v>412</v>
      </c>
      <c r="B23" s="42">
        <v>0</v>
      </c>
      <c r="C23" s="42">
        <v>0</v>
      </c>
      <c r="D23" s="42">
        <v>0</v>
      </c>
      <c r="E23" s="42">
        <v>0</v>
      </c>
      <c r="F23" s="42">
        <v>0</v>
      </c>
      <c r="G23" s="42">
        <v>0</v>
      </c>
      <c r="H23" s="42">
        <v>0</v>
      </c>
      <c r="I23" s="42">
        <v>0</v>
      </c>
      <c r="J23" s="42">
        <v>0.51650499999999999</v>
      </c>
      <c r="K23" s="42">
        <v>1.6114050000000002</v>
      </c>
      <c r="L23" s="96"/>
    </row>
    <row r="24" spans="1:12">
      <c r="A24" s="42" t="s">
        <v>422</v>
      </c>
      <c r="B24" s="42">
        <v>0</v>
      </c>
      <c r="C24" s="42">
        <v>0</v>
      </c>
      <c r="D24" s="42">
        <v>0</v>
      </c>
      <c r="E24" s="42">
        <v>0</v>
      </c>
      <c r="F24" s="42">
        <v>0</v>
      </c>
      <c r="G24" s="42">
        <v>0</v>
      </c>
      <c r="H24" s="42">
        <v>0</v>
      </c>
      <c r="I24" s="42">
        <v>0</v>
      </c>
      <c r="J24" s="42">
        <v>0</v>
      </c>
      <c r="K24" s="42">
        <v>0</v>
      </c>
      <c r="L24" s="96"/>
    </row>
    <row r="25" spans="1:12">
      <c r="A25" s="42" t="s">
        <v>418</v>
      </c>
      <c r="B25" s="42">
        <v>0</v>
      </c>
      <c r="C25" s="42">
        <v>0</v>
      </c>
      <c r="D25" s="42">
        <v>0.83716000000000013</v>
      </c>
      <c r="E25" s="42">
        <v>0.61739999999999995</v>
      </c>
      <c r="F25" s="42">
        <v>0.72448400000000013</v>
      </c>
      <c r="G25" s="42">
        <v>0.46382899999999999</v>
      </c>
      <c r="H25" s="42">
        <v>0.67549099999999995</v>
      </c>
      <c r="I25" s="42">
        <v>0</v>
      </c>
      <c r="J25" s="42">
        <v>0</v>
      </c>
      <c r="K25" s="42">
        <v>0</v>
      </c>
      <c r="L25" s="96"/>
    </row>
    <row r="26" spans="1:12">
      <c r="A26" s="42" t="s">
        <v>420</v>
      </c>
      <c r="B26" s="42">
        <v>0</v>
      </c>
      <c r="C26" s="42">
        <v>0</v>
      </c>
      <c r="D26" s="42">
        <v>5.0690000000000006E-2</v>
      </c>
      <c r="E26" s="42">
        <v>9.5970000000000014E-2</v>
      </c>
      <c r="F26" s="42">
        <v>0.15790199999999999</v>
      </c>
      <c r="G26" s="42">
        <v>9.8370000000000003E-3</v>
      </c>
      <c r="H26" s="42">
        <v>4.3959000000000012E-2</v>
      </c>
      <c r="I26" s="42">
        <v>1.0939999999999999E-3</v>
      </c>
      <c r="J26" s="42">
        <v>1.0500000000000002E-2</v>
      </c>
      <c r="K26" s="42">
        <v>1.3964000000000001E-2</v>
      </c>
      <c r="L26" s="96"/>
    </row>
    <row r="27" spans="1:12">
      <c r="A27" s="42" t="s">
        <v>522</v>
      </c>
      <c r="B27" s="42">
        <v>0</v>
      </c>
      <c r="C27" s="42">
        <v>0</v>
      </c>
      <c r="D27" s="42">
        <v>2.7E-4</v>
      </c>
      <c r="E27" s="42">
        <v>0</v>
      </c>
      <c r="F27" s="42">
        <v>0</v>
      </c>
      <c r="G27" s="42">
        <v>0</v>
      </c>
      <c r="H27" s="42">
        <v>0</v>
      </c>
      <c r="I27" s="42">
        <v>0</v>
      </c>
      <c r="J27" s="42">
        <v>0</v>
      </c>
      <c r="K27" s="42">
        <v>0</v>
      </c>
      <c r="L27" s="96"/>
    </row>
    <row r="28" spans="1:12">
      <c r="A28" s="42" t="s">
        <v>417</v>
      </c>
      <c r="B28" s="42">
        <v>0</v>
      </c>
      <c r="C28" s="42">
        <v>0</v>
      </c>
      <c r="D28" s="42">
        <v>275.01512000000019</v>
      </c>
      <c r="E28" s="42">
        <v>262.58914999999996</v>
      </c>
      <c r="F28" s="42">
        <v>257.64991399999997</v>
      </c>
      <c r="G28" s="42">
        <v>264.43442600000003</v>
      </c>
      <c r="H28" s="42">
        <v>241.39862800000003</v>
      </c>
      <c r="I28" s="42">
        <v>248.62818399999992</v>
      </c>
      <c r="J28" s="42">
        <v>236.9234569999999</v>
      </c>
      <c r="K28" s="42">
        <v>255.07435100000009</v>
      </c>
      <c r="L28" s="96"/>
    </row>
    <row r="29" spans="1:12">
      <c r="A29" s="42" t="s">
        <v>421</v>
      </c>
      <c r="B29" s="42">
        <v>0</v>
      </c>
      <c r="C29" s="42">
        <v>0</v>
      </c>
      <c r="D29" s="42">
        <v>0</v>
      </c>
      <c r="E29" s="42">
        <v>0</v>
      </c>
      <c r="F29" s="42">
        <v>0.77049999999999996</v>
      </c>
      <c r="G29" s="42">
        <v>0</v>
      </c>
      <c r="H29" s="42">
        <v>0.54568900000000009</v>
      </c>
      <c r="I29" s="42">
        <v>1.0303399999999998</v>
      </c>
      <c r="J29" s="42">
        <v>1.0156109999999998</v>
      </c>
      <c r="K29" s="42">
        <v>1.471687</v>
      </c>
      <c r="L29" s="96"/>
    </row>
    <row r="30" spans="1:12">
      <c r="A30" s="42" t="s">
        <v>419</v>
      </c>
      <c r="B30" s="42">
        <v>0</v>
      </c>
      <c r="C30" s="42">
        <v>0</v>
      </c>
      <c r="D30" s="42">
        <v>10.760199999999998</v>
      </c>
      <c r="E30" s="42">
        <v>9.956019999999997</v>
      </c>
      <c r="F30" s="42">
        <v>13.082451000000001</v>
      </c>
      <c r="G30" s="42">
        <v>13.439494999999994</v>
      </c>
      <c r="H30" s="42">
        <v>12.598535999999994</v>
      </c>
      <c r="I30" s="42">
        <v>9.5877760000000034</v>
      </c>
      <c r="J30" s="42">
        <v>7.2887740000000019</v>
      </c>
      <c r="K30" s="42">
        <v>8.7468560000000046</v>
      </c>
      <c r="L30" s="96"/>
    </row>
    <row r="31" spans="1:12">
      <c r="A31" s="42" t="s">
        <v>413</v>
      </c>
      <c r="B31" s="42">
        <v>0</v>
      </c>
      <c r="C31" s="42">
        <v>0</v>
      </c>
      <c r="D31" s="42">
        <v>635.78553100000045</v>
      </c>
      <c r="E31" s="42">
        <v>683.7344270000001</v>
      </c>
      <c r="F31" s="42">
        <v>735.56394499999806</v>
      </c>
      <c r="G31" s="42">
        <v>810.06013300000018</v>
      </c>
      <c r="H31" s="42">
        <v>837.04711399999917</v>
      </c>
      <c r="I31" s="42">
        <v>900.90251100000444</v>
      </c>
      <c r="J31" s="42">
        <v>959.09144500000082</v>
      </c>
      <c r="K31" s="42">
        <v>1082.1909429999976</v>
      </c>
      <c r="L31" s="96"/>
    </row>
    <row r="32" spans="1:12">
      <c r="A32" s="42" t="s">
        <v>523</v>
      </c>
      <c r="B32" s="42">
        <v>2234.6999999999998</v>
      </c>
      <c r="C32" s="42">
        <v>3179.6</v>
      </c>
      <c r="D32" s="42">
        <v>3498.2941040000069</v>
      </c>
      <c r="E32" s="42">
        <v>3572.8122869999879</v>
      </c>
      <c r="F32" s="42">
        <v>3613.8820219999998</v>
      </c>
      <c r="G32" s="42">
        <v>3719.6895780000013</v>
      </c>
      <c r="H32" s="42">
        <v>3690.4128649999961</v>
      </c>
      <c r="I32" s="42">
        <v>3676.6971499999986</v>
      </c>
      <c r="J32" s="42">
        <v>3790.0822900000039</v>
      </c>
      <c r="K32" s="42">
        <v>3931.6764460000031</v>
      </c>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row>
    <row r="42" spans="1:12">
      <c r="A42" s="96"/>
      <c r="B42" s="96"/>
      <c r="C42" s="96"/>
      <c r="D42" s="96"/>
      <c r="E42" s="96"/>
      <c r="F42" s="96"/>
      <c r="G42" s="96"/>
      <c r="H42" s="96"/>
      <c r="I42" s="96"/>
      <c r="J42" s="96"/>
      <c r="K42" s="96"/>
    </row>
    <row r="43" spans="1:12">
      <c r="A43" s="96"/>
      <c r="B43" s="96"/>
      <c r="C43" s="96"/>
      <c r="D43" s="96"/>
      <c r="E43" s="96"/>
      <c r="F43" s="96"/>
      <c r="G43" s="96"/>
      <c r="H43" s="96"/>
      <c r="I43" s="96"/>
      <c r="J43" s="96"/>
      <c r="K43" s="96"/>
    </row>
    <row r="44" spans="1:12" ht="12" customHeight="1">
      <c r="A44" s="96"/>
      <c r="B44" s="96"/>
      <c r="C44" s="96"/>
      <c r="D44" s="96"/>
      <c r="E44" s="96"/>
      <c r="F44" s="96"/>
      <c r="G44" s="96"/>
      <c r="H44" s="96"/>
      <c r="I44" s="96"/>
      <c r="J44" s="96"/>
      <c r="K44" s="96"/>
    </row>
    <row r="45" spans="1:12" ht="12" customHeight="1">
      <c r="A45" s="96"/>
      <c r="B45" s="96"/>
      <c r="C45" s="96"/>
      <c r="D45" s="96"/>
      <c r="E45" s="96"/>
      <c r="F45" s="96"/>
      <c r="G45" s="96"/>
      <c r="H45" s="96"/>
      <c r="I45" s="96"/>
      <c r="J45" s="96"/>
      <c r="K45" s="96"/>
    </row>
    <row r="46" spans="1:12" ht="12" customHeight="1">
      <c r="A46" s="96"/>
      <c r="B46" s="96"/>
      <c r="C46" s="96"/>
      <c r="D46" s="96"/>
      <c r="E46" s="96"/>
      <c r="F46" s="96"/>
      <c r="G46" s="96"/>
      <c r="H46" s="96"/>
    </row>
    <row r="47" spans="1:12" s="96" customFormat="1" ht="12" customHeight="1"/>
    <row r="48" spans="1:12">
      <c r="A48" s="96"/>
      <c r="B48" s="96"/>
      <c r="C48" s="96"/>
      <c r="D48" s="96"/>
      <c r="E48" s="96"/>
      <c r="F48" s="96"/>
      <c r="G48" s="96"/>
      <c r="H48" s="96"/>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
  <dimension ref="A1:O39"/>
  <sheetViews>
    <sheetView showGridLines="0" zoomScaleNormal="100" zoomScaleSheetLayoutView="100" workbookViewId="0"/>
  </sheetViews>
  <sheetFormatPr defaultColWidth="9.140625" defaultRowHeight="12.75"/>
  <cols>
    <col min="1" max="1" width="31.85546875" style="1" customWidth="1"/>
    <col min="2" max="3" width="15.5703125" style="1" customWidth="1"/>
    <col min="4" max="4" width="16.28515625" style="1" customWidth="1"/>
    <col min="5" max="5" width="15.5703125" style="1" customWidth="1"/>
    <col min="6" max="6" width="16.7109375" style="1" customWidth="1"/>
    <col min="7" max="8" width="15.5703125" style="1" customWidth="1"/>
    <col min="9" max="9" width="15.85546875" style="1" customWidth="1"/>
    <col min="10" max="10" width="15" style="1" customWidth="1"/>
    <col min="11" max="11" width="12.7109375" style="1" customWidth="1"/>
    <col min="12" max="12" width="11.7109375" style="1" customWidth="1"/>
    <col min="13" max="16384" width="9.140625" style="1"/>
  </cols>
  <sheetData>
    <row r="1" spans="1:12" s="7" customFormat="1" ht="18">
      <c r="A1" s="246" t="s">
        <v>528</v>
      </c>
      <c r="B1" s="5"/>
      <c r="C1" s="5"/>
      <c r="D1" s="5"/>
      <c r="E1" s="5"/>
      <c r="F1" s="5"/>
      <c r="G1" s="5"/>
      <c r="H1" s="420" t="str">
        <f>'3.1'!N1</f>
        <v>2021</v>
      </c>
    </row>
    <row r="2" spans="1:12" s="7" customFormat="1" ht="6" customHeight="1">
      <c r="B2" s="5"/>
      <c r="C2" s="5"/>
      <c r="D2" s="5"/>
      <c r="E2" s="5"/>
      <c r="F2" s="5"/>
      <c r="G2" s="5"/>
      <c r="H2" s="5"/>
    </row>
    <row r="3" spans="1:12" s="7" customFormat="1" ht="37.5" customHeight="1">
      <c r="A3" s="630"/>
      <c r="B3" s="231" t="s">
        <v>529</v>
      </c>
      <c r="C3" s="231" t="s">
        <v>393</v>
      </c>
      <c r="D3" s="224" t="s">
        <v>518</v>
      </c>
      <c r="E3" s="231" t="s">
        <v>367</v>
      </c>
      <c r="F3" s="231" t="s">
        <v>530</v>
      </c>
      <c r="G3" s="591"/>
      <c r="H3" s="5"/>
    </row>
    <row r="4" spans="1:12" s="7" customFormat="1" ht="13.5">
      <c r="A4" s="630"/>
      <c r="B4" s="244" t="s">
        <v>52</v>
      </c>
      <c r="C4" s="244" t="s">
        <v>2</v>
      </c>
      <c r="D4" s="244" t="s">
        <v>2</v>
      </c>
      <c r="E4" s="244" t="s">
        <v>2</v>
      </c>
      <c r="F4" s="244" t="s">
        <v>2</v>
      </c>
      <c r="G4" s="5"/>
      <c r="H4" s="5"/>
    </row>
    <row r="5" spans="1:12" s="7" customFormat="1">
      <c r="A5" s="243" t="s">
        <v>531</v>
      </c>
      <c r="B5" s="318">
        <f>SUM(B6:B8)</f>
        <v>1113.3628300000005</v>
      </c>
      <c r="C5" s="318">
        <f>SUM(C6:C8)</f>
        <v>2408520.4229999958</v>
      </c>
      <c r="D5" s="318">
        <f>SUM(D6:D8)</f>
        <v>18979.305000000149</v>
      </c>
      <c r="E5" s="318">
        <f>SUM(E6:E8)</f>
        <v>2389541.1179999951</v>
      </c>
      <c r="F5" s="318">
        <f>SUM(F6:F8)</f>
        <v>2312932.1460000002</v>
      </c>
      <c r="G5" s="5"/>
      <c r="H5" s="5"/>
    </row>
    <row r="6" spans="1:12" s="7" customFormat="1">
      <c r="A6" s="489" t="s">
        <v>532</v>
      </c>
      <c r="B6" s="368">
        <v>157.93483000000052</v>
      </c>
      <c r="C6" s="368">
        <v>566644.25299999735</v>
      </c>
      <c r="D6" s="368">
        <v>6241.0780000001514</v>
      </c>
      <c r="E6" s="368">
        <v>560403.17499999725</v>
      </c>
      <c r="F6" s="368">
        <v>518065.67600000033</v>
      </c>
      <c r="G6" s="5"/>
      <c r="H6" s="5"/>
    </row>
    <row r="7" spans="1:12" s="7" customFormat="1">
      <c r="A7" s="491" t="s">
        <v>533</v>
      </c>
      <c r="B7" s="436">
        <v>183.648</v>
      </c>
      <c r="C7" s="436">
        <v>659834.90999999887</v>
      </c>
      <c r="D7" s="436">
        <v>7852.2379999999966</v>
      </c>
      <c r="E7" s="436">
        <v>651982.67199999886</v>
      </c>
      <c r="F7" s="436">
        <v>619449.48900000018</v>
      </c>
      <c r="G7" s="5"/>
      <c r="H7" s="5"/>
    </row>
    <row r="8" spans="1:12" s="7" customFormat="1">
      <c r="A8" s="490" t="s">
        <v>534</v>
      </c>
      <c r="B8" s="435">
        <v>771.78</v>
      </c>
      <c r="C8" s="435">
        <v>1182041.2599999993</v>
      </c>
      <c r="D8" s="435">
        <v>4885.9890000000005</v>
      </c>
      <c r="E8" s="435">
        <v>1177155.2709999993</v>
      </c>
      <c r="F8" s="435">
        <v>1175416.9809999997</v>
      </c>
      <c r="G8" s="5"/>
      <c r="H8" s="5"/>
    </row>
    <row r="9" spans="1:12" s="7" customFormat="1">
      <c r="A9" s="10" t="s">
        <v>544</v>
      </c>
      <c r="B9" s="5"/>
      <c r="C9" s="5"/>
      <c r="D9" s="5"/>
      <c r="E9" s="5"/>
      <c r="F9" s="9"/>
      <c r="G9" s="5"/>
      <c r="H9" s="5"/>
    </row>
    <row r="10" spans="1:12" s="7" customFormat="1">
      <c r="A10" s="277"/>
      <c r="B10" s="5"/>
      <c r="C10" s="5"/>
      <c r="D10" s="5"/>
      <c r="E10" s="5"/>
      <c r="F10" s="211"/>
      <c r="G10" s="5"/>
      <c r="H10" s="5"/>
    </row>
    <row r="11" spans="1:12" s="7" customFormat="1" ht="12.75" customHeight="1">
      <c r="A11" s="5"/>
      <c r="B11" s="65"/>
      <c r="C11" s="5"/>
      <c r="D11" s="5"/>
      <c r="E11" s="5"/>
      <c r="F11" s="11"/>
      <c r="G11" s="5"/>
      <c r="H11" s="5"/>
    </row>
    <row r="12" spans="1:12" s="7" customFormat="1" ht="36">
      <c r="A12" s="630"/>
      <c r="B12" s="231" t="s">
        <v>529</v>
      </c>
      <c r="C12" s="231" t="s">
        <v>393</v>
      </c>
      <c r="D12" s="231" t="s">
        <v>535</v>
      </c>
      <c r="E12" s="231" t="s">
        <v>367</v>
      </c>
      <c r="F12" s="231" t="s">
        <v>530</v>
      </c>
      <c r="G12" s="591"/>
      <c r="H12" s="5"/>
    </row>
    <row r="13" spans="1:12" s="7" customFormat="1" ht="13.5">
      <c r="A13" s="630"/>
      <c r="B13" s="244" t="s">
        <v>52</v>
      </c>
      <c r="C13" s="244" t="s">
        <v>2</v>
      </c>
      <c r="D13" s="244" t="s">
        <v>2</v>
      </c>
      <c r="E13" s="244" t="s">
        <v>2</v>
      </c>
      <c r="F13" s="244" t="s">
        <v>2</v>
      </c>
      <c r="G13" s="5"/>
      <c r="H13" s="5"/>
      <c r="K13" s="108"/>
    </row>
    <row r="14" spans="1:12" s="7" customFormat="1" ht="24">
      <c r="A14" s="596" t="s">
        <v>536</v>
      </c>
      <c r="B14" s="330">
        <v>1171.5</v>
      </c>
      <c r="C14" s="330">
        <v>1211404.4169999999</v>
      </c>
      <c r="D14" s="330">
        <v>1560669.99</v>
      </c>
      <c r="E14" s="330">
        <v>1195558.2969999998</v>
      </c>
      <c r="F14" s="330">
        <v>1206073.6769999999</v>
      </c>
      <c r="G14" s="5"/>
      <c r="H14" s="5"/>
    </row>
    <row r="15" spans="1:12" s="7" customFormat="1" ht="13.15" customHeight="1">
      <c r="A15" s="284"/>
      <c r="B15" s="4"/>
      <c r="C15" s="4"/>
      <c r="D15" s="4"/>
      <c r="E15" s="4"/>
      <c r="F15" s="9"/>
      <c r="G15" s="5"/>
      <c r="H15" s="5"/>
    </row>
    <row r="16" spans="1:12">
      <c r="A16" s="107"/>
      <c r="B16" s="107"/>
      <c r="C16" s="107"/>
      <c r="D16" s="107"/>
      <c r="E16" s="107"/>
      <c r="F16" s="107"/>
      <c r="G16" s="107"/>
      <c r="H16" s="107"/>
      <c r="I16" s="107"/>
      <c r="J16" s="107"/>
      <c r="K16" s="107"/>
      <c r="L16" s="107"/>
    </row>
    <row r="17" spans="1:15">
      <c r="A17" s="107" t="s">
        <v>124</v>
      </c>
      <c r="B17" s="107">
        <v>2012</v>
      </c>
      <c r="C17" s="107">
        <v>2013</v>
      </c>
      <c r="D17" s="107">
        <v>2014</v>
      </c>
      <c r="E17" s="107">
        <v>2015</v>
      </c>
      <c r="F17" s="107">
        <v>2016</v>
      </c>
      <c r="G17" s="107">
        <v>2017</v>
      </c>
      <c r="H17" s="107">
        <v>2018</v>
      </c>
      <c r="I17" s="107">
        <v>2019</v>
      </c>
      <c r="J17" s="107">
        <v>2020</v>
      </c>
      <c r="K17" s="107">
        <v>2021</v>
      </c>
      <c r="L17" s="107"/>
      <c r="M17" s="103"/>
      <c r="N17" s="103"/>
      <c r="O17" s="103"/>
    </row>
    <row r="18" spans="1:15">
      <c r="A18" s="107" t="s">
        <v>532</v>
      </c>
      <c r="B18" s="107">
        <v>0</v>
      </c>
      <c r="C18" s="107">
        <v>0</v>
      </c>
      <c r="D18" s="107">
        <v>151.5367000000002</v>
      </c>
      <c r="E18" s="107">
        <v>155.16499999999991</v>
      </c>
      <c r="F18" s="107">
        <v>156.41509999999988</v>
      </c>
      <c r="G18" s="107">
        <v>157.23959999999983</v>
      </c>
      <c r="H18" s="107">
        <v>156.74410000000017</v>
      </c>
      <c r="I18" s="107">
        <v>157.42109000000016</v>
      </c>
      <c r="J18" s="107">
        <v>158.26153000000053</v>
      </c>
      <c r="K18" s="107">
        <v>157.93483000000052</v>
      </c>
      <c r="L18" s="107"/>
      <c r="M18" s="103"/>
      <c r="N18" s="103"/>
      <c r="O18" s="103"/>
    </row>
    <row r="19" spans="1:15">
      <c r="A19" s="107" t="s">
        <v>533</v>
      </c>
      <c r="B19" s="107">
        <v>0</v>
      </c>
      <c r="C19" s="107">
        <v>0</v>
      </c>
      <c r="D19" s="107">
        <v>177.22499999999999</v>
      </c>
      <c r="E19" s="107">
        <v>177.52799999999999</v>
      </c>
      <c r="F19" s="107">
        <v>181.488</v>
      </c>
      <c r="G19" s="107">
        <v>183.23399999999998</v>
      </c>
      <c r="H19" s="107">
        <v>183.98799999999994</v>
      </c>
      <c r="I19" s="107">
        <v>183.988</v>
      </c>
      <c r="J19" s="107">
        <v>183.648</v>
      </c>
      <c r="K19" s="107">
        <v>183.648</v>
      </c>
      <c r="L19" s="107"/>
      <c r="M19" s="103"/>
      <c r="N19" s="103"/>
      <c r="O19" s="103"/>
    </row>
    <row r="20" spans="1:15">
      <c r="A20" s="107" t="s">
        <v>534</v>
      </c>
      <c r="B20" s="107">
        <v>0</v>
      </c>
      <c r="C20" s="107">
        <v>0</v>
      </c>
      <c r="D20" s="107">
        <v>762.28</v>
      </c>
      <c r="E20" s="107">
        <v>762.28</v>
      </c>
      <c r="F20" s="107">
        <v>762.28</v>
      </c>
      <c r="G20" s="107">
        <v>771.78</v>
      </c>
      <c r="H20" s="107">
        <v>771.78</v>
      </c>
      <c r="I20" s="107">
        <v>771.78</v>
      </c>
      <c r="J20" s="107">
        <v>771.78</v>
      </c>
      <c r="K20" s="107">
        <v>771.78</v>
      </c>
      <c r="L20" s="107"/>
      <c r="M20" s="103"/>
      <c r="N20" s="103"/>
      <c r="O20" s="103"/>
    </row>
    <row r="21" spans="1:15">
      <c r="A21" s="42" t="s">
        <v>537</v>
      </c>
      <c r="B21" s="107">
        <v>1069.1999999999998</v>
      </c>
      <c r="C21" s="107">
        <v>1082.6999999999998</v>
      </c>
      <c r="D21" s="107">
        <v>1091.0417000000002</v>
      </c>
      <c r="E21" s="107">
        <v>1094.973</v>
      </c>
      <c r="F21" s="107">
        <v>1100.1830999999997</v>
      </c>
      <c r="G21" s="107">
        <v>1112.2535999999998</v>
      </c>
      <c r="H21" s="107">
        <v>1112.5121000000001</v>
      </c>
      <c r="I21" s="107">
        <v>1113.1890900000001</v>
      </c>
      <c r="J21" s="107">
        <v>1113.6895300000006</v>
      </c>
      <c r="K21" s="107">
        <v>1113.3628300000005</v>
      </c>
      <c r="L21" s="107"/>
      <c r="M21" s="103"/>
      <c r="N21" s="103"/>
      <c r="O21" s="103"/>
    </row>
    <row r="22" spans="1:15">
      <c r="A22" s="107"/>
      <c r="B22" s="107"/>
      <c r="C22" s="107"/>
      <c r="D22" s="107"/>
      <c r="E22" s="107"/>
      <c r="F22" s="107"/>
      <c r="G22" s="107"/>
      <c r="H22" s="107"/>
      <c r="I22" s="107"/>
      <c r="J22" s="107"/>
      <c r="K22" s="107"/>
      <c r="L22" s="107"/>
      <c r="M22" s="103"/>
      <c r="N22" s="103"/>
      <c r="O22" s="103"/>
    </row>
    <row r="23" spans="1:15">
      <c r="A23" s="107"/>
      <c r="B23" s="107"/>
      <c r="C23" s="107"/>
      <c r="D23" s="107"/>
      <c r="E23" s="107"/>
      <c r="F23" s="107"/>
      <c r="G23" s="107"/>
      <c r="H23" s="107"/>
      <c r="I23" s="107"/>
      <c r="J23" s="107"/>
      <c r="K23" s="107"/>
      <c r="L23" s="107"/>
      <c r="M23" s="103"/>
      <c r="N23" s="103"/>
      <c r="O23" s="103"/>
    </row>
    <row r="24" spans="1:15">
      <c r="A24" s="107" t="s">
        <v>125</v>
      </c>
      <c r="B24" s="107">
        <v>2012</v>
      </c>
      <c r="C24" s="107">
        <v>2013</v>
      </c>
      <c r="D24" s="107">
        <v>2014</v>
      </c>
      <c r="E24" s="107">
        <v>2015</v>
      </c>
      <c r="F24" s="107">
        <v>2016</v>
      </c>
      <c r="G24" s="107">
        <v>2017</v>
      </c>
      <c r="H24" s="107">
        <v>2018</v>
      </c>
      <c r="I24" s="107">
        <v>2019</v>
      </c>
      <c r="J24" s="107">
        <v>2020</v>
      </c>
      <c r="K24" s="107">
        <v>2021</v>
      </c>
      <c r="L24" s="107"/>
      <c r="M24" s="103"/>
      <c r="N24" s="103"/>
      <c r="O24" s="103"/>
    </row>
    <row r="25" spans="1:15">
      <c r="A25" s="107" t="s">
        <v>532</v>
      </c>
      <c r="B25" s="107">
        <v>0</v>
      </c>
      <c r="C25" s="107">
        <v>0</v>
      </c>
      <c r="D25" s="107">
        <v>466.02003400000086</v>
      </c>
      <c r="E25" s="107">
        <v>446.46649699999932</v>
      </c>
      <c r="F25" s="107">
        <v>483.55910999999946</v>
      </c>
      <c r="G25" s="107">
        <v>511.39141199999943</v>
      </c>
      <c r="H25" s="107">
        <v>388.78866499999805</v>
      </c>
      <c r="I25" s="107">
        <v>462.01054799999866</v>
      </c>
      <c r="J25" s="107">
        <v>523.58406499999955</v>
      </c>
      <c r="K25" s="107">
        <v>566.64425299999732</v>
      </c>
      <c r="L25" s="107"/>
      <c r="M25" s="103"/>
      <c r="N25" s="103"/>
      <c r="O25" s="103"/>
    </row>
    <row r="26" spans="1:15">
      <c r="A26" s="107" t="s">
        <v>533</v>
      </c>
      <c r="B26" s="107">
        <v>0</v>
      </c>
      <c r="C26" s="107">
        <v>0</v>
      </c>
      <c r="D26" s="107">
        <v>546.1916369999999</v>
      </c>
      <c r="E26" s="107">
        <v>555.90920700000072</v>
      </c>
      <c r="F26" s="107">
        <v>570.53690200000062</v>
      </c>
      <c r="G26" s="107">
        <v>551.15320499999973</v>
      </c>
      <c r="H26" s="107">
        <v>485.02545499999985</v>
      </c>
      <c r="I26" s="107">
        <v>561.63749200000029</v>
      </c>
      <c r="J26" s="107">
        <v>655.3365520000001</v>
      </c>
      <c r="K26" s="107">
        <v>659.8349099999989</v>
      </c>
      <c r="L26" s="107"/>
      <c r="M26" s="103"/>
      <c r="N26" s="103"/>
      <c r="O26" s="103"/>
    </row>
    <row r="27" spans="1:15">
      <c r="A27" s="107" t="s">
        <v>534</v>
      </c>
      <c r="B27" s="107">
        <v>0</v>
      </c>
      <c r="C27" s="107">
        <v>0</v>
      </c>
      <c r="D27" s="107">
        <v>897.54893600000037</v>
      </c>
      <c r="E27" s="107">
        <v>793.01001000000019</v>
      </c>
      <c r="F27" s="107">
        <v>947.38790899999992</v>
      </c>
      <c r="G27" s="107">
        <v>806.98529300000007</v>
      </c>
      <c r="H27" s="107">
        <v>753.70135299999993</v>
      </c>
      <c r="I27" s="107">
        <v>985.00355699999977</v>
      </c>
      <c r="J27" s="107">
        <v>965.1795229999999</v>
      </c>
      <c r="K27" s="107">
        <v>1182.0412599999993</v>
      </c>
      <c r="L27" s="107"/>
      <c r="M27" s="103"/>
      <c r="N27" s="103"/>
      <c r="O27" s="103"/>
    </row>
    <row r="28" spans="1:15">
      <c r="A28" s="42" t="s">
        <v>537</v>
      </c>
      <c r="B28" s="107">
        <v>2231.5493615839096</v>
      </c>
      <c r="C28" s="138">
        <v>2856.3917619999997</v>
      </c>
      <c r="D28" s="107">
        <v>1909.7606070000013</v>
      </c>
      <c r="E28" s="107">
        <v>1795.3857140000005</v>
      </c>
      <c r="F28" s="107">
        <v>2001.483921</v>
      </c>
      <c r="G28" s="107">
        <v>1869.5299099999993</v>
      </c>
      <c r="H28" s="107">
        <v>1627.5154729999979</v>
      </c>
      <c r="I28" s="107">
        <v>2008.6515969999987</v>
      </c>
      <c r="J28" s="107">
        <v>2144.1001399999996</v>
      </c>
      <c r="K28" s="107">
        <v>2408.5204229999958</v>
      </c>
      <c r="L28" s="107"/>
      <c r="M28" s="103"/>
      <c r="N28" s="103"/>
      <c r="O28" s="103"/>
    </row>
    <row r="29" spans="1:15">
      <c r="A29" s="107"/>
      <c r="B29" s="107"/>
      <c r="C29" s="107"/>
      <c r="D29" s="107"/>
      <c r="E29" s="107"/>
      <c r="F29" s="107"/>
      <c r="G29" s="107"/>
      <c r="H29" s="107"/>
      <c r="I29" s="107"/>
      <c r="J29" s="107"/>
      <c r="K29" s="107"/>
      <c r="L29" s="107"/>
      <c r="M29" s="103"/>
      <c r="N29" s="103"/>
      <c r="O29" s="103"/>
    </row>
    <row r="30" spans="1:15" ht="12.75" customHeight="1">
      <c r="A30" s="103"/>
      <c r="B30" s="103"/>
      <c r="C30" s="103"/>
      <c r="D30" s="103"/>
      <c r="E30" s="103"/>
      <c r="F30" s="103"/>
      <c r="G30" s="103"/>
      <c r="H30" s="103"/>
      <c r="I30" s="103"/>
      <c r="J30" s="103"/>
      <c r="K30" s="103"/>
      <c r="L30" s="103"/>
      <c r="M30" s="103"/>
      <c r="N30" s="103"/>
      <c r="O30" s="103"/>
    </row>
    <row r="31" spans="1:15">
      <c r="A31" s="103"/>
      <c r="B31" s="103"/>
      <c r="C31" s="103"/>
      <c r="D31" s="103"/>
      <c r="E31" s="103"/>
      <c r="F31" s="103"/>
      <c r="G31" s="103"/>
      <c r="H31" s="103"/>
      <c r="I31" s="103"/>
      <c r="J31" s="103"/>
      <c r="K31" s="103"/>
      <c r="L31" s="103"/>
      <c r="M31" s="103"/>
      <c r="N31" s="103"/>
      <c r="O31" s="103"/>
    </row>
    <row r="32" spans="1:15">
      <c r="A32" s="103"/>
      <c r="B32" s="103"/>
      <c r="C32" s="103"/>
      <c r="D32" s="103"/>
      <c r="E32" s="103"/>
      <c r="F32" s="103"/>
      <c r="G32" s="103"/>
      <c r="H32" s="103"/>
      <c r="I32" s="103"/>
      <c r="J32" s="103"/>
      <c r="K32" s="103"/>
      <c r="L32" s="103"/>
      <c r="M32" s="103"/>
      <c r="N32" s="103"/>
      <c r="O32" s="103"/>
    </row>
    <row r="33" spans="1:15">
      <c r="A33" s="103"/>
      <c r="B33" s="103"/>
      <c r="C33" s="103"/>
      <c r="D33" s="103"/>
      <c r="E33" s="103"/>
      <c r="F33" s="103"/>
      <c r="G33" s="103"/>
      <c r="H33" s="103"/>
      <c r="I33" s="103"/>
      <c r="J33" s="103"/>
      <c r="K33" s="103"/>
      <c r="L33" s="103"/>
      <c r="M33" s="103"/>
      <c r="N33" s="103"/>
      <c r="O33" s="103"/>
    </row>
    <row r="34" spans="1:15">
      <c r="A34" s="103"/>
      <c r="B34" s="103"/>
      <c r="C34" s="103"/>
      <c r="D34" s="103"/>
      <c r="E34" s="103"/>
      <c r="F34" s="103"/>
      <c r="G34" s="103"/>
      <c r="H34" s="103"/>
      <c r="I34" s="103"/>
      <c r="J34" s="103"/>
      <c r="K34" s="103"/>
      <c r="L34" s="103"/>
      <c r="M34" s="103"/>
      <c r="N34" s="103"/>
      <c r="O34" s="103"/>
    </row>
    <row r="35" spans="1:15" ht="12.75" customHeight="1">
      <c r="A35" s="103"/>
      <c r="B35" s="103"/>
      <c r="C35" s="103"/>
      <c r="D35" s="103"/>
      <c r="E35" s="103"/>
      <c r="F35" s="103"/>
      <c r="G35" s="103"/>
      <c r="H35" s="103"/>
      <c r="I35" s="103"/>
      <c r="J35" s="103"/>
      <c r="K35" s="103"/>
      <c r="L35" s="103"/>
      <c r="M35" s="103"/>
      <c r="N35" s="103"/>
      <c r="O35" s="103"/>
    </row>
    <row r="36" spans="1:15">
      <c r="A36" s="103"/>
      <c r="B36" s="103"/>
      <c r="C36" s="103"/>
      <c r="D36" s="103"/>
      <c r="E36" s="103"/>
      <c r="F36" s="103"/>
      <c r="G36" s="103"/>
      <c r="H36" s="103"/>
      <c r="I36" s="103"/>
      <c r="J36" s="103"/>
      <c r="K36" s="103"/>
      <c r="L36" s="103"/>
      <c r="M36" s="103"/>
      <c r="N36" s="103"/>
      <c r="O36" s="103"/>
    </row>
    <row r="37" spans="1:15">
      <c r="A37" s="103"/>
      <c r="B37" s="103"/>
      <c r="C37" s="103"/>
      <c r="D37" s="103"/>
      <c r="E37" s="103"/>
      <c r="F37" s="103"/>
      <c r="G37" s="103"/>
      <c r="H37" s="103"/>
      <c r="I37" s="103"/>
      <c r="J37" s="103"/>
      <c r="K37" s="103"/>
      <c r="L37" s="103"/>
      <c r="M37" s="103"/>
      <c r="N37" s="103"/>
      <c r="O37" s="103"/>
    </row>
    <row r="38" spans="1:15" ht="12.75" customHeight="1">
      <c r="A38" s="103"/>
      <c r="B38" s="103"/>
      <c r="C38" s="103"/>
      <c r="D38" s="103"/>
      <c r="E38" s="103"/>
      <c r="F38" s="103"/>
      <c r="G38" s="103"/>
      <c r="H38" s="103"/>
      <c r="I38" s="103"/>
      <c r="J38" s="103"/>
      <c r="K38" s="103"/>
      <c r="L38" s="103"/>
      <c r="M38" s="103"/>
      <c r="N38" s="103"/>
      <c r="O38" s="103"/>
    </row>
    <row r="39" spans="1:15">
      <c r="A39" s="103"/>
      <c r="B39" s="103"/>
      <c r="C39" s="103"/>
      <c r="D39" s="103"/>
      <c r="E39" s="103"/>
      <c r="F39" s="103"/>
      <c r="G39" s="103"/>
      <c r="H39" s="103"/>
      <c r="I39" s="103"/>
      <c r="J39" s="103"/>
      <c r="K39" s="103"/>
      <c r="L39" s="103"/>
      <c r="M39" s="103"/>
      <c r="N39" s="103"/>
      <c r="O39" s="103"/>
    </row>
  </sheetData>
  <mergeCells count="2">
    <mergeCell ref="A3:A4"/>
    <mergeCell ref="A12:A13"/>
  </mergeCells>
  <phoneticPr fontId="3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O62"/>
  <sheetViews>
    <sheetView showGridLines="0" zoomScaleNormal="100" zoomScaleSheetLayoutView="100" zoomScalePageLayoutView="70" workbookViewId="0"/>
  </sheetViews>
  <sheetFormatPr defaultColWidth="9.140625" defaultRowHeight="12"/>
  <cols>
    <col min="1" max="1" width="15.5703125" style="44" customWidth="1"/>
    <col min="2" max="2" width="11.28515625" style="44" customWidth="1"/>
    <col min="3" max="9" width="9.140625" style="44" customWidth="1"/>
    <col min="10" max="10" width="8.5703125" style="44" customWidth="1"/>
    <col min="11" max="13" width="9.140625" style="44" customWidth="1"/>
    <col min="14" max="16384" width="9.140625" style="44"/>
  </cols>
  <sheetData>
    <row r="1" spans="1:15" s="51" customFormat="1" ht="20.25">
      <c r="A1" s="270" t="s">
        <v>261</v>
      </c>
    </row>
    <row r="2" spans="1:15" s="114" customFormat="1" ht="6" customHeight="1"/>
    <row r="3" spans="1:15" s="52" customFormat="1" ht="24.75" customHeight="1">
      <c r="A3" s="131" t="s">
        <v>262</v>
      </c>
      <c r="B3" s="54" t="s">
        <v>282</v>
      </c>
      <c r="C3" s="128"/>
      <c r="D3" s="128"/>
      <c r="E3" s="128"/>
      <c r="F3" s="128"/>
      <c r="G3" s="128"/>
      <c r="H3" s="128"/>
      <c r="I3" s="129"/>
      <c r="J3" s="129"/>
      <c r="K3" s="129"/>
    </row>
    <row r="4" spans="1:15" s="52" customFormat="1" ht="24.75" customHeight="1">
      <c r="A4" s="131" t="s">
        <v>61</v>
      </c>
      <c r="B4" s="616" t="s">
        <v>283</v>
      </c>
      <c r="C4" s="616"/>
      <c r="D4" s="616"/>
      <c r="E4" s="616"/>
      <c r="F4" s="616"/>
      <c r="G4" s="616"/>
      <c r="H4" s="616"/>
      <c r="I4" s="616"/>
      <c r="J4" s="616"/>
      <c r="K4" s="129"/>
    </row>
    <row r="5" spans="1:15" s="52" customFormat="1" ht="24.75" customHeight="1">
      <c r="A5" s="131" t="s">
        <v>263</v>
      </c>
      <c r="B5" s="54" t="s">
        <v>284</v>
      </c>
      <c r="C5" s="128"/>
      <c r="D5" s="128"/>
      <c r="E5" s="128"/>
      <c r="F5" s="128"/>
      <c r="G5" s="128"/>
      <c r="H5" s="128"/>
      <c r="I5" s="129"/>
      <c r="J5" s="129"/>
      <c r="K5" s="129"/>
    </row>
    <row r="6" spans="1:15" s="52" customFormat="1" ht="24.75" customHeight="1">
      <c r="A6" s="131" t="s">
        <v>57</v>
      </c>
      <c r="B6" s="54" t="s">
        <v>285</v>
      </c>
      <c r="C6" s="128"/>
      <c r="D6" s="128"/>
      <c r="E6" s="128"/>
      <c r="F6" s="128"/>
      <c r="G6" s="128"/>
      <c r="H6" s="128"/>
      <c r="I6" s="129"/>
      <c r="J6" s="129"/>
      <c r="K6" s="129"/>
    </row>
    <row r="7" spans="1:15" s="52" customFormat="1" ht="24.75" customHeight="1">
      <c r="A7" s="131" t="s">
        <v>58</v>
      </c>
      <c r="B7" s="54" t="s">
        <v>286</v>
      </c>
      <c r="C7" s="128"/>
      <c r="D7" s="128"/>
      <c r="E7" s="128"/>
      <c r="F7" s="128"/>
      <c r="G7" s="128"/>
      <c r="H7" s="128"/>
      <c r="I7" s="129"/>
      <c r="J7" s="129"/>
      <c r="K7" s="129"/>
      <c r="N7" s="130"/>
    </row>
    <row r="8" spans="1:15" s="52" customFormat="1" ht="24.75" customHeight="1">
      <c r="A8" s="131" t="s">
        <v>53</v>
      </c>
      <c r="B8" s="54" t="s">
        <v>287</v>
      </c>
      <c r="C8" s="128"/>
      <c r="D8" s="128"/>
      <c r="E8" s="128"/>
      <c r="F8" s="128"/>
      <c r="G8" s="128"/>
      <c r="H8" s="128"/>
      <c r="I8" s="125"/>
    </row>
    <row r="9" spans="1:15" s="52" customFormat="1" ht="24.75" customHeight="1">
      <c r="A9" s="131" t="s">
        <v>264</v>
      </c>
      <c r="B9" s="54" t="s">
        <v>288</v>
      </c>
      <c r="C9" s="128"/>
      <c r="D9" s="128"/>
      <c r="E9" s="128"/>
      <c r="F9" s="128"/>
      <c r="G9" s="128"/>
      <c r="H9" s="128"/>
    </row>
    <row r="10" spans="1:15" s="52" customFormat="1" ht="24.75" customHeight="1">
      <c r="A10" s="131" t="s">
        <v>131</v>
      </c>
      <c r="B10" s="54" t="s">
        <v>289</v>
      </c>
      <c r="C10" s="128"/>
      <c r="D10" s="128"/>
      <c r="E10" s="128"/>
      <c r="F10" s="128"/>
      <c r="G10" s="128"/>
      <c r="H10" s="128"/>
    </row>
    <row r="11" spans="1:15" s="52" customFormat="1" ht="24.75" customHeight="1">
      <c r="A11" s="131" t="s">
        <v>265</v>
      </c>
      <c r="B11" s="54" t="s">
        <v>290</v>
      </c>
      <c r="C11" s="128"/>
      <c r="D11" s="128"/>
      <c r="E11" s="128"/>
      <c r="F11" s="128"/>
      <c r="G11" s="128"/>
      <c r="H11" s="128"/>
    </row>
    <row r="12" spans="1:15" s="52" customFormat="1" ht="24.75" customHeight="1">
      <c r="A12" s="131" t="s">
        <v>266</v>
      </c>
      <c r="B12" s="54" t="s">
        <v>291</v>
      </c>
      <c r="C12" s="128"/>
      <c r="D12" s="128"/>
      <c r="E12" s="128"/>
      <c r="F12" s="128"/>
      <c r="G12" s="128"/>
      <c r="H12" s="128"/>
    </row>
    <row r="13" spans="1:15" s="52" customFormat="1" ht="24.75" customHeight="1">
      <c r="A13" s="131" t="s">
        <v>267</v>
      </c>
      <c r="B13" s="54" t="s">
        <v>292</v>
      </c>
      <c r="C13" s="128"/>
      <c r="D13" s="128"/>
      <c r="E13" s="128"/>
      <c r="F13" s="128"/>
      <c r="G13" s="128"/>
      <c r="H13" s="128"/>
      <c r="K13" s="125"/>
      <c r="L13" s="125"/>
      <c r="M13" s="125"/>
      <c r="N13" s="125"/>
      <c r="O13" s="125"/>
    </row>
    <row r="14" spans="1:15" s="52" customFormat="1" ht="24.75" customHeight="1">
      <c r="A14" s="131" t="s">
        <v>268</v>
      </c>
      <c r="B14" s="54" t="s">
        <v>293</v>
      </c>
      <c r="C14" s="128"/>
      <c r="D14" s="128"/>
      <c r="E14" s="128"/>
      <c r="F14" s="128"/>
      <c r="G14" s="128"/>
      <c r="H14" s="128"/>
      <c r="K14" s="125"/>
      <c r="L14" s="125"/>
      <c r="M14" s="125"/>
      <c r="N14" s="125"/>
      <c r="O14" s="125"/>
    </row>
    <row r="15" spans="1:15" s="52" customFormat="1" ht="24.75" customHeight="1">
      <c r="A15" s="131" t="s">
        <v>269</v>
      </c>
      <c r="B15" s="54" t="s">
        <v>294</v>
      </c>
      <c r="C15" s="128"/>
      <c r="D15" s="128"/>
      <c r="E15" s="128"/>
      <c r="F15" s="128"/>
      <c r="G15" s="128"/>
      <c r="H15" s="128"/>
      <c r="K15" s="125"/>
      <c r="L15" s="125"/>
      <c r="M15" s="125"/>
      <c r="N15" s="125"/>
      <c r="O15" s="125"/>
    </row>
    <row r="16" spans="1:15" s="52" customFormat="1" ht="24.75" customHeight="1">
      <c r="A16" s="131" t="s">
        <v>270</v>
      </c>
      <c r="B16" s="54" t="s">
        <v>295</v>
      </c>
      <c r="C16" s="128"/>
      <c r="D16" s="128"/>
      <c r="E16" s="128"/>
      <c r="F16" s="128"/>
      <c r="G16" s="128"/>
      <c r="H16" s="128"/>
      <c r="K16" s="125"/>
      <c r="L16" s="125"/>
      <c r="M16" s="125"/>
      <c r="N16" s="125"/>
      <c r="O16" s="125"/>
    </row>
    <row r="17" spans="1:15" s="52" customFormat="1" ht="24.75" customHeight="1">
      <c r="A17" s="131" t="s">
        <v>271</v>
      </c>
      <c r="B17" s="54" t="s">
        <v>296</v>
      </c>
      <c r="C17" s="128"/>
      <c r="D17" s="128"/>
      <c r="E17" s="128"/>
      <c r="F17" s="128"/>
      <c r="G17" s="128"/>
      <c r="H17" s="128"/>
      <c r="K17" s="125"/>
      <c r="L17" s="125"/>
      <c r="M17" s="125"/>
      <c r="N17" s="125"/>
      <c r="O17" s="125"/>
    </row>
    <row r="18" spans="1:15" s="52" customFormat="1" ht="24.75" customHeight="1">
      <c r="A18" s="131" t="s">
        <v>272</v>
      </c>
      <c r="B18" s="54" t="s">
        <v>297</v>
      </c>
      <c r="C18" s="128"/>
      <c r="D18" s="128"/>
      <c r="E18" s="128"/>
      <c r="F18" s="128"/>
      <c r="G18" s="128"/>
      <c r="H18" s="128"/>
      <c r="K18" s="125"/>
      <c r="L18" s="125"/>
      <c r="M18" s="125"/>
      <c r="N18" s="125"/>
      <c r="O18" s="125"/>
    </row>
    <row r="19" spans="1:15" s="52" customFormat="1" ht="24.75" customHeight="1">
      <c r="A19" s="131" t="s">
        <v>44</v>
      </c>
      <c r="B19" s="54" t="s">
        <v>298</v>
      </c>
      <c r="C19" s="128"/>
      <c r="D19" s="128"/>
      <c r="E19" s="128"/>
      <c r="F19" s="128"/>
      <c r="G19" s="128"/>
      <c r="H19" s="128"/>
      <c r="K19" s="125"/>
      <c r="L19" s="125"/>
      <c r="M19" s="125"/>
      <c r="N19" s="125"/>
      <c r="O19" s="125"/>
    </row>
    <row r="20" spans="1:15" s="52" customFormat="1" ht="24.75" customHeight="1">
      <c r="A20" s="131" t="s">
        <v>273</v>
      </c>
      <c r="B20" s="54" t="s">
        <v>299</v>
      </c>
      <c r="C20" s="128"/>
      <c r="D20" s="128"/>
      <c r="E20" s="128"/>
      <c r="F20" s="128"/>
      <c r="G20" s="128"/>
      <c r="H20" s="128"/>
    </row>
    <row r="21" spans="1:15" s="52" customFormat="1" ht="24.75" customHeight="1">
      <c r="A21" s="131" t="s">
        <v>274</v>
      </c>
      <c r="B21" s="54" t="s">
        <v>300</v>
      </c>
    </row>
    <row r="22" spans="1:15" s="52" customFormat="1" ht="24.75" customHeight="1">
      <c r="A22" s="131" t="s">
        <v>59</v>
      </c>
      <c r="B22" s="54" t="s">
        <v>301</v>
      </c>
    </row>
    <row r="23" spans="1:15" s="52" customFormat="1" ht="24.75" customHeight="1">
      <c r="A23" s="131" t="s">
        <v>275</v>
      </c>
      <c r="B23" s="54" t="s">
        <v>302</v>
      </c>
    </row>
    <row r="24" spans="1:15" s="52" customFormat="1" ht="24.75" customHeight="1">
      <c r="A24" s="131" t="s">
        <v>276</v>
      </c>
      <c r="B24" s="54" t="s">
        <v>303</v>
      </c>
    </row>
    <row r="25" spans="1:15" s="52" customFormat="1" ht="24.75" customHeight="1">
      <c r="A25" s="131" t="s">
        <v>43</v>
      </c>
      <c r="B25" s="54" t="s">
        <v>304</v>
      </c>
    </row>
    <row r="26" spans="1:15" s="52" customFormat="1" ht="24.75" customHeight="1">
      <c r="A26" s="131" t="s">
        <v>277</v>
      </c>
      <c r="B26" s="54" t="s">
        <v>305</v>
      </c>
    </row>
    <row r="27" spans="1:15" s="52" customFormat="1" ht="24.75" customHeight="1">
      <c r="A27" s="131" t="s">
        <v>62</v>
      </c>
      <c r="B27" s="616" t="s">
        <v>306</v>
      </c>
      <c r="C27" s="616"/>
      <c r="D27" s="616"/>
      <c r="E27" s="616"/>
      <c r="F27" s="616"/>
      <c r="G27" s="616"/>
      <c r="H27" s="616"/>
      <c r="I27" s="616"/>
      <c r="J27" s="616"/>
    </row>
    <row r="28" spans="1:15" s="52" customFormat="1" ht="24.75" customHeight="1">
      <c r="A28" s="131" t="s">
        <v>63</v>
      </c>
      <c r="B28" s="54" t="s">
        <v>307</v>
      </c>
    </row>
    <row r="29" spans="1:15" s="52" customFormat="1" ht="24.75" customHeight="1">
      <c r="A29" s="131" t="s">
        <v>278</v>
      </c>
      <c r="B29" s="54" t="s">
        <v>308</v>
      </c>
    </row>
    <row r="30" spans="1:15" s="52" customFormat="1" ht="24.75" customHeight="1">
      <c r="A30" s="131" t="s">
        <v>279</v>
      </c>
      <c r="B30" s="54" t="s">
        <v>309</v>
      </c>
    </row>
    <row r="31" spans="1:15" s="52" customFormat="1" ht="24.75" customHeight="1">
      <c r="A31" s="131" t="s">
        <v>280</v>
      </c>
      <c r="B31" s="54" t="s">
        <v>310</v>
      </c>
    </row>
    <row r="32" spans="1:15" s="52" customFormat="1" ht="24.75" customHeight="1">
      <c r="A32" s="131" t="s">
        <v>281</v>
      </c>
      <c r="B32" s="54" t="s">
        <v>311</v>
      </c>
    </row>
    <row r="33" spans="1:10" s="52" customFormat="1" ht="24.75" customHeight="1">
      <c r="A33" s="131"/>
      <c r="B33" s="54"/>
      <c r="C33" s="54"/>
    </row>
    <row r="34" spans="1:10" s="52" customFormat="1" ht="21" customHeight="1">
      <c r="A34" s="54"/>
      <c r="B34" s="54"/>
      <c r="C34" s="54"/>
    </row>
    <row r="35" spans="1:10" s="52" customFormat="1" ht="15">
      <c r="A35" s="129" t="s">
        <v>312</v>
      </c>
    </row>
    <row r="36" spans="1:10" s="54" customFormat="1" ht="24.75" customHeight="1">
      <c r="A36" s="54" t="s">
        <v>313</v>
      </c>
    </row>
    <row r="37" spans="1:10" s="52" customFormat="1" ht="15">
      <c r="A37" s="129" t="s">
        <v>314</v>
      </c>
    </row>
    <row r="38" spans="1:10" s="54" customFormat="1" ht="24.75" customHeight="1">
      <c r="A38" s="54" t="s">
        <v>315</v>
      </c>
    </row>
    <row r="39" spans="1:10" s="53" customFormat="1" ht="15">
      <c r="A39" s="129" t="s">
        <v>316</v>
      </c>
    </row>
    <row r="40" spans="1:10" s="54" customFormat="1" ht="54.75" customHeight="1">
      <c r="A40" s="614" t="s">
        <v>317</v>
      </c>
      <c r="B40" s="614"/>
      <c r="C40" s="614"/>
      <c r="D40" s="614"/>
      <c r="E40" s="614"/>
      <c r="F40" s="614"/>
      <c r="G40" s="614"/>
      <c r="H40" s="614"/>
      <c r="I40" s="614"/>
      <c r="J40" s="614"/>
    </row>
    <row r="41" spans="1:10" s="53" customFormat="1" ht="15">
      <c r="A41" s="129" t="s">
        <v>318</v>
      </c>
    </row>
    <row r="42" spans="1:10" s="54" customFormat="1" ht="24.75" customHeight="1">
      <c r="A42" s="54" t="s">
        <v>319</v>
      </c>
    </row>
    <row r="43" spans="1:10" s="53" customFormat="1" ht="15">
      <c r="A43" s="129" t="s">
        <v>320</v>
      </c>
    </row>
    <row r="44" spans="1:10" s="54" customFormat="1" ht="54.75" customHeight="1">
      <c r="A44" s="614" t="s">
        <v>321</v>
      </c>
      <c r="B44" s="614"/>
      <c r="C44" s="614"/>
      <c r="D44" s="614"/>
      <c r="E44" s="614"/>
      <c r="F44" s="614"/>
      <c r="G44" s="614"/>
      <c r="H44" s="614"/>
      <c r="I44" s="614"/>
      <c r="J44" s="614"/>
    </row>
    <row r="45" spans="1:10" s="53" customFormat="1" ht="15">
      <c r="A45" s="129" t="s">
        <v>322</v>
      </c>
    </row>
    <row r="46" spans="1:10" s="54" customFormat="1" ht="24.75" customHeight="1">
      <c r="A46" s="54" t="s">
        <v>323</v>
      </c>
    </row>
    <row r="47" spans="1:10" s="53" customFormat="1" ht="15">
      <c r="A47" s="129" t="s">
        <v>324</v>
      </c>
    </row>
    <row r="48" spans="1:10" s="52" customFormat="1" ht="69.75" customHeight="1">
      <c r="A48" s="614" t="s">
        <v>325</v>
      </c>
      <c r="B48" s="614"/>
      <c r="C48" s="614"/>
      <c r="D48" s="614"/>
      <c r="E48" s="614"/>
      <c r="F48" s="614"/>
      <c r="G48" s="614"/>
      <c r="H48" s="614"/>
      <c r="I48" s="614"/>
      <c r="J48" s="614"/>
    </row>
    <row r="49" spans="1:10" s="53" customFormat="1" ht="15">
      <c r="A49" s="129" t="s">
        <v>326</v>
      </c>
    </row>
    <row r="50" spans="1:10" s="54" customFormat="1" ht="24.75" customHeight="1">
      <c r="A50" s="54" t="s">
        <v>327</v>
      </c>
    </row>
    <row r="51" spans="1:10" s="53" customFormat="1" ht="15">
      <c r="A51" s="129" t="s">
        <v>328</v>
      </c>
    </row>
    <row r="52" spans="1:10" s="54" customFormat="1" ht="24.75" customHeight="1">
      <c r="A52" s="54" t="s">
        <v>329</v>
      </c>
    </row>
    <row r="53" spans="1:10" s="53" customFormat="1" ht="15">
      <c r="A53" s="129" t="s">
        <v>330</v>
      </c>
    </row>
    <row r="54" spans="1:10" s="54" customFormat="1" ht="39.75" customHeight="1">
      <c r="A54" s="616" t="s">
        <v>338</v>
      </c>
      <c r="B54" s="616"/>
      <c r="C54" s="616"/>
      <c r="D54" s="616"/>
      <c r="E54" s="616"/>
      <c r="F54" s="616"/>
      <c r="G54" s="616"/>
      <c r="H54" s="616"/>
      <c r="I54" s="616"/>
      <c r="J54" s="616"/>
    </row>
    <row r="55" spans="1:10" s="53" customFormat="1" ht="15">
      <c r="A55" s="129" t="s">
        <v>331</v>
      </c>
    </row>
    <row r="56" spans="1:10" s="54" customFormat="1" ht="24.75" customHeight="1">
      <c r="A56" s="54" t="s">
        <v>332</v>
      </c>
    </row>
    <row r="57" spans="1:10" s="53" customFormat="1" ht="15">
      <c r="A57" s="129" t="s">
        <v>333</v>
      </c>
    </row>
    <row r="58" spans="1:10" s="54" customFormat="1" ht="24.75" customHeight="1">
      <c r="A58" s="54" t="s">
        <v>334</v>
      </c>
    </row>
    <row r="59" spans="1:10" s="52" customFormat="1" ht="15">
      <c r="A59" s="129" t="s">
        <v>335</v>
      </c>
    </row>
    <row r="60" spans="1:10" s="52" customFormat="1" ht="39.75" customHeight="1">
      <c r="A60" s="615" t="s">
        <v>339</v>
      </c>
      <c r="B60" s="615"/>
      <c r="C60" s="615"/>
      <c r="D60" s="615"/>
      <c r="E60" s="615"/>
      <c r="F60" s="615"/>
      <c r="G60" s="615"/>
      <c r="H60" s="615"/>
      <c r="I60" s="615"/>
      <c r="J60" s="615"/>
    </row>
    <row r="61" spans="1:10" ht="15">
      <c r="A61" s="164" t="s">
        <v>336</v>
      </c>
    </row>
    <row r="62" spans="1:10" ht="24.75" customHeight="1">
      <c r="A62" s="165" t="s">
        <v>337</v>
      </c>
    </row>
  </sheetData>
  <sortState ref="A3:B33">
    <sortCondition ref="A33"/>
  </sortState>
  <mergeCells count="7">
    <mergeCell ref="A48:J48"/>
    <mergeCell ref="A60:J60"/>
    <mergeCell ref="A44:J44"/>
    <mergeCell ref="A40:J40"/>
    <mergeCell ref="B4:J4"/>
    <mergeCell ref="B27:J27"/>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7"/>
  <dimension ref="A1:L36"/>
  <sheetViews>
    <sheetView showGridLines="0" zoomScaleNormal="100" workbookViewId="0"/>
  </sheetViews>
  <sheetFormatPr defaultColWidth="9.140625" defaultRowHeight="12.75"/>
  <cols>
    <col min="1" max="1" width="16.28515625" style="1" customWidth="1"/>
    <col min="2" max="2" width="12.5703125" style="1" customWidth="1"/>
    <col min="3" max="4" width="13.42578125" style="1" customWidth="1"/>
    <col min="5" max="5" width="18.5703125" style="1" customWidth="1"/>
    <col min="6" max="6" width="14.7109375" style="1" customWidth="1"/>
    <col min="7" max="7" width="15.42578125" style="1" customWidth="1"/>
    <col min="8" max="8" width="14.7109375" style="1" customWidth="1"/>
    <col min="9" max="10" width="9.140625" style="1"/>
    <col min="11" max="11" width="6.5703125" style="1" customWidth="1"/>
    <col min="12" max="25" width="9.140625" style="1"/>
    <col min="26" max="26" width="14.42578125" style="1" customWidth="1"/>
    <col min="27" max="16384" width="9.140625" style="1"/>
  </cols>
  <sheetData>
    <row r="1" spans="1:12" ht="18">
      <c r="A1" s="301" t="s">
        <v>538</v>
      </c>
      <c r="K1" s="417" t="str">
        <f>'3.1'!N1</f>
        <v>2021</v>
      </c>
    </row>
    <row r="2" spans="1:12" ht="6" customHeight="1"/>
    <row r="3" spans="1:12" s="3" customFormat="1" ht="36">
      <c r="A3" s="631"/>
      <c r="B3" s="631"/>
      <c r="C3" s="231" t="s">
        <v>529</v>
      </c>
      <c r="D3" s="231" t="s">
        <v>393</v>
      </c>
      <c r="E3" s="224" t="s">
        <v>518</v>
      </c>
      <c r="F3" s="231" t="s">
        <v>367</v>
      </c>
      <c r="G3" s="231" t="s">
        <v>530</v>
      </c>
    </row>
    <row r="4" spans="1:12" s="3" customFormat="1" ht="13.5">
      <c r="A4" s="631"/>
      <c r="B4" s="631"/>
      <c r="C4" s="244" t="s">
        <v>52</v>
      </c>
      <c r="D4" s="244" t="s">
        <v>2</v>
      </c>
      <c r="E4" s="244" t="s">
        <v>2</v>
      </c>
      <c r="F4" s="244" t="s">
        <v>2</v>
      </c>
      <c r="G4" s="244" t="s">
        <v>2</v>
      </c>
    </row>
    <row r="5" spans="1:12" s="3" customFormat="1" ht="12">
      <c r="A5" s="635" t="s">
        <v>539</v>
      </c>
      <c r="B5" s="635"/>
      <c r="C5" s="330">
        <f>SUM(C6:C9)</f>
        <v>339.41440000000011</v>
      </c>
      <c r="D5" s="330">
        <f>SUM(D6:D9)</f>
        <v>601534.04899999872</v>
      </c>
      <c r="E5" s="330">
        <f>SUM(E6:E9)</f>
        <v>7526.0319999999938</v>
      </c>
      <c r="F5" s="330">
        <f>SUM(F6:F9)</f>
        <v>594008.01699999871</v>
      </c>
      <c r="G5" s="330">
        <f>SUM(G6:G9)</f>
        <v>594013.88300000003</v>
      </c>
    </row>
    <row r="6" spans="1:12" s="3" customFormat="1" ht="12">
      <c r="A6" s="632" t="s">
        <v>540</v>
      </c>
      <c r="B6" s="632"/>
      <c r="C6" s="368">
        <v>2.7843999999999998</v>
      </c>
      <c r="D6" s="368">
        <v>1508.1829999999991</v>
      </c>
      <c r="E6" s="368">
        <v>42.015999999999991</v>
      </c>
      <c r="F6" s="368">
        <v>1466.166999999999</v>
      </c>
      <c r="G6" s="368">
        <v>1460.1029999999994</v>
      </c>
    </row>
    <row r="7" spans="1:12" s="3" customFormat="1" ht="12">
      <c r="A7" s="633" t="s">
        <v>541</v>
      </c>
      <c r="B7" s="633"/>
      <c r="C7" s="436">
        <v>5.76</v>
      </c>
      <c r="D7" s="436">
        <v>7653.2949999999983</v>
      </c>
      <c r="E7" s="436">
        <v>107.64699999999998</v>
      </c>
      <c r="F7" s="436">
        <v>7545.6479999999983</v>
      </c>
      <c r="G7" s="436">
        <v>7518.9329999999991</v>
      </c>
    </row>
    <row r="8" spans="1:12" s="3" customFormat="1" ht="12">
      <c r="A8" s="633" t="s">
        <v>542</v>
      </c>
      <c r="B8" s="633"/>
      <c r="C8" s="436">
        <v>57.879999999999995</v>
      </c>
      <c r="D8" s="436">
        <v>103602.09900000007</v>
      </c>
      <c r="E8" s="436">
        <v>968.4450000000005</v>
      </c>
      <c r="F8" s="436">
        <v>102633.65400000007</v>
      </c>
      <c r="G8" s="436">
        <v>102643.61200000007</v>
      </c>
    </row>
    <row r="9" spans="1:12" s="3" customFormat="1" ht="12">
      <c r="A9" s="634" t="s">
        <v>543</v>
      </c>
      <c r="B9" s="634"/>
      <c r="C9" s="435">
        <v>272.99000000000012</v>
      </c>
      <c r="D9" s="435">
        <v>488770.47199999861</v>
      </c>
      <c r="E9" s="435">
        <v>6407.9239999999936</v>
      </c>
      <c r="F9" s="435">
        <v>482362.54799999861</v>
      </c>
      <c r="G9" s="435">
        <v>482391.23499999999</v>
      </c>
    </row>
    <row r="10" spans="1:12" s="3" customFormat="1" ht="12">
      <c r="A10" s="10" t="s">
        <v>544</v>
      </c>
      <c r="G10" s="9"/>
    </row>
    <row r="11" spans="1:12" s="3" customFormat="1" ht="12">
      <c r="A11" s="10"/>
      <c r="G11" s="211"/>
    </row>
    <row r="13" spans="1:12">
      <c r="A13" s="103"/>
      <c r="B13" s="103"/>
      <c r="C13" s="103"/>
      <c r="D13" s="103"/>
      <c r="E13" s="103"/>
      <c r="F13" s="103"/>
      <c r="G13" s="103"/>
      <c r="H13" s="103"/>
      <c r="I13" s="103"/>
      <c r="J13" s="103"/>
    </row>
    <row r="14" spans="1:12">
      <c r="A14" s="107"/>
      <c r="B14" s="107">
        <v>2012</v>
      </c>
      <c r="C14" s="107">
        <v>2013</v>
      </c>
      <c r="D14" s="107">
        <v>2014</v>
      </c>
      <c r="E14" s="107">
        <v>2015</v>
      </c>
      <c r="F14" s="107">
        <v>2016</v>
      </c>
      <c r="G14" s="107">
        <v>2017</v>
      </c>
      <c r="H14" s="107">
        <v>2018</v>
      </c>
      <c r="I14" s="107">
        <v>2019</v>
      </c>
      <c r="J14" s="107">
        <v>2020</v>
      </c>
      <c r="K14" s="107">
        <v>2021</v>
      </c>
      <c r="L14" s="103"/>
    </row>
    <row r="15" spans="1:12">
      <c r="A15" s="107" t="s">
        <v>540</v>
      </c>
      <c r="B15" s="107">
        <v>0</v>
      </c>
      <c r="C15" s="107">
        <v>0</v>
      </c>
      <c r="D15" s="107">
        <v>3.0008999999999988</v>
      </c>
      <c r="E15" s="107">
        <v>2.9958999999999989</v>
      </c>
      <c r="F15" s="107">
        <v>2.9648999999999992</v>
      </c>
      <c r="G15" s="107">
        <v>2.9173999999999984</v>
      </c>
      <c r="H15" s="107">
        <v>2.8173999999999988</v>
      </c>
      <c r="I15" s="107">
        <v>2.7943999999999996</v>
      </c>
      <c r="J15" s="107">
        <v>2.7943999999999996</v>
      </c>
      <c r="K15" s="107">
        <v>2.7843999999999998</v>
      </c>
      <c r="L15" s="103"/>
    </row>
    <row r="16" spans="1:12">
      <c r="A16" s="107" t="s">
        <v>541</v>
      </c>
      <c r="B16" s="107">
        <v>0</v>
      </c>
      <c r="C16" s="107">
        <v>0</v>
      </c>
      <c r="D16" s="107">
        <v>5.76</v>
      </c>
      <c r="E16" s="107">
        <v>5.76</v>
      </c>
      <c r="F16" s="107">
        <v>5.76</v>
      </c>
      <c r="G16" s="107">
        <v>5.76</v>
      </c>
      <c r="H16" s="107">
        <v>5.76</v>
      </c>
      <c r="I16" s="107">
        <v>5.76</v>
      </c>
      <c r="J16" s="107">
        <v>5.76</v>
      </c>
      <c r="K16" s="107">
        <v>5.76</v>
      </c>
      <c r="L16" s="103"/>
    </row>
    <row r="17" spans="1:12">
      <c r="A17" s="107" t="s">
        <v>542</v>
      </c>
      <c r="B17" s="107">
        <v>0</v>
      </c>
      <c r="C17" s="107">
        <v>0</v>
      </c>
      <c r="D17" s="107">
        <v>59.879999999999995</v>
      </c>
      <c r="E17" s="107">
        <v>59.879999999999995</v>
      </c>
      <c r="F17" s="107">
        <v>59.879999999999995</v>
      </c>
      <c r="G17" s="107">
        <v>59.879999999999995</v>
      </c>
      <c r="H17" s="107">
        <v>61.879999999999995</v>
      </c>
      <c r="I17" s="107">
        <v>57.879999999999995</v>
      </c>
      <c r="J17" s="107">
        <v>57.879999999999995</v>
      </c>
      <c r="K17" s="107">
        <v>57.879999999999995</v>
      </c>
      <c r="L17" s="103"/>
    </row>
    <row r="18" spans="1:12" ht="14.25" customHeight="1">
      <c r="A18" s="107" t="s">
        <v>543</v>
      </c>
      <c r="B18" s="107">
        <v>0</v>
      </c>
      <c r="C18" s="107">
        <v>0</v>
      </c>
      <c r="D18" s="107">
        <v>209.55000000000004</v>
      </c>
      <c r="E18" s="107">
        <v>213.55000000000004</v>
      </c>
      <c r="F18" s="107">
        <v>213.5500000000001</v>
      </c>
      <c r="G18" s="107">
        <v>239.65000000000012</v>
      </c>
      <c r="H18" s="107">
        <v>246.25000000000009</v>
      </c>
      <c r="I18" s="107">
        <v>272.99000000000012</v>
      </c>
      <c r="J18" s="107">
        <v>272.99000000000012</v>
      </c>
      <c r="K18" s="107">
        <v>272.99000000000012</v>
      </c>
      <c r="L18" s="103"/>
    </row>
    <row r="19" spans="1:12">
      <c r="A19" s="42" t="s">
        <v>537</v>
      </c>
      <c r="B19" s="107">
        <v>262.96019999446298</v>
      </c>
      <c r="C19" s="107">
        <v>270</v>
      </c>
      <c r="D19" s="107">
        <v>278.19090000000006</v>
      </c>
      <c r="E19" s="107">
        <v>282.18590000000006</v>
      </c>
      <c r="F19" s="107">
        <v>282.15490000000011</v>
      </c>
      <c r="G19" s="107">
        <v>308.20740000000012</v>
      </c>
      <c r="H19" s="107">
        <v>316.70740000000006</v>
      </c>
      <c r="I19" s="107">
        <v>339.42440000000011</v>
      </c>
      <c r="J19" s="107">
        <v>339.42440000000011</v>
      </c>
      <c r="K19" s="107">
        <v>339.41440000000011</v>
      </c>
      <c r="L19" s="103"/>
    </row>
    <row r="20" spans="1:12">
      <c r="A20" s="107"/>
      <c r="B20" s="107"/>
      <c r="C20" s="107"/>
      <c r="D20" s="107"/>
      <c r="E20" s="107"/>
      <c r="F20" s="107"/>
      <c r="G20" s="107"/>
      <c r="H20" s="107"/>
      <c r="I20" s="107"/>
      <c r="J20" s="107"/>
      <c r="K20" s="107"/>
      <c r="L20" s="103"/>
    </row>
    <row r="21" spans="1:12">
      <c r="A21" s="107"/>
      <c r="B21" s="107">
        <v>2012</v>
      </c>
      <c r="C21" s="107">
        <v>2013</v>
      </c>
      <c r="D21" s="107">
        <v>2014</v>
      </c>
      <c r="E21" s="107">
        <v>2015</v>
      </c>
      <c r="F21" s="107">
        <v>2016</v>
      </c>
      <c r="G21" s="107">
        <v>2017</v>
      </c>
      <c r="H21" s="107">
        <v>2018</v>
      </c>
      <c r="I21" s="107">
        <v>2019</v>
      </c>
      <c r="J21" s="107">
        <v>2020</v>
      </c>
      <c r="K21" s="107">
        <v>2021</v>
      </c>
      <c r="L21" s="103"/>
    </row>
    <row r="22" spans="1:12">
      <c r="A22" s="107" t="s">
        <v>540</v>
      </c>
      <c r="B22" s="107">
        <v>0</v>
      </c>
      <c r="C22" s="107">
        <v>0</v>
      </c>
      <c r="D22" s="107">
        <v>1728.3890000000008</v>
      </c>
      <c r="E22" s="107">
        <v>1876.0329999999997</v>
      </c>
      <c r="F22" s="107">
        <v>1526.2050000000008</v>
      </c>
      <c r="G22" s="107">
        <v>1951.3949999999998</v>
      </c>
      <c r="H22" s="107">
        <v>1805.3449999999987</v>
      </c>
      <c r="I22" s="107">
        <v>1954.2470000000003</v>
      </c>
      <c r="J22" s="107">
        <v>1772.5740000000003</v>
      </c>
      <c r="K22" s="107">
        <v>1508.1829999999991</v>
      </c>
      <c r="L22" s="103"/>
    </row>
    <row r="23" spans="1:12">
      <c r="A23" s="107" t="s">
        <v>541</v>
      </c>
      <c r="B23" s="107">
        <v>0</v>
      </c>
      <c r="C23" s="107">
        <v>0</v>
      </c>
      <c r="D23" s="107">
        <v>8406.0409999999974</v>
      </c>
      <c r="E23" s="107">
        <v>9417.8200000000033</v>
      </c>
      <c r="F23" s="107">
        <v>7972.7270000000008</v>
      </c>
      <c r="G23" s="107">
        <v>9409.8489999999983</v>
      </c>
      <c r="H23" s="107">
        <v>9129.6790000000019</v>
      </c>
      <c r="I23" s="107">
        <v>9507.3530000000028</v>
      </c>
      <c r="J23" s="107">
        <v>9572.2420000000002</v>
      </c>
      <c r="K23" s="107">
        <v>7653.2949999999983</v>
      </c>
      <c r="L23" s="103"/>
    </row>
    <row r="24" spans="1:12">
      <c r="A24" s="107" t="s">
        <v>542</v>
      </c>
      <c r="B24" s="107">
        <v>0</v>
      </c>
      <c r="C24" s="107">
        <v>0</v>
      </c>
      <c r="D24" s="107">
        <v>98789.523000000074</v>
      </c>
      <c r="E24" s="107">
        <v>125418.12000000001</v>
      </c>
      <c r="F24" s="107">
        <v>107329.13599999997</v>
      </c>
      <c r="G24" s="107">
        <v>126994.19900000002</v>
      </c>
      <c r="H24" s="107">
        <v>120615.17800000003</v>
      </c>
      <c r="I24" s="107">
        <v>124609.18200000003</v>
      </c>
      <c r="J24" s="107">
        <v>114718.106</v>
      </c>
      <c r="K24" s="107">
        <v>103602.09900000007</v>
      </c>
      <c r="L24" s="103"/>
    </row>
    <row r="25" spans="1:12">
      <c r="A25" s="107" t="s">
        <v>543</v>
      </c>
      <c r="B25" s="107">
        <v>0</v>
      </c>
      <c r="C25" s="107">
        <v>0</v>
      </c>
      <c r="D25" s="107">
        <v>367620.57499999978</v>
      </c>
      <c r="E25" s="107">
        <v>435899.59499999986</v>
      </c>
      <c r="F25" s="107">
        <v>380132.28400000045</v>
      </c>
      <c r="G25" s="107">
        <v>452682.90100000013</v>
      </c>
      <c r="H25" s="107">
        <v>477779.50699999958</v>
      </c>
      <c r="I25" s="107">
        <v>563963.18000000098</v>
      </c>
      <c r="J25" s="107">
        <v>573020.57199999946</v>
      </c>
      <c r="K25" s="107">
        <v>488770.47199999861</v>
      </c>
      <c r="L25" s="103"/>
    </row>
    <row r="26" spans="1:12">
      <c r="A26" s="42" t="s">
        <v>537</v>
      </c>
      <c r="B26" s="107">
        <v>417322.82571972773</v>
      </c>
      <c r="C26" s="107">
        <v>478300</v>
      </c>
      <c r="D26" s="107">
        <v>476544.52799999982</v>
      </c>
      <c r="E26" s="107">
        <v>572611.56799999985</v>
      </c>
      <c r="F26" s="107">
        <v>496960.35200000042</v>
      </c>
      <c r="G26" s="107">
        <v>591038.34400000016</v>
      </c>
      <c r="H26" s="107">
        <v>609329.70899999957</v>
      </c>
      <c r="I26" s="107">
        <v>700033.96200000099</v>
      </c>
      <c r="J26" s="107">
        <v>699083.49399999948</v>
      </c>
      <c r="K26" s="107">
        <v>601534.04899999872</v>
      </c>
      <c r="L26" s="103"/>
    </row>
    <row r="27" spans="1:12">
      <c r="A27" s="103"/>
      <c r="B27" s="103"/>
      <c r="C27" s="103"/>
      <c r="D27" s="103"/>
      <c r="E27" s="103"/>
      <c r="F27" s="103"/>
      <c r="G27" s="103"/>
      <c r="H27" s="103"/>
      <c r="I27" s="103"/>
      <c r="J27" s="103"/>
    </row>
    <row r="28" spans="1:12">
      <c r="A28" s="103"/>
      <c r="B28" s="103"/>
      <c r="C28" s="103"/>
      <c r="D28" s="103"/>
      <c r="E28" s="103"/>
      <c r="F28" s="103"/>
      <c r="G28" s="103"/>
      <c r="H28" s="103"/>
      <c r="I28" s="103"/>
      <c r="J28" s="103"/>
    </row>
    <row r="29" spans="1:12">
      <c r="A29" s="103"/>
      <c r="B29" s="103"/>
      <c r="C29" s="103"/>
      <c r="D29" s="103"/>
      <c r="E29" s="103"/>
      <c r="F29" s="103"/>
      <c r="G29" s="103"/>
      <c r="H29" s="103"/>
      <c r="I29" s="103"/>
      <c r="J29" s="103"/>
    </row>
    <row r="30" spans="1:12">
      <c r="A30" s="103"/>
      <c r="B30" s="103"/>
      <c r="C30" s="103"/>
      <c r="D30" s="103"/>
      <c r="E30" s="103"/>
      <c r="F30" s="103"/>
      <c r="G30" s="103"/>
      <c r="H30" s="103"/>
      <c r="I30" s="103"/>
      <c r="J30" s="103"/>
    </row>
    <row r="31" spans="1:12">
      <c r="A31" s="103"/>
      <c r="B31" s="103"/>
      <c r="C31" s="103"/>
      <c r="D31" s="103"/>
      <c r="E31" s="103"/>
      <c r="F31" s="103"/>
      <c r="G31" s="103"/>
      <c r="H31" s="103"/>
      <c r="I31" s="103"/>
      <c r="J31" s="103"/>
    </row>
    <row r="32" spans="1:12" ht="12.75" customHeight="1">
      <c r="A32" s="104"/>
      <c r="B32" s="103"/>
      <c r="C32" s="103"/>
      <c r="D32" s="103"/>
      <c r="E32" s="103"/>
      <c r="F32" s="103"/>
      <c r="G32" s="103"/>
      <c r="H32" s="103"/>
      <c r="I32" s="103"/>
      <c r="J32" s="103"/>
    </row>
    <row r="33" spans="1:10">
      <c r="A33" s="103"/>
      <c r="B33" s="103"/>
      <c r="C33" s="103"/>
      <c r="D33" s="103"/>
      <c r="E33" s="103"/>
      <c r="F33" s="103"/>
      <c r="G33" s="103"/>
      <c r="H33" s="103"/>
      <c r="I33" s="103"/>
      <c r="J33" s="103"/>
    </row>
    <row r="34" spans="1:10">
      <c r="A34" s="103"/>
      <c r="B34" s="103"/>
      <c r="C34" s="103"/>
      <c r="D34" s="103"/>
      <c r="E34" s="103"/>
      <c r="F34" s="103"/>
      <c r="G34" s="103"/>
      <c r="H34" s="103"/>
      <c r="I34" s="103"/>
      <c r="J34" s="103"/>
    </row>
    <row r="35" spans="1:10">
      <c r="A35" s="103"/>
      <c r="B35" s="103"/>
      <c r="C35" s="103"/>
      <c r="D35" s="103"/>
      <c r="E35" s="103"/>
      <c r="F35" s="103"/>
      <c r="G35" s="103"/>
      <c r="H35" s="103"/>
      <c r="I35" s="103"/>
      <c r="J35" s="103"/>
    </row>
    <row r="36" spans="1:10">
      <c r="A36" s="103"/>
      <c r="B36" s="103"/>
      <c r="C36" s="103"/>
      <c r="D36" s="103"/>
      <c r="E36" s="103"/>
      <c r="F36" s="103"/>
      <c r="G36" s="103"/>
      <c r="H36" s="103"/>
      <c r="I36" s="103"/>
      <c r="J36" s="103"/>
    </row>
  </sheetData>
  <mergeCells count="6">
    <mergeCell ref="A3:B4"/>
    <mergeCell ref="A6:B6"/>
    <mergeCell ref="A7:B7"/>
    <mergeCell ref="A8:B8"/>
    <mergeCell ref="A9:B9"/>
    <mergeCell ref="A5:B5"/>
  </mergeCells>
  <phoneticPr fontId="3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6"/>
  <dimension ref="A1:K34"/>
  <sheetViews>
    <sheetView showGridLines="0" zoomScaleNormal="100" zoomScaleSheetLayoutView="100" workbookViewId="0">
      <selection activeCell="P45" sqref="P45"/>
    </sheetView>
  </sheetViews>
  <sheetFormatPr defaultColWidth="9.140625" defaultRowHeight="12.75"/>
  <cols>
    <col min="1" max="1" width="26.140625" style="1" customWidth="1"/>
    <col min="2" max="2" width="11.85546875" style="1" customWidth="1"/>
    <col min="3" max="3" width="14.7109375" style="1" customWidth="1"/>
    <col min="4" max="4" width="17.140625" style="1" customWidth="1"/>
    <col min="5" max="5" width="14.7109375" style="1" customWidth="1"/>
    <col min="6" max="6" width="15" style="1" customWidth="1"/>
    <col min="7" max="9" width="9.28515625" style="1" customWidth="1"/>
    <col min="10" max="10" width="10.140625" style="1" customWidth="1"/>
    <col min="11" max="12" width="9.28515625" style="1" customWidth="1"/>
    <col min="13" max="16384" width="9.140625" style="1"/>
  </cols>
  <sheetData>
    <row r="1" spans="1:11" s="7" customFormat="1" ht="18">
      <c r="A1" s="246" t="s">
        <v>545</v>
      </c>
      <c r="K1" s="315" t="str">
        <f>'3.1'!N1</f>
        <v>2021</v>
      </c>
    </row>
    <row r="2" spans="1:11" s="7" customFormat="1" ht="6" customHeight="1"/>
    <row r="3" spans="1:11" s="5" customFormat="1" ht="36">
      <c r="A3" s="631"/>
      <c r="B3" s="231" t="s">
        <v>529</v>
      </c>
      <c r="C3" s="231" t="s">
        <v>393</v>
      </c>
      <c r="D3" s="224" t="s">
        <v>518</v>
      </c>
      <c r="E3" s="231" t="s">
        <v>367</v>
      </c>
      <c r="F3" s="231" t="s">
        <v>546</v>
      </c>
    </row>
    <row r="4" spans="1:11" s="5" customFormat="1" ht="13.5">
      <c r="A4" s="631"/>
      <c r="B4" s="350" t="s">
        <v>52</v>
      </c>
      <c r="C4" s="350" t="s">
        <v>2</v>
      </c>
      <c r="D4" s="350" t="s">
        <v>2</v>
      </c>
      <c r="E4" s="350" t="s">
        <v>2</v>
      </c>
      <c r="F4" s="350" t="s">
        <v>2</v>
      </c>
    </row>
    <row r="5" spans="1:11" s="5" customFormat="1" ht="12">
      <c r="A5" s="228" t="s">
        <v>547</v>
      </c>
      <c r="B5" s="229">
        <f>SUM(B6:B11)</f>
        <v>2083.4447400000008</v>
      </c>
      <c r="C5" s="229">
        <f>SUM(C6:C11)</f>
        <v>2153280.3230000008</v>
      </c>
      <c r="D5" s="229">
        <f>SUM(D6:D11)</f>
        <v>18369.659000000003</v>
      </c>
      <c r="E5" s="229">
        <f>SUM(E6:E11)</f>
        <v>2134910.6640000008</v>
      </c>
      <c r="F5" s="229">
        <f>SUM(F6:F11)</f>
        <v>1982317.8359999973</v>
      </c>
    </row>
    <row r="6" spans="1:11" s="5" customFormat="1" ht="12">
      <c r="A6" s="489" t="s">
        <v>548</v>
      </c>
      <c r="B6" s="492">
        <v>92.317960000001321</v>
      </c>
      <c r="C6" s="492">
        <v>89272.28399999981</v>
      </c>
      <c r="D6" s="492">
        <v>58.394000000000268</v>
      </c>
      <c r="E6" s="492">
        <v>89213.88999999981</v>
      </c>
      <c r="F6" s="492">
        <v>57706.89399999677</v>
      </c>
    </row>
    <row r="7" spans="1:11" s="5" customFormat="1" ht="12">
      <c r="A7" s="491" t="s">
        <v>549</v>
      </c>
      <c r="B7" s="494">
        <v>149.07738999999958</v>
      </c>
      <c r="C7" s="494">
        <v>137034.25300000026</v>
      </c>
      <c r="D7" s="494">
        <v>172.91199999999995</v>
      </c>
      <c r="E7" s="494">
        <v>136861.34100000025</v>
      </c>
      <c r="F7" s="494">
        <v>83220.219000000041</v>
      </c>
    </row>
    <row r="8" spans="1:11" s="5" customFormat="1" ht="12">
      <c r="A8" s="491" t="s">
        <v>550</v>
      </c>
      <c r="B8" s="494">
        <v>60.212209999999921</v>
      </c>
      <c r="C8" s="494">
        <v>56029.839999999815</v>
      </c>
      <c r="D8" s="494">
        <v>746.02300000000037</v>
      </c>
      <c r="E8" s="494">
        <v>55283.816999999814</v>
      </c>
      <c r="F8" s="494">
        <v>40252.525999999627</v>
      </c>
    </row>
    <row r="9" spans="1:11" s="5" customFormat="1" ht="12">
      <c r="A9" s="491" t="s">
        <v>551</v>
      </c>
      <c r="B9" s="494">
        <v>459.16068000000001</v>
      </c>
      <c r="C9" s="494">
        <v>472051.86399999971</v>
      </c>
      <c r="D9" s="494">
        <v>4141.9820000000054</v>
      </c>
      <c r="E9" s="494">
        <v>467909.88199999969</v>
      </c>
      <c r="F9" s="494">
        <v>429539.70499999862</v>
      </c>
    </row>
    <row r="10" spans="1:11" s="5" customFormat="1" ht="12">
      <c r="A10" s="491" t="s">
        <v>552</v>
      </c>
      <c r="B10" s="494">
        <v>990.43416000000013</v>
      </c>
      <c r="C10" s="494">
        <v>1043732.3390000009</v>
      </c>
      <c r="D10" s="494">
        <v>7774.0919999999933</v>
      </c>
      <c r="E10" s="494">
        <v>1035958.2470000009</v>
      </c>
      <c r="F10" s="494">
        <v>1024770.910000002</v>
      </c>
    </row>
    <row r="11" spans="1:11" s="5" customFormat="1" ht="12">
      <c r="A11" s="490" t="s">
        <v>553</v>
      </c>
      <c r="B11" s="493">
        <v>332.24233999999996</v>
      </c>
      <c r="C11" s="493">
        <v>355159.74300000007</v>
      </c>
      <c r="D11" s="493">
        <v>5476.256000000004</v>
      </c>
      <c r="E11" s="493">
        <v>349683.48700000008</v>
      </c>
      <c r="F11" s="493">
        <v>346827.58200000034</v>
      </c>
    </row>
    <row r="12" spans="1:11" s="5" customFormat="1" ht="12">
      <c r="A12" s="10" t="s">
        <v>544</v>
      </c>
      <c r="F12" s="9"/>
    </row>
    <row r="13" spans="1:11" s="5" customFormat="1" ht="12">
      <c r="A13" s="277"/>
      <c r="F13" s="211"/>
    </row>
    <row r="14" spans="1:11" ht="11.25" customHeight="1"/>
    <row r="15" spans="1:11">
      <c r="A15" s="103"/>
      <c r="B15" s="103"/>
      <c r="C15" s="103"/>
      <c r="D15" s="103"/>
      <c r="E15" s="103"/>
      <c r="F15" s="103"/>
      <c r="G15" s="103"/>
      <c r="H15" s="103"/>
      <c r="I15" s="103"/>
      <c r="J15" s="103"/>
      <c r="K15" s="103"/>
    </row>
    <row r="16" spans="1:11">
      <c r="A16" s="107"/>
      <c r="B16" s="107">
        <v>2012</v>
      </c>
      <c r="C16" s="107">
        <v>2013</v>
      </c>
      <c r="D16" s="107">
        <v>2014</v>
      </c>
      <c r="E16" s="107">
        <v>2015</v>
      </c>
      <c r="F16" s="107">
        <v>2016</v>
      </c>
      <c r="G16" s="107">
        <v>2017</v>
      </c>
      <c r="H16" s="107">
        <v>2018</v>
      </c>
      <c r="I16" s="107">
        <v>2019</v>
      </c>
      <c r="J16" s="107">
        <v>2020</v>
      </c>
      <c r="K16" s="107">
        <v>2021</v>
      </c>
    </row>
    <row r="17" spans="1:11">
      <c r="A17" s="107" t="s">
        <v>548</v>
      </c>
      <c r="B17" s="107">
        <v>0</v>
      </c>
      <c r="C17" s="107">
        <v>0</v>
      </c>
      <c r="D17" s="107">
        <v>97.279840000001627</v>
      </c>
      <c r="E17" s="107">
        <v>97.674770000001544</v>
      </c>
      <c r="F17" s="107">
        <v>97.262160000001401</v>
      </c>
      <c r="G17" s="107">
        <v>96.848710000001503</v>
      </c>
      <c r="H17" s="107">
        <v>96.485830000001457</v>
      </c>
      <c r="I17" s="107">
        <v>95.647410000001415</v>
      </c>
      <c r="J17" s="107">
        <v>95.400240000001403</v>
      </c>
      <c r="K17" s="107">
        <v>92.317960000001321</v>
      </c>
    </row>
    <row r="18" spans="1:11">
      <c r="A18" s="107" t="s">
        <v>549</v>
      </c>
      <c r="B18" s="107">
        <v>0</v>
      </c>
      <c r="C18" s="107">
        <v>0</v>
      </c>
      <c r="D18" s="107">
        <v>150.77343999999971</v>
      </c>
      <c r="E18" s="107">
        <v>151.38267999999977</v>
      </c>
      <c r="F18" s="107">
        <v>151.44849999999977</v>
      </c>
      <c r="G18" s="107">
        <v>151.04471999999978</v>
      </c>
      <c r="H18" s="107">
        <v>150.51405999999972</v>
      </c>
      <c r="I18" s="107">
        <v>150.71081999999961</v>
      </c>
      <c r="J18" s="107">
        <v>151.77182999999951</v>
      </c>
      <c r="K18" s="107">
        <v>149.07738999999958</v>
      </c>
    </row>
    <row r="19" spans="1:11">
      <c r="A19" s="107" t="s">
        <v>550</v>
      </c>
      <c r="B19" s="107">
        <v>0</v>
      </c>
      <c r="C19" s="107">
        <v>0</v>
      </c>
      <c r="D19" s="107">
        <v>52.018860000000039</v>
      </c>
      <c r="E19" s="107">
        <v>52.038570000000028</v>
      </c>
      <c r="F19" s="107">
        <v>52.261690000000044</v>
      </c>
      <c r="G19" s="107">
        <v>52.680030000000038</v>
      </c>
      <c r="H19" s="107">
        <v>53.134700000000045</v>
      </c>
      <c r="I19" s="107">
        <v>55.622120000000002</v>
      </c>
      <c r="J19" s="107">
        <v>58.431599999999932</v>
      </c>
      <c r="K19" s="107">
        <v>60.212209999999921</v>
      </c>
    </row>
    <row r="20" spans="1:11">
      <c r="A20" s="107" t="s">
        <v>551</v>
      </c>
      <c r="B20" s="107">
        <v>0</v>
      </c>
      <c r="C20" s="107">
        <v>0</v>
      </c>
      <c r="D20" s="107">
        <v>452.18544000000031</v>
      </c>
      <c r="E20" s="107">
        <v>450.79288000000025</v>
      </c>
      <c r="F20" s="107">
        <v>449.13736000000029</v>
      </c>
      <c r="G20" s="107">
        <v>449.45359000000025</v>
      </c>
      <c r="H20" s="107">
        <v>448.87286000000006</v>
      </c>
      <c r="I20" s="107">
        <v>450.12664000000001</v>
      </c>
      <c r="J20" s="107">
        <v>457.14041999999995</v>
      </c>
      <c r="K20" s="107">
        <v>459.16068000000001</v>
      </c>
    </row>
    <row r="21" spans="1:11">
      <c r="A21" s="107" t="s">
        <v>552</v>
      </c>
      <c r="B21" s="107">
        <v>0</v>
      </c>
      <c r="C21" s="107">
        <v>0</v>
      </c>
      <c r="D21" s="107">
        <v>991.35014000000092</v>
      </c>
      <c r="E21" s="107">
        <v>993.16487000000063</v>
      </c>
      <c r="F21" s="107">
        <v>992.28727000000049</v>
      </c>
      <c r="G21" s="107">
        <v>987.59739000000047</v>
      </c>
      <c r="H21" s="107">
        <v>986.74609000000021</v>
      </c>
      <c r="I21" s="107">
        <v>983.5041500000001</v>
      </c>
      <c r="J21" s="107">
        <v>983.43590000000029</v>
      </c>
      <c r="K21" s="107">
        <v>990.43416000000013</v>
      </c>
    </row>
    <row r="22" spans="1:11">
      <c r="A22" s="107" t="s">
        <v>553</v>
      </c>
      <c r="B22" s="107">
        <v>0</v>
      </c>
      <c r="C22" s="107">
        <v>0</v>
      </c>
      <c r="D22" s="107">
        <v>332.99501999999995</v>
      </c>
      <c r="E22" s="107">
        <v>332.99501999999995</v>
      </c>
      <c r="F22" s="107">
        <v>332.99501999999995</v>
      </c>
      <c r="G22" s="107">
        <v>338.63501999999994</v>
      </c>
      <c r="H22" s="107">
        <v>325.63501999999994</v>
      </c>
      <c r="I22" s="107">
        <v>332.23803999999996</v>
      </c>
      <c r="J22" s="107">
        <v>332.23803999999996</v>
      </c>
      <c r="K22" s="107">
        <v>332.24233999999996</v>
      </c>
    </row>
    <row r="23" spans="1:11">
      <c r="A23" s="42" t="s">
        <v>537</v>
      </c>
      <c r="B23" s="107">
        <v>2085.96414685531</v>
      </c>
      <c r="C23" s="107">
        <v>2132.4</v>
      </c>
      <c r="D23" s="107">
        <v>2076.6027400000025</v>
      </c>
      <c r="E23" s="107">
        <v>2078.0487900000021</v>
      </c>
      <c r="F23" s="107">
        <v>2075.3920000000021</v>
      </c>
      <c r="G23" s="107">
        <v>2076.259460000002</v>
      </c>
      <c r="H23" s="107">
        <v>2061.3885600000012</v>
      </c>
      <c r="I23" s="107">
        <v>2067.8491800000011</v>
      </c>
      <c r="J23" s="107">
        <v>2078.4180300000007</v>
      </c>
      <c r="K23" s="107">
        <v>2083.4447400000008</v>
      </c>
    </row>
    <row r="24" spans="1:11">
      <c r="A24" s="107"/>
      <c r="B24" s="107"/>
      <c r="C24" s="107"/>
      <c r="D24" s="107"/>
      <c r="E24" s="107"/>
      <c r="F24" s="107"/>
      <c r="G24" s="107"/>
      <c r="H24" s="107"/>
      <c r="I24" s="107"/>
      <c r="J24" s="107"/>
      <c r="K24" s="107"/>
    </row>
    <row r="25" spans="1:11">
      <c r="A25" s="107"/>
      <c r="B25" s="107">
        <v>2012</v>
      </c>
      <c r="C25" s="107">
        <v>2013</v>
      </c>
      <c r="D25" s="107">
        <v>2014</v>
      </c>
      <c r="E25" s="107">
        <v>2015</v>
      </c>
      <c r="F25" s="107">
        <v>2016</v>
      </c>
      <c r="G25" s="107">
        <v>2017</v>
      </c>
      <c r="H25" s="107">
        <v>2018</v>
      </c>
      <c r="I25" s="107">
        <v>2019</v>
      </c>
      <c r="J25" s="107">
        <v>2020</v>
      </c>
      <c r="K25" s="107">
        <v>2021</v>
      </c>
    </row>
    <row r="26" spans="1:11">
      <c r="A26" s="107" t="s">
        <v>548</v>
      </c>
      <c r="B26" s="107">
        <v>0</v>
      </c>
      <c r="C26" s="107">
        <v>0</v>
      </c>
      <c r="D26" s="107">
        <v>92365.577699999689</v>
      </c>
      <c r="E26" s="107">
        <v>97806.990500001382</v>
      </c>
      <c r="F26" s="107">
        <v>92353.327999999776</v>
      </c>
      <c r="G26" s="107">
        <v>93818.795999999667</v>
      </c>
      <c r="H26" s="107">
        <v>100109.58200000269</v>
      </c>
      <c r="I26" s="107">
        <v>97352.069000001109</v>
      </c>
      <c r="J26" s="107">
        <v>94787.475999999908</v>
      </c>
      <c r="K26" s="107">
        <v>89272.28399999981</v>
      </c>
    </row>
    <row r="27" spans="1:11">
      <c r="A27" s="107" t="s">
        <v>549</v>
      </c>
      <c r="B27" s="107">
        <v>0</v>
      </c>
      <c r="C27" s="107">
        <v>0</v>
      </c>
      <c r="D27" s="107">
        <v>142658.9695000019</v>
      </c>
      <c r="E27" s="107">
        <v>149865.42680000013</v>
      </c>
      <c r="F27" s="107">
        <v>141640.84900000005</v>
      </c>
      <c r="G27" s="107">
        <v>143245.11700000058</v>
      </c>
      <c r="H27" s="107">
        <v>151802.34400000304</v>
      </c>
      <c r="I27" s="107">
        <v>148259.17200000054</v>
      </c>
      <c r="J27" s="107">
        <v>145168.39200000101</v>
      </c>
      <c r="K27" s="107">
        <v>137034.25300000026</v>
      </c>
    </row>
    <row r="28" spans="1:11">
      <c r="A28" s="107" t="s">
        <v>550</v>
      </c>
      <c r="B28" s="107">
        <v>0</v>
      </c>
      <c r="C28" s="107">
        <v>0</v>
      </c>
      <c r="D28" s="107">
        <v>50095.111999999936</v>
      </c>
      <c r="E28" s="107">
        <v>52892.4570000003</v>
      </c>
      <c r="F28" s="107">
        <v>49806.386999999922</v>
      </c>
      <c r="G28" s="107">
        <v>51026.432999999932</v>
      </c>
      <c r="H28" s="107">
        <v>54628.275000000016</v>
      </c>
      <c r="I28" s="107">
        <v>54449.276000000056</v>
      </c>
      <c r="J28" s="107">
        <v>56187.921000000111</v>
      </c>
      <c r="K28" s="107">
        <v>56029.839999999815</v>
      </c>
    </row>
    <row r="29" spans="1:11">
      <c r="A29" s="107" t="s">
        <v>551</v>
      </c>
      <c r="B29" s="107">
        <v>0</v>
      </c>
      <c r="C29" s="107">
        <v>0</v>
      </c>
      <c r="D29" s="107">
        <v>461455.06000000011</v>
      </c>
      <c r="E29" s="107">
        <v>489389.22299999895</v>
      </c>
      <c r="F29" s="107">
        <v>461609.08900000039</v>
      </c>
      <c r="G29" s="107">
        <v>473852.24499999959</v>
      </c>
      <c r="H29" s="107">
        <v>506040.07600000064</v>
      </c>
      <c r="I29" s="107">
        <v>494616.49999999884</v>
      </c>
      <c r="J29" s="107">
        <v>488503.45700000325</v>
      </c>
      <c r="K29" s="107">
        <v>472051.86399999971</v>
      </c>
    </row>
    <row r="30" spans="1:11">
      <c r="A30" s="107" t="s">
        <v>552</v>
      </c>
      <c r="B30" s="107">
        <v>0</v>
      </c>
      <c r="C30" s="107">
        <v>0</v>
      </c>
      <c r="D30" s="107">
        <v>1034099.2720000009</v>
      </c>
      <c r="E30" s="107">
        <v>1103265.9090000023</v>
      </c>
      <c r="F30" s="107">
        <v>1043920.699000001</v>
      </c>
      <c r="G30" s="107">
        <v>1067456.0060000021</v>
      </c>
      <c r="H30" s="107">
        <v>1137141.5909999958</v>
      </c>
      <c r="I30" s="107">
        <v>1112096.8059999947</v>
      </c>
      <c r="J30" s="107">
        <v>1081485.5610000005</v>
      </c>
      <c r="K30" s="107">
        <v>1043732.3390000009</v>
      </c>
    </row>
    <row r="31" spans="1:11">
      <c r="A31" s="107" t="s">
        <v>553</v>
      </c>
      <c r="B31" s="107">
        <v>0</v>
      </c>
      <c r="C31" s="107">
        <v>0</v>
      </c>
      <c r="D31" s="107">
        <v>346528.33299999987</v>
      </c>
      <c r="E31" s="107">
        <v>373895.95099999988</v>
      </c>
      <c r="F31" s="107">
        <v>344710.43299999984</v>
      </c>
      <c r="G31" s="107">
        <v>367254.25799999991</v>
      </c>
      <c r="H31" s="107">
        <v>391483.36000000051</v>
      </c>
      <c r="I31" s="107">
        <v>380269.54799999984</v>
      </c>
      <c r="J31" s="107">
        <v>370857.25900000002</v>
      </c>
      <c r="K31" s="107">
        <v>355159.74300000007</v>
      </c>
    </row>
    <row r="32" spans="1:11">
      <c r="A32" s="42" t="s">
        <v>537</v>
      </c>
      <c r="B32" s="107">
        <v>2173124.2229482713</v>
      </c>
      <c r="C32" s="107">
        <v>2070199.9999999998</v>
      </c>
      <c r="D32" s="107">
        <v>2127202.3242000025</v>
      </c>
      <c r="E32" s="107">
        <v>2267115.9573000027</v>
      </c>
      <c r="F32" s="107">
        <v>2134040.7850000011</v>
      </c>
      <c r="G32" s="107">
        <v>2196652.8550000018</v>
      </c>
      <c r="H32" s="107">
        <v>2341205.2280000024</v>
      </c>
      <c r="I32" s="107">
        <v>2287043.3709999952</v>
      </c>
      <c r="J32" s="107">
        <v>2236990.0660000048</v>
      </c>
      <c r="K32" s="107">
        <v>2153280.3230000008</v>
      </c>
    </row>
    <row r="34" spans="1:1">
      <c r="A34" s="66"/>
    </row>
  </sheetData>
  <mergeCells count="1">
    <mergeCell ref="A3:A4"/>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29"/>
  <dimension ref="A1:J21"/>
  <sheetViews>
    <sheetView showGridLines="0" zoomScaleNormal="100" workbookViewId="0"/>
  </sheetViews>
  <sheetFormatPr defaultColWidth="9.140625" defaultRowHeight="12"/>
  <cols>
    <col min="1" max="1" width="35.7109375" style="3" customWidth="1"/>
    <col min="2" max="3" width="13" style="3" customWidth="1"/>
    <col min="4" max="5" width="14.5703125" style="3" customWidth="1"/>
    <col min="6" max="9" width="13" style="3" customWidth="1"/>
    <col min="10" max="16384" width="9.140625" style="3"/>
  </cols>
  <sheetData>
    <row r="1" spans="1:10" ht="18">
      <c r="A1" s="307" t="s">
        <v>554</v>
      </c>
      <c r="B1" s="44"/>
      <c r="C1" s="44"/>
      <c r="D1" s="44"/>
      <c r="I1" s="315" t="str">
        <f>'3.1'!N1</f>
        <v>2021</v>
      </c>
    </row>
    <row r="2" spans="1:10" ht="6" customHeight="1"/>
    <row r="3" spans="1:10" ht="16.5" customHeight="1">
      <c r="A3" s="221"/>
      <c r="B3" s="636" t="s">
        <v>555</v>
      </c>
      <c r="C3" s="636"/>
      <c r="D3" s="636" t="s">
        <v>699</v>
      </c>
      <c r="E3" s="636"/>
      <c r="F3" s="636" t="s">
        <v>556</v>
      </c>
      <c r="G3" s="636"/>
      <c r="H3" s="636" t="s">
        <v>557</v>
      </c>
      <c r="I3" s="636"/>
      <c r="J3" s="34"/>
    </row>
    <row r="4" spans="1:10" ht="36">
      <c r="A4" s="221"/>
      <c r="B4" s="231" t="s">
        <v>356</v>
      </c>
      <c r="C4" s="231" t="s">
        <v>558</v>
      </c>
      <c r="D4" s="231" t="s">
        <v>356</v>
      </c>
      <c r="E4" s="231" t="s">
        <v>558</v>
      </c>
      <c r="F4" s="231" t="s">
        <v>356</v>
      </c>
      <c r="G4" s="231" t="s">
        <v>558</v>
      </c>
      <c r="H4" s="231" t="s">
        <v>356</v>
      </c>
      <c r="I4" s="231" t="s">
        <v>558</v>
      </c>
      <c r="J4" s="34"/>
    </row>
    <row r="5" spans="1:10">
      <c r="A5" s="221"/>
      <c r="B5" s="245" t="s">
        <v>51</v>
      </c>
      <c r="C5" s="245" t="s">
        <v>85</v>
      </c>
      <c r="D5" s="245" t="s">
        <v>51</v>
      </c>
      <c r="E5" s="245" t="s">
        <v>85</v>
      </c>
      <c r="F5" s="245" t="s">
        <v>51</v>
      </c>
      <c r="G5" s="245" t="s">
        <v>85</v>
      </c>
      <c r="H5" s="245" t="s">
        <v>51</v>
      </c>
      <c r="I5" s="245" t="s">
        <v>85</v>
      </c>
      <c r="J5" s="34"/>
    </row>
    <row r="6" spans="1:10">
      <c r="A6" s="220" t="s">
        <v>559</v>
      </c>
      <c r="B6" s="222">
        <f>SUM(B7:B18)</f>
        <v>1802.371264000004</v>
      </c>
      <c r="C6" s="222">
        <f t="shared" ref="C6:I6" si="0">SUM(C7:C18)</f>
        <v>5618.8755569999921</v>
      </c>
      <c r="D6" s="222">
        <f t="shared" si="0"/>
        <v>1361.4940099999999</v>
      </c>
      <c r="E6" s="222">
        <f t="shared" si="0"/>
        <v>7193.7396549999985</v>
      </c>
      <c r="F6" s="222">
        <f>SUM(F7:F18)</f>
        <v>7462.4659409999977</v>
      </c>
      <c r="G6" s="222">
        <f t="shared" si="0"/>
        <v>86202.331299999991</v>
      </c>
      <c r="H6" s="222">
        <f t="shared" si="0"/>
        <v>10626.331215000002</v>
      </c>
      <c r="I6" s="222">
        <f t="shared" si="0"/>
        <v>99014.94651200001</v>
      </c>
      <c r="J6" s="34"/>
    </row>
    <row r="7" spans="1:10">
      <c r="A7" s="448" t="s">
        <v>423</v>
      </c>
      <c r="B7" s="495">
        <v>10.913487999999996</v>
      </c>
      <c r="C7" s="495">
        <v>521.39997799999992</v>
      </c>
      <c r="D7" s="495">
        <v>75.210515999999984</v>
      </c>
      <c r="E7" s="495">
        <v>886.95926399999973</v>
      </c>
      <c r="F7" s="495">
        <v>1355.7398889999997</v>
      </c>
      <c r="G7" s="495">
        <v>14628.868567000001</v>
      </c>
      <c r="H7" s="495">
        <v>1441.8638929999997</v>
      </c>
      <c r="I7" s="495">
        <v>16037.227809</v>
      </c>
      <c r="J7" s="34"/>
    </row>
    <row r="8" spans="1:10">
      <c r="A8" s="452" t="s">
        <v>424</v>
      </c>
      <c r="B8" s="497">
        <v>1156.3005860000037</v>
      </c>
      <c r="C8" s="497">
        <v>1304.0571449999977</v>
      </c>
      <c r="D8" s="497">
        <v>630.27488499999993</v>
      </c>
      <c r="E8" s="497">
        <v>674.91789499999982</v>
      </c>
      <c r="F8" s="497">
        <v>30.992598000000008</v>
      </c>
      <c r="G8" s="497">
        <v>82.886212999999998</v>
      </c>
      <c r="H8" s="497">
        <v>1817.5680690000038</v>
      </c>
      <c r="I8" s="497">
        <v>2061.8612529999973</v>
      </c>
      <c r="J8" s="34"/>
    </row>
    <row r="9" spans="1:10">
      <c r="A9" s="452" t="s">
        <v>414</v>
      </c>
      <c r="B9" s="497">
        <v>7.7329999999999996E-2</v>
      </c>
      <c r="C9" s="497">
        <v>5.1821629999999992</v>
      </c>
      <c r="D9" s="497">
        <v>30.542472</v>
      </c>
      <c r="E9" s="497">
        <v>999.09160899999972</v>
      </c>
      <c r="F9" s="497">
        <v>862.0764549999999</v>
      </c>
      <c r="G9" s="497">
        <v>10177.540623999997</v>
      </c>
      <c r="H9" s="497">
        <v>892.69625699999995</v>
      </c>
      <c r="I9" s="497">
        <v>11181.814395999998</v>
      </c>
      <c r="J9" s="34"/>
    </row>
    <row r="10" spans="1:10">
      <c r="A10" s="452" t="s">
        <v>412</v>
      </c>
      <c r="B10" s="497">
        <v>11.836315999999997</v>
      </c>
      <c r="C10" s="497">
        <v>683.48163899999997</v>
      </c>
      <c r="D10" s="497">
        <v>25.861166999999998</v>
      </c>
      <c r="E10" s="497">
        <v>825.5438519999999</v>
      </c>
      <c r="F10" s="497">
        <v>3906.0650339999984</v>
      </c>
      <c r="G10" s="497">
        <v>46941.140858000006</v>
      </c>
      <c r="H10" s="497">
        <v>3943.7625169999983</v>
      </c>
      <c r="I10" s="497">
        <v>48450.166349000006</v>
      </c>
      <c r="J10" s="34"/>
    </row>
    <row r="11" spans="1:10">
      <c r="A11" s="452" t="s">
        <v>422</v>
      </c>
      <c r="B11" s="497">
        <v>0</v>
      </c>
      <c r="C11" s="497">
        <v>0</v>
      </c>
      <c r="D11" s="497">
        <v>0</v>
      </c>
      <c r="E11" s="497">
        <v>0</v>
      </c>
      <c r="F11" s="497">
        <v>0</v>
      </c>
      <c r="G11" s="497">
        <v>0</v>
      </c>
      <c r="H11" s="497">
        <v>0</v>
      </c>
      <c r="I11" s="497">
        <v>0</v>
      </c>
      <c r="J11" s="34"/>
    </row>
    <row r="12" spans="1:10">
      <c r="A12" s="452" t="s">
        <v>418</v>
      </c>
      <c r="B12" s="497">
        <v>1.0371900000000001</v>
      </c>
      <c r="C12" s="497">
        <v>24.52618</v>
      </c>
      <c r="D12" s="497">
        <v>19.786794999999998</v>
      </c>
      <c r="E12" s="497">
        <v>499.07900999999998</v>
      </c>
      <c r="F12" s="497">
        <v>18.657</v>
      </c>
      <c r="G12" s="497">
        <v>252.46799999999999</v>
      </c>
      <c r="H12" s="497">
        <v>39.480984999999997</v>
      </c>
      <c r="I12" s="497">
        <v>776.07318999999995</v>
      </c>
      <c r="J12" s="34"/>
    </row>
    <row r="13" spans="1:10">
      <c r="A13" s="452" t="s">
        <v>420</v>
      </c>
      <c r="B13" s="497">
        <v>0</v>
      </c>
      <c r="C13" s="497">
        <v>0</v>
      </c>
      <c r="D13" s="497">
        <v>5.9089999999999998</v>
      </c>
      <c r="E13" s="497">
        <v>101.11499999999999</v>
      </c>
      <c r="F13" s="497">
        <v>4.1653550000000008</v>
      </c>
      <c r="G13" s="497">
        <v>97.993370000000013</v>
      </c>
      <c r="H13" s="497">
        <v>10.074355000000001</v>
      </c>
      <c r="I13" s="497">
        <v>199.10837000000001</v>
      </c>
      <c r="J13" s="34"/>
    </row>
    <row r="14" spans="1:10">
      <c r="A14" s="452" t="s">
        <v>522</v>
      </c>
      <c r="B14" s="497">
        <v>2.3904039999999998</v>
      </c>
      <c r="C14" s="497">
        <v>13.672000000000001</v>
      </c>
      <c r="D14" s="497">
        <v>20.163474000000001</v>
      </c>
      <c r="E14" s="497">
        <v>611.91999999999996</v>
      </c>
      <c r="F14" s="497">
        <v>94.710968999999992</v>
      </c>
      <c r="G14" s="497">
        <v>1642.0045250000003</v>
      </c>
      <c r="H14" s="497">
        <v>117.26484699999999</v>
      </c>
      <c r="I14" s="497">
        <v>2267.5965250000004</v>
      </c>
      <c r="J14" s="34"/>
    </row>
    <row r="15" spans="1:10">
      <c r="A15" s="452" t="s">
        <v>417</v>
      </c>
      <c r="B15" s="497">
        <v>8.0006079999999997</v>
      </c>
      <c r="C15" s="497">
        <v>30.131348000000003</v>
      </c>
      <c r="D15" s="497">
        <v>57.95989800000001</v>
      </c>
      <c r="E15" s="497">
        <v>217.32952700000004</v>
      </c>
      <c r="F15" s="497">
        <v>275.41735499999999</v>
      </c>
      <c r="G15" s="497">
        <v>4614.0052019999976</v>
      </c>
      <c r="H15" s="497">
        <v>341.377861</v>
      </c>
      <c r="I15" s="497">
        <v>4861.4660769999973</v>
      </c>
      <c r="J15" s="34"/>
    </row>
    <row r="16" spans="1:10">
      <c r="A16" s="452" t="s">
        <v>421</v>
      </c>
      <c r="B16" s="497">
        <v>0</v>
      </c>
      <c r="C16" s="497">
        <v>0</v>
      </c>
      <c r="D16" s="497">
        <v>0</v>
      </c>
      <c r="E16" s="497">
        <v>0</v>
      </c>
      <c r="F16" s="497">
        <v>0</v>
      </c>
      <c r="G16" s="497">
        <v>0</v>
      </c>
      <c r="H16" s="497">
        <v>0</v>
      </c>
      <c r="I16" s="497">
        <v>0</v>
      </c>
      <c r="J16" s="34"/>
    </row>
    <row r="17" spans="1:10">
      <c r="A17" s="452" t="s">
        <v>419</v>
      </c>
      <c r="B17" s="497">
        <v>5.4923399999999969</v>
      </c>
      <c r="C17" s="497">
        <v>3.8749660000000015</v>
      </c>
      <c r="D17" s="497">
        <v>1.2027739999999998</v>
      </c>
      <c r="E17" s="497">
        <v>0.78610199999999986</v>
      </c>
      <c r="F17" s="497">
        <v>0.81460599999999994</v>
      </c>
      <c r="G17" s="497">
        <v>11.160777</v>
      </c>
      <c r="H17" s="497">
        <v>7.5097199999999962</v>
      </c>
      <c r="I17" s="497">
        <v>15.821845</v>
      </c>
      <c r="J17" s="34"/>
    </row>
    <row r="18" spans="1:10">
      <c r="A18" s="450" t="s">
        <v>413</v>
      </c>
      <c r="B18" s="496">
        <v>606.32300200000043</v>
      </c>
      <c r="C18" s="496">
        <v>3032.5501379999955</v>
      </c>
      <c r="D18" s="496">
        <v>494.58302900000001</v>
      </c>
      <c r="E18" s="496">
        <v>2376.9973959999998</v>
      </c>
      <c r="F18" s="496">
        <v>913.82668000000001</v>
      </c>
      <c r="G18" s="496">
        <v>7754.2631640000009</v>
      </c>
      <c r="H18" s="496">
        <v>2014.7327110000006</v>
      </c>
      <c r="I18" s="496">
        <v>13163.810697999998</v>
      </c>
      <c r="J18" s="34"/>
    </row>
    <row r="19" spans="1:10">
      <c r="A19" s="220" t="s">
        <v>560</v>
      </c>
      <c r="B19" s="222">
        <v>470.20780000000008</v>
      </c>
      <c r="C19" s="222"/>
      <c r="D19" s="222">
        <v>387.37799999999987</v>
      </c>
      <c r="E19" s="222"/>
      <c r="F19" s="222">
        <v>9058.9480000000021</v>
      </c>
      <c r="G19" s="222"/>
      <c r="H19" s="222">
        <v>9916.5338000000029</v>
      </c>
      <c r="I19" s="222"/>
    </row>
    <row r="20" spans="1:10">
      <c r="A20" s="220" t="s">
        <v>561</v>
      </c>
      <c r="B20" s="222"/>
      <c r="C20" s="222">
        <v>866.10360000000117</v>
      </c>
      <c r="D20" s="222"/>
      <c r="E20" s="222">
        <v>1135.4899999999993</v>
      </c>
      <c r="F20" s="222"/>
      <c r="G20" s="222">
        <v>17774.996999999992</v>
      </c>
      <c r="H20" s="222"/>
      <c r="I20" s="222">
        <v>19776.590599999992</v>
      </c>
    </row>
    <row r="21" spans="1:10">
      <c r="A21" s="12"/>
      <c r="I21" s="9"/>
    </row>
  </sheetData>
  <mergeCells count="4">
    <mergeCell ref="D3:E3"/>
    <mergeCell ref="B3:C3"/>
    <mergeCell ref="F3:G3"/>
    <mergeCell ref="H3:I3"/>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8"/>
  <dimension ref="A1:M42"/>
  <sheetViews>
    <sheetView showGridLines="0" zoomScaleNormal="100" zoomScaleSheetLayoutView="100" workbookViewId="0"/>
  </sheetViews>
  <sheetFormatPr defaultColWidth="9.140625" defaultRowHeight="12"/>
  <cols>
    <col min="1" max="1" width="47.28515625" style="5" customWidth="1"/>
    <col min="2" max="2" width="21.7109375" style="5" customWidth="1"/>
    <col min="3" max="4" width="26.7109375" style="5" customWidth="1"/>
    <col min="5" max="5" width="21.7109375" style="5" customWidth="1"/>
    <col min="6" max="10" width="9.140625" style="5" customWidth="1"/>
    <col min="11" max="16384" width="9.140625" style="5"/>
  </cols>
  <sheetData>
    <row r="1" spans="1:13" ht="18">
      <c r="A1" s="246" t="s">
        <v>562</v>
      </c>
      <c r="E1" s="315" t="str">
        <f>'3.1'!N1</f>
        <v>2021</v>
      </c>
    </row>
    <row r="2" spans="1:13" ht="6" customHeight="1"/>
    <row r="3" spans="1:13" ht="24">
      <c r="A3" s="630"/>
      <c r="B3" s="231" t="s">
        <v>356</v>
      </c>
      <c r="C3" s="224" t="s">
        <v>518</v>
      </c>
      <c r="D3" s="224" t="s">
        <v>385</v>
      </c>
      <c r="E3" s="231" t="s">
        <v>367</v>
      </c>
    </row>
    <row r="4" spans="1:13">
      <c r="A4" s="630"/>
      <c r="B4" s="244" t="s">
        <v>42</v>
      </c>
      <c r="C4" s="244" t="s">
        <v>42</v>
      </c>
      <c r="D4" s="244" t="s">
        <v>42</v>
      </c>
      <c r="E4" s="244" t="s">
        <v>42</v>
      </c>
    </row>
    <row r="5" spans="1:13">
      <c r="A5" s="228" t="s">
        <v>423</v>
      </c>
      <c r="B5" s="330">
        <f>SUM(B6:B12)</f>
        <v>2664554.3529999983</v>
      </c>
      <c r="C5" s="330">
        <f>SUM(C6:C12)</f>
        <v>199837.76000000007</v>
      </c>
      <c r="D5" s="330">
        <f>SUM(D6:D12)</f>
        <v>107774.348</v>
      </c>
      <c r="E5" s="330">
        <f>SUM(E6:E12)</f>
        <v>2464716.5929999975</v>
      </c>
    </row>
    <row r="6" spans="1:13">
      <c r="A6" s="448" t="s">
        <v>563</v>
      </c>
      <c r="B6" s="368">
        <v>241734.29399999994</v>
      </c>
      <c r="C6" s="368">
        <v>28658.200000000008</v>
      </c>
      <c r="D6" s="368">
        <v>6729.338999999999</v>
      </c>
      <c r="E6" s="368">
        <v>213076.09399999992</v>
      </c>
    </row>
    <row r="7" spans="1:13">
      <c r="A7" s="452" t="s">
        <v>564</v>
      </c>
      <c r="B7" s="436">
        <v>888974.26400000008</v>
      </c>
      <c r="C7" s="436">
        <v>26456.460999999999</v>
      </c>
      <c r="D7" s="436">
        <v>38097.353999999999</v>
      </c>
      <c r="E7" s="436">
        <v>862517.80300000007</v>
      </c>
    </row>
    <row r="8" spans="1:13">
      <c r="A8" s="452" t="s">
        <v>565</v>
      </c>
      <c r="B8" s="436">
        <v>1200.9059999999995</v>
      </c>
      <c r="C8" s="436">
        <v>74.737000000000023</v>
      </c>
      <c r="D8" s="436">
        <v>10.419999999999998</v>
      </c>
      <c r="E8" s="436">
        <v>1126.1689999999994</v>
      </c>
    </row>
    <row r="9" spans="1:13">
      <c r="A9" s="452" t="s">
        <v>566</v>
      </c>
      <c r="B9" s="436">
        <v>0</v>
      </c>
      <c r="C9" s="436">
        <v>0</v>
      </c>
      <c r="D9" s="436">
        <v>0</v>
      </c>
      <c r="E9" s="436">
        <v>0</v>
      </c>
    </row>
    <row r="10" spans="1:13">
      <c r="A10" s="452" t="s">
        <v>567</v>
      </c>
      <c r="B10" s="436">
        <v>77.027000000000001</v>
      </c>
      <c r="C10" s="436">
        <v>4.6609999999999996</v>
      </c>
      <c r="D10" s="436">
        <v>18.341999999999999</v>
      </c>
      <c r="E10" s="436">
        <v>72.366</v>
      </c>
    </row>
    <row r="11" spans="1:13">
      <c r="A11" s="452" t="s">
        <v>568</v>
      </c>
      <c r="B11" s="436">
        <v>1430181.1199999982</v>
      </c>
      <c r="C11" s="436">
        <v>136815.21400000007</v>
      </c>
      <c r="D11" s="436">
        <v>61840.751000000011</v>
      </c>
      <c r="E11" s="436">
        <v>1293365.9059999981</v>
      </c>
    </row>
    <row r="12" spans="1:13">
      <c r="A12" s="450" t="s">
        <v>569</v>
      </c>
      <c r="B12" s="435">
        <v>102386.742</v>
      </c>
      <c r="C12" s="435">
        <v>7828.487000000001</v>
      </c>
      <c r="D12" s="435">
        <v>1078.1419999999998</v>
      </c>
      <c r="E12" s="435">
        <v>94558.255000000005</v>
      </c>
    </row>
    <row r="13" spans="1:13">
      <c r="A13" s="285"/>
      <c r="B13" s="45"/>
      <c r="C13" s="45"/>
      <c r="D13" s="45"/>
      <c r="E13" s="9"/>
      <c r="F13" s="45"/>
      <c r="G13" s="45"/>
      <c r="H13" s="45"/>
      <c r="I13" s="45"/>
      <c r="J13" s="45"/>
      <c r="K13" s="45"/>
      <c r="L13" s="45"/>
      <c r="M13" s="45"/>
    </row>
    <row r="14" spans="1:13" s="23" customFormat="1" ht="11.25" customHeight="1">
      <c r="A14" s="45"/>
      <c r="B14" s="45"/>
      <c r="C14" s="45"/>
      <c r="D14" s="45"/>
      <c r="E14" s="45"/>
      <c r="F14" s="45"/>
      <c r="G14" s="45"/>
      <c r="H14" s="45"/>
      <c r="I14" s="45"/>
      <c r="J14" s="45"/>
      <c r="K14" s="45"/>
      <c r="L14" s="45"/>
      <c r="M14" s="45"/>
    </row>
    <row r="15" spans="1:13" s="23" customFormat="1" ht="12" customHeight="1">
      <c r="A15" s="106">
        <v>2012</v>
      </c>
      <c r="B15" s="106">
        <v>2013</v>
      </c>
      <c r="C15" s="106">
        <v>2014</v>
      </c>
      <c r="D15" s="106">
        <v>2015</v>
      </c>
      <c r="E15" s="106">
        <v>2016</v>
      </c>
      <c r="F15" s="106">
        <v>2017</v>
      </c>
      <c r="G15" s="106">
        <v>2018</v>
      </c>
      <c r="H15" s="106">
        <v>2019</v>
      </c>
      <c r="I15" s="106">
        <v>2020</v>
      </c>
      <c r="J15" s="106">
        <v>2021</v>
      </c>
      <c r="L15" s="45"/>
      <c r="M15" s="45"/>
    </row>
    <row r="16" spans="1:13" s="23" customFormat="1">
      <c r="A16" s="106">
        <v>0</v>
      </c>
      <c r="B16" s="106">
        <v>0</v>
      </c>
      <c r="C16" s="106">
        <v>207.72433999999998</v>
      </c>
      <c r="D16" s="106">
        <v>242.40487999999988</v>
      </c>
      <c r="E16" s="106">
        <v>243.6157299999999</v>
      </c>
      <c r="F16" s="106">
        <v>275.979781</v>
      </c>
      <c r="G16" s="106">
        <v>234.939448</v>
      </c>
      <c r="H16" s="106">
        <v>214.51601700000001</v>
      </c>
      <c r="I16" s="106">
        <v>236.27284000000003</v>
      </c>
      <c r="J16" s="106">
        <v>241.73429399999995</v>
      </c>
      <c r="L16" s="45"/>
      <c r="M16" s="45"/>
    </row>
    <row r="17" spans="1:13" s="23" customFormat="1">
      <c r="A17" s="106">
        <v>0</v>
      </c>
      <c r="B17" s="106">
        <v>0</v>
      </c>
      <c r="C17" s="106">
        <v>716.77269999999999</v>
      </c>
      <c r="D17" s="106">
        <v>687.90056999999979</v>
      </c>
      <c r="E17" s="106">
        <v>666.38020999999992</v>
      </c>
      <c r="F17" s="106">
        <v>704.59676400000001</v>
      </c>
      <c r="G17" s="106">
        <v>686.93705</v>
      </c>
      <c r="H17" s="106">
        <v>858.65660000000003</v>
      </c>
      <c r="I17" s="106">
        <v>915.41306599999996</v>
      </c>
      <c r="J17" s="106">
        <v>888.97426400000006</v>
      </c>
      <c r="L17" s="45"/>
      <c r="M17" s="45"/>
    </row>
    <row r="18" spans="1:13" s="23" customFormat="1">
      <c r="A18" s="106">
        <v>0</v>
      </c>
      <c r="B18" s="106">
        <v>0</v>
      </c>
      <c r="C18" s="106">
        <v>2.0938100000000004</v>
      </c>
      <c r="D18" s="106">
        <v>1.8200099999999999</v>
      </c>
      <c r="E18" s="106">
        <v>2.4660900000000008</v>
      </c>
      <c r="F18" s="106">
        <v>1.9756959999999999</v>
      </c>
      <c r="G18" s="106">
        <v>1.3333760000000001</v>
      </c>
      <c r="H18" s="106">
        <v>1.1988190000000001</v>
      </c>
      <c r="I18" s="106">
        <v>1.2576839999999996</v>
      </c>
      <c r="J18" s="106">
        <v>1.2009059999999996</v>
      </c>
      <c r="L18" s="45"/>
      <c r="M18" s="45"/>
    </row>
    <row r="19" spans="1:13" s="23" customFormat="1">
      <c r="A19" s="106">
        <v>0</v>
      </c>
      <c r="B19" s="106">
        <v>0</v>
      </c>
      <c r="C19" s="106">
        <v>73.793418999999986</v>
      </c>
      <c r="D19" s="106">
        <v>71.711070000000007</v>
      </c>
      <c r="E19" s="106">
        <v>0</v>
      </c>
      <c r="F19" s="106">
        <v>0</v>
      </c>
      <c r="G19" s="106">
        <v>0</v>
      </c>
      <c r="H19" s="106">
        <v>0</v>
      </c>
      <c r="I19" s="106">
        <v>0</v>
      </c>
      <c r="J19" s="106">
        <v>0</v>
      </c>
      <c r="L19" s="45"/>
      <c r="M19" s="45"/>
    </row>
    <row r="20" spans="1:13" s="23" customFormat="1">
      <c r="A20" s="106">
        <v>0</v>
      </c>
      <c r="B20" s="106">
        <v>0</v>
      </c>
      <c r="C20" s="106">
        <v>0.59448999999999996</v>
      </c>
      <c r="D20" s="106">
        <v>0.26824999999999999</v>
      </c>
      <c r="E20" s="106">
        <v>0.15836499999999998</v>
      </c>
      <c r="F20" s="106">
        <v>5.5820999999999996E-2</v>
      </c>
      <c r="G20" s="106">
        <v>0</v>
      </c>
      <c r="H20" s="106">
        <v>0.14634800000000001</v>
      </c>
      <c r="I20" s="106">
        <v>0</v>
      </c>
      <c r="J20" s="106">
        <v>7.7026999999999998E-2</v>
      </c>
      <c r="L20" s="45"/>
      <c r="M20" s="45"/>
    </row>
    <row r="21" spans="1:13" s="23" customFormat="1">
      <c r="A21" s="106">
        <v>0</v>
      </c>
      <c r="B21" s="106">
        <v>0</v>
      </c>
      <c r="C21" s="106">
        <v>896.67984000000001</v>
      </c>
      <c r="D21" s="106">
        <v>987.89517000000092</v>
      </c>
      <c r="E21" s="106">
        <v>1049.6678529999995</v>
      </c>
      <c r="F21" s="106">
        <v>1133.0007210000008</v>
      </c>
      <c r="G21" s="106">
        <v>1098.7813340000007</v>
      </c>
      <c r="H21" s="106">
        <v>1229.8420329999997</v>
      </c>
      <c r="I21" s="106">
        <v>1247.0012110000005</v>
      </c>
      <c r="J21" s="106">
        <v>1430.1811199999981</v>
      </c>
      <c r="L21" s="45"/>
      <c r="M21" s="45"/>
    </row>
    <row r="22" spans="1:13" s="23" customFormat="1">
      <c r="A22" s="106">
        <v>0</v>
      </c>
      <c r="B22" s="106">
        <v>0</v>
      </c>
      <c r="C22" s="106">
        <v>110.58113000000004</v>
      </c>
      <c r="D22" s="106">
        <v>98.855450000000047</v>
      </c>
      <c r="E22" s="106">
        <v>105.15450499999999</v>
      </c>
      <c r="F22" s="106">
        <v>95.744344999999967</v>
      </c>
      <c r="G22" s="106">
        <v>96.733068999999972</v>
      </c>
      <c r="H22" s="106">
        <v>94.373777000000004</v>
      </c>
      <c r="I22" s="106">
        <v>98.976685000000018</v>
      </c>
      <c r="J22" s="106">
        <v>102.386742</v>
      </c>
      <c r="L22" s="45"/>
      <c r="M22" s="45"/>
    </row>
    <row r="23" spans="1:13" s="23" customFormat="1">
      <c r="A23" s="106">
        <v>1802.5909999999999</v>
      </c>
      <c r="B23" s="106">
        <v>1670.3268</v>
      </c>
      <c r="C23" s="106">
        <v>2008.2397290000001</v>
      </c>
      <c r="D23" s="106">
        <v>2090.8554000000008</v>
      </c>
      <c r="E23" s="106">
        <v>2067.4427529999989</v>
      </c>
      <c r="F23" s="106">
        <v>2211.3531280000007</v>
      </c>
      <c r="G23" s="106">
        <v>2118.7242770000007</v>
      </c>
      <c r="H23" s="106">
        <v>2398.7335939999994</v>
      </c>
      <c r="I23" s="106">
        <v>2498.9214860000002</v>
      </c>
      <c r="J23" s="106">
        <v>2664.5543529999982</v>
      </c>
      <c r="L23" s="45"/>
      <c r="M23" s="45"/>
    </row>
    <row r="24" spans="1:13" s="23" customFormat="1">
      <c r="A24" s="42" t="s">
        <v>537</v>
      </c>
      <c r="L24" s="45"/>
      <c r="M24" s="45"/>
    </row>
    <row r="25" spans="1:13">
      <c r="A25" s="23"/>
      <c r="B25" s="23"/>
      <c r="C25" s="23"/>
      <c r="D25" s="23"/>
      <c r="E25" s="23"/>
      <c r="F25" s="23"/>
      <c r="G25" s="23"/>
      <c r="H25" s="23"/>
      <c r="I25" s="23"/>
      <c r="J25" s="23"/>
      <c r="K25" s="23"/>
      <c r="L25" s="45"/>
      <c r="M25" s="45"/>
    </row>
    <row r="26" spans="1:13">
      <c r="A26" s="23"/>
      <c r="B26" s="23"/>
      <c r="C26" s="23"/>
      <c r="D26" s="23"/>
      <c r="E26" s="23"/>
      <c r="F26" s="23"/>
      <c r="G26" s="23"/>
      <c r="H26" s="23"/>
      <c r="I26" s="23"/>
      <c r="J26" s="23"/>
      <c r="K26" s="23"/>
      <c r="L26" s="45"/>
      <c r="M26" s="45"/>
    </row>
    <row r="27" spans="1:13">
      <c r="A27" s="45"/>
      <c r="B27" s="45"/>
      <c r="C27" s="45"/>
      <c r="D27" s="45"/>
      <c r="E27" s="45"/>
      <c r="F27" s="45"/>
      <c r="G27" s="45"/>
      <c r="H27" s="45"/>
      <c r="I27" s="45"/>
      <c r="J27" s="45"/>
      <c r="K27" s="45"/>
      <c r="L27" s="45"/>
      <c r="M27" s="45"/>
    </row>
    <row r="28" spans="1:13">
      <c r="A28" s="45"/>
      <c r="B28" s="45"/>
      <c r="C28" s="45"/>
      <c r="D28" s="45"/>
      <c r="E28" s="45"/>
      <c r="F28" s="45"/>
      <c r="G28" s="45"/>
      <c r="H28" s="45"/>
      <c r="I28" s="45"/>
      <c r="J28" s="45"/>
      <c r="K28" s="45"/>
      <c r="L28" s="45"/>
      <c r="M28" s="45"/>
    </row>
    <row r="29" spans="1:13">
      <c r="A29" s="45"/>
      <c r="B29" s="45"/>
      <c r="C29" s="45"/>
      <c r="D29" s="45"/>
      <c r="E29" s="45"/>
      <c r="F29" s="45"/>
      <c r="G29" s="45"/>
      <c r="H29" s="45"/>
      <c r="I29" s="45"/>
      <c r="J29" s="45"/>
      <c r="K29" s="45"/>
      <c r="L29" s="45"/>
      <c r="M29" s="45"/>
    </row>
    <row r="30" spans="1:13">
      <c r="A30" s="45"/>
      <c r="B30" s="45"/>
      <c r="C30" s="45"/>
      <c r="D30" s="45"/>
      <c r="E30" s="45"/>
      <c r="F30" s="45"/>
      <c r="G30" s="45"/>
      <c r="H30" s="45"/>
      <c r="I30" s="45"/>
      <c r="J30" s="45"/>
      <c r="K30" s="45"/>
      <c r="L30" s="45"/>
      <c r="M30" s="45"/>
    </row>
    <row r="31" spans="1:13">
      <c r="A31" s="45"/>
      <c r="B31" s="45"/>
      <c r="C31" s="45"/>
      <c r="D31" s="45"/>
      <c r="E31" s="45"/>
      <c r="F31" s="45"/>
      <c r="G31" s="45"/>
      <c r="H31" s="45"/>
      <c r="I31" s="45"/>
      <c r="J31" s="45"/>
      <c r="K31" s="45"/>
      <c r="L31" s="45"/>
      <c r="M31" s="45"/>
    </row>
    <row r="32" spans="1:13">
      <c r="A32" s="45"/>
      <c r="B32" s="45"/>
      <c r="C32" s="45"/>
      <c r="D32" s="45"/>
      <c r="E32" s="45"/>
      <c r="F32" s="45"/>
      <c r="G32" s="45"/>
      <c r="H32" s="45"/>
      <c r="I32" s="45"/>
      <c r="J32" s="45"/>
      <c r="K32" s="45"/>
      <c r="L32" s="45"/>
      <c r="M32" s="45"/>
    </row>
    <row r="33" spans="1:13">
      <c r="A33" s="45"/>
      <c r="B33" s="45"/>
      <c r="C33" s="45"/>
      <c r="D33" s="45"/>
      <c r="E33" s="45"/>
      <c r="F33" s="45"/>
      <c r="G33" s="45"/>
      <c r="H33" s="45"/>
      <c r="I33" s="45"/>
      <c r="J33" s="45"/>
      <c r="K33" s="45"/>
      <c r="L33" s="45"/>
      <c r="M33" s="45"/>
    </row>
    <row r="34" spans="1:13">
      <c r="A34" s="45"/>
      <c r="B34" s="45"/>
      <c r="C34" s="45"/>
      <c r="D34" s="45"/>
      <c r="E34" s="45"/>
      <c r="F34" s="45"/>
      <c r="G34" s="45"/>
      <c r="H34" s="45"/>
      <c r="I34" s="45"/>
      <c r="J34" s="45"/>
      <c r="K34" s="45"/>
      <c r="L34" s="45"/>
      <c r="M34" s="45"/>
    </row>
    <row r="35" spans="1:13">
      <c r="A35" s="45"/>
      <c r="B35" s="45"/>
      <c r="C35" s="45"/>
      <c r="D35" s="45"/>
      <c r="E35" s="45"/>
      <c r="F35" s="45"/>
      <c r="G35" s="45"/>
      <c r="H35" s="45"/>
      <c r="I35" s="45"/>
      <c r="J35" s="45"/>
      <c r="K35" s="45"/>
      <c r="L35" s="45"/>
      <c r="M35" s="45"/>
    </row>
    <row r="36" spans="1:13">
      <c r="A36" s="45"/>
      <c r="B36" s="45"/>
      <c r="C36" s="45"/>
      <c r="D36" s="45"/>
      <c r="E36" s="45"/>
      <c r="F36" s="45"/>
      <c r="G36" s="45"/>
      <c r="H36" s="45"/>
      <c r="I36" s="45"/>
      <c r="J36" s="45"/>
      <c r="K36" s="45"/>
      <c r="L36" s="45"/>
      <c r="M36" s="45"/>
    </row>
    <row r="37" spans="1:13">
      <c r="A37" s="45"/>
      <c r="B37" s="45"/>
      <c r="C37" s="45"/>
      <c r="D37" s="45"/>
      <c r="E37" s="45"/>
      <c r="F37" s="45"/>
      <c r="G37" s="45"/>
      <c r="H37" s="45"/>
      <c r="I37" s="45"/>
      <c r="J37" s="45"/>
      <c r="K37" s="45"/>
      <c r="L37" s="45"/>
      <c r="M37" s="45"/>
    </row>
    <row r="38" spans="1:13">
      <c r="A38" s="104"/>
      <c r="B38" s="45"/>
      <c r="C38" s="45"/>
      <c r="D38" s="45"/>
      <c r="E38" s="45"/>
      <c r="F38" s="45"/>
      <c r="G38" s="45"/>
      <c r="H38" s="45"/>
      <c r="I38" s="45"/>
      <c r="J38" s="45"/>
      <c r="K38" s="45"/>
      <c r="L38" s="45"/>
      <c r="M38" s="45"/>
    </row>
    <row r="39" spans="1:13">
      <c r="A39" s="45"/>
      <c r="B39" s="45"/>
      <c r="C39" s="45"/>
      <c r="D39" s="45"/>
      <c r="E39" s="45"/>
      <c r="F39" s="45"/>
      <c r="G39" s="45"/>
      <c r="H39" s="45"/>
      <c r="I39" s="45"/>
      <c r="J39" s="45"/>
      <c r="K39" s="45"/>
      <c r="L39" s="45"/>
      <c r="M39" s="45"/>
    </row>
    <row r="40" spans="1:13">
      <c r="A40" s="45"/>
      <c r="B40" s="45"/>
      <c r="C40" s="45"/>
      <c r="D40" s="45"/>
      <c r="E40" s="45"/>
      <c r="F40" s="45"/>
      <c r="G40" s="45"/>
      <c r="H40" s="45"/>
      <c r="I40" s="45"/>
      <c r="J40" s="45"/>
      <c r="K40" s="45"/>
      <c r="L40" s="45"/>
      <c r="M40" s="45"/>
    </row>
    <row r="41" spans="1:13">
      <c r="A41" s="45"/>
      <c r="B41" s="45"/>
      <c r="C41" s="45"/>
      <c r="D41" s="45"/>
      <c r="E41" s="45"/>
      <c r="F41" s="45"/>
      <c r="G41" s="45"/>
      <c r="H41" s="45"/>
      <c r="I41" s="45"/>
      <c r="J41" s="45"/>
    </row>
    <row r="42" spans="1:13">
      <c r="A42" s="45"/>
      <c r="B42" s="45"/>
      <c r="C42" s="45"/>
      <c r="D42" s="45"/>
      <c r="E42" s="45"/>
      <c r="F42" s="45"/>
      <c r="G42" s="45"/>
      <c r="H42" s="45"/>
      <c r="I42" s="45"/>
      <c r="J42" s="45"/>
    </row>
  </sheetData>
  <mergeCells count="1">
    <mergeCell ref="A3:A4"/>
  </mergeCells>
  <phoneticPr fontId="38" type="noConversion"/>
  <pageMargins left="0.31496062992125984" right="0.31496062992125984" top="0.35433070866141736" bottom="0.35433070866141736" header="0.31496062992125984" footer="0.19685039370078741"/>
  <pageSetup paperSize="9" scale="99" orientation="landscape" r:id="rId1"/>
  <headerFooter differentFirst="1" scaleWithDoc="0">
    <oddFooter>&amp;C&amp;"-,Obyčejné"&amp;9&amp;P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37"/>
  <dimension ref="A1:J36"/>
  <sheetViews>
    <sheetView showGridLines="0" zoomScaleNormal="100" zoomScaleSheetLayoutView="100" workbookViewId="0"/>
  </sheetViews>
  <sheetFormatPr defaultColWidth="9.140625" defaultRowHeight="12"/>
  <cols>
    <col min="1" max="1" width="47.28515625" style="5" customWidth="1"/>
    <col min="2" max="2" width="21.7109375" style="5" customWidth="1"/>
    <col min="3" max="4" width="26.7109375" style="5" customWidth="1"/>
    <col min="5" max="5" width="21.7109375" style="5" customWidth="1"/>
    <col min="6" max="9" width="9.140625" style="5" customWidth="1"/>
    <col min="10" max="10" width="15.7109375" style="5" customWidth="1"/>
    <col min="11" max="16384" width="9.140625" style="5"/>
  </cols>
  <sheetData>
    <row r="1" spans="1:10" ht="18">
      <c r="A1" s="246" t="s">
        <v>570</v>
      </c>
      <c r="E1" s="315" t="str">
        <f>'3.1'!N1</f>
        <v>2021</v>
      </c>
    </row>
    <row r="2" spans="1:10" ht="6" customHeight="1"/>
    <row r="3" spans="1:10" ht="24">
      <c r="A3" s="637"/>
      <c r="B3" s="231" t="s">
        <v>356</v>
      </c>
      <c r="C3" s="224" t="s">
        <v>518</v>
      </c>
      <c r="D3" s="224" t="s">
        <v>385</v>
      </c>
      <c r="E3" s="231" t="s">
        <v>367</v>
      </c>
    </row>
    <row r="4" spans="1:10" ht="12.75" customHeight="1">
      <c r="A4" s="637"/>
      <c r="B4" s="244" t="s">
        <v>42</v>
      </c>
      <c r="C4" s="244" t="s">
        <v>42</v>
      </c>
      <c r="D4" s="244" t="s">
        <v>42</v>
      </c>
      <c r="E4" s="244" t="s">
        <v>42</v>
      </c>
    </row>
    <row r="5" spans="1:10" ht="12.75" customHeight="1">
      <c r="A5" s="228" t="s">
        <v>424</v>
      </c>
      <c r="B5" s="330">
        <f>SUM(B6:B8)</f>
        <v>2592121.6600000039</v>
      </c>
      <c r="C5" s="330">
        <f>SUM(C6:C8)</f>
        <v>188854.04999999946</v>
      </c>
      <c r="D5" s="330">
        <f>SUM(D6:D8)</f>
        <v>23981.376000000007</v>
      </c>
      <c r="E5" s="330">
        <f>SUM(E6:E8)</f>
        <v>2403267.6100000045</v>
      </c>
    </row>
    <row r="6" spans="1:10" ht="12.75" customHeight="1">
      <c r="A6" s="448" t="s">
        <v>571</v>
      </c>
      <c r="B6" s="368">
        <v>74477.725000000049</v>
      </c>
      <c r="C6" s="368">
        <v>5022.2929999999969</v>
      </c>
      <c r="D6" s="368">
        <v>21.956999999999997</v>
      </c>
      <c r="E6" s="368">
        <v>69455.432000000059</v>
      </c>
    </row>
    <row r="7" spans="1:10" ht="12.75" customHeight="1">
      <c r="A7" s="452" t="s">
        <v>572</v>
      </c>
      <c r="B7" s="436">
        <v>113255.15200000006</v>
      </c>
      <c r="C7" s="436">
        <v>8741.9569999999894</v>
      </c>
      <c r="D7" s="436">
        <v>4528.3069999999989</v>
      </c>
      <c r="E7" s="436">
        <v>104513.19500000007</v>
      </c>
    </row>
    <row r="8" spans="1:10">
      <c r="A8" s="450" t="s">
        <v>573</v>
      </c>
      <c r="B8" s="435">
        <v>2404388.7830000035</v>
      </c>
      <c r="C8" s="435">
        <v>175089.79999999946</v>
      </c>
      <c r="D8" s="435">
        <v>19431.112000000008</v>
      </c>
      <c r="E8" s="435">
        <v>2229298.9830000042</v>
      </c>
    </row>
    <row r="9" spans="1:10">
      <c r="A9" s="10"/>
      <c r="E9" s="9"/>
    </row>
    <row r="10" spans="1:10">
      <c r="A10" s="23"/>
      <c r="B10" s="23"/>
      <c r="C10" s="23"/>
      <c r="D10" s="23"/>
      <c r="E10" s="23"/>
      <c r="F10" s="23"/>
      <c r="G10" s="23"/>
      <c r="H10" s="23"/>
      <c r="I10" s="23"/>
      <c r="J10" s="23"/>
    </row>
    <row r="11" spans="1:10" ht="12.75">
      <c r="A11" s="107">
        <v>2012</v>
      </c>
      <c r="B11" s="107">
        <v>2013</v>
      </c>
      <c r="C11" s="107">
        <v>2014</v>
      </c>
      <c r="D11" s="107">
        <v>2015</v>
      </c>
      <c r="E11" s="107">
        <v>2016</v>
      </c>
      <c r="F11" s="107">
        <v>2017</v>
      </c>
      <c r="G11" s="107">
        <v>2018</v>
      </c>
      <c r="H11" s="107">
        <v>2019</v>
      </c>
      <c r="I11" s="107">
        <v>2020</v>
      </c>
      <c r="J11" s="107">
        <v>2021</v>
      </c>
    </row>
    <row r="12" spans="1:10" ht="12.75">
      <c r="A12" s="107">
        <v>0</v>
      </c>
      <c r="B12" s="107">
        <v>0</v>
      </c>
      <c r="C12" s="107">
        <v>115.34121999999991</v>
      </c>
      <c r="D12" s="107">
        <v>104.47660000000003</v>
      </c>
      <c r="E12" s="107">
        <v>109.69783800000006</v>
      </c>
      <c r="F12" s="107">
        <v>82.337625000000017</v>
      </c>
      <c r="G12" s="107">
        <v>80.555125000000061</v>
      </c>
      <c r="H12" s="107">
        <v>78.596818999999883</v>
      </c>
      <c r="I12" s="107">
        <v>76.696686999999969</v>
      </c>
      <c r="J12" s="107">
        <v>74.477725000000049</v>
      </c>
    </row>
    <row r="13" spans="1:10" ht="12.75">
      <c r="A13" s="107">
        <v>0</v>
      </c>
      <c r="B13" s="107">
        <v>0</v>
      </c>
      <c r="C13" s="107">
        <v>101.33805000000002</v>
      </c>
      <c r="D13" s="107">
        <v>93.275349999999975</v>
      </c>
      <c r="E13" s="107">
        <v>101.29326099999992</v>
      </c>
      <c r="F13" s="107">
        <v>99.700908999999982</v>
      </c>
      <c r="G13" s="107">
        <v>105.32612699999987</v>
      </c>
      <c r="H13" s="107">
        <v>118.85170499999994</v>
      </c>
      <c r="I13" s="107">
        <v>112.25770199999977</v>
      </c>
      <c r="J13" s="107">
        <v>113.25515200000007</v>
      </c>
    </row>
    <row r="14" spans="1:10" ht="12.75">
      <c r="A14" s="107">
        <v>0</v>
      </c>
      <c r="B14" s="107">
        <v>0</v>
      </c>
      <c r="C14" s="107">
        <v>2351.1781930000016</v>
      </c>
      <c r="D14" s="107">
        <v>2416.7916199999913</v>
      </c>
      <c r="E14" s="107">
        <v>2389.5702939999983</v>
      </c>
      <c r="F14" s="107">
        <v>2456.9463210000067</v>
      </c>
      <c r="G14" s="107">
        <v>2421.3639829999952</v>
      </c>
      <c r="H14" s="107">
        <v>2329.6237819999915</v>
      </c>
      <c r="I14" s="107">
        <v>2405.731862999995</v>
      </c>
      <c r="J14" s="107">
        <v>2404.3887830000035</v>
      </c>
    </row>
    <row r="15" spans="1:10" ht="12.75">
      <c r="A15" s="107">
        <v>1472.1419447755629</v>
      </c>
      <c r="B15" s="107">
        <v>2241.3000000000002</v>
      </c>
      <c r="C15" s="107">
        <v>2567.8574630000012</v>
      </c>
      <c r="D15" s="107">
        <v>2614.5435699999916</v>
      </c>
      <c r="E15" s="107">
        <v>2600.5613929999981</v>
      </c>
      <c r="F15" s="107">
        <v>2638.9848550000065</v>
      </c>
      <c r="G15" s="107">
        <v>2607.2452349999953</v>
      </c>
      <c r="H15" s="107">
        <v>2527.0723059999909</v>
      </c>
      <c r="I15" s="107">
        <v>2594.686251999995</v>
      </c>
      <c r="J15" s="107">
        <v>2592.1216600000039</v>
      </c>
    </row>
    <row r="16" spans="1:10" ht="12.75">
      <c r="A16" s="42" t="s">
        <v>537</v>
      </c>
      <c r="B16" s="107"/>
      <c r="C16" s="107"/>
      <c r="D16" s="107"/>
      <c r="E16" s="107"/>
      <c r="F16" s="107"/>
      <c r="G16" s="107"/>
      <c r="H16" s="107"/>
      <c r="I16" s="107"/>
      <c r="J16" s="107"/>
    </row>
    <row r="17" spans="1:10">
      <c r="A17" s="23"/>
      <c r="B17" s="23"/>
      <c r="C17" s="23"/>
      <c r="D17" s="23"/>
      <c r="E17" s="23"/>
      <c r="F17" s="23"/>
      <c r="G17" s="23"/>
      <c r="H17" s="23"/>
      <c r="I17" s="23"/>
      <c r="J17" s="23"/>
    </row>
    <row r="18" spans="1:10">
      <c r="A18" s="23"/>
      <c r="B18" s="23"/>
      <c r="C18" s="23"/>
      <c r="D18" s="23"/>
      <c r="E18" s="23"/>
      <c r="F18" s="23"/>
      <c r="G18" s="23"/>
      <c r="H18" s="23"/>
      <c r="I18" s="23"/>
      <c r="J18" s="23"/>
    </row>
    <row r="19" spans="1:10">
      <c r="A19" s="45"/>
      <c r="B19" s="45"/>
      <c r="C19" s="45"/>
      <c r="D19" s="45"/>
      <c r="E19" s="45"/>
      <c r="F19" s="45"/>
      <c r="G19" s="45"/>
      <c r="H19" s="45"/>
      <c r="I19" s="45"/>
      <c r="J19" s="45"/>
    </row>
    <row r="20" spans="1:10">
      <c r="A20" s="45"/>
      <c r="B20" s="45"/>
      <c r="C20" s="45"/>
      <c r="D20" s="45"/>
      <c r="E20" s="45"/>
      <c r="F20" s="45"/>
      <c r="G20" s="45"/>
      <c r="H20" s="45"/>
      <c r="I20" s="45"/>
      <c r="J20" s="45"/>
    </row>
    <row r="21" spans="1:10">
      <c r="A21" s="45"/>
      <c r="B21" s="45"/>
      <c r="C21" s="45"/>
      <c r="D21" s="45"/>
      <c r="E21" s="45"/>
      <c r="F21" s="45"/>
      <c r="G21" s="45"/>
      <c r="H21" s="45"/>
      <c r="I21" s="45"/>
      <c r="J21" s="45"/>
    </row>
    <row r="22" spans="1:10" ht="12.75">
      <c r="A22" s="103"/>
      <c r="B22" s="103"/>
      <c r="C22" s="103"/>
      <c r="D22" s="103"/>
      <c r="E22" s="103"/>
      <c r="F22" s="103"/>
      <c r="G22" s="103"/>
      <c r="H22" s="103"/>
      <c r="I22" s="103"/>
      <c r="J22" s="103"/>
    </row>
    <row r="23" spans="1:10" ht="15.75" customHeight="1">
      <c r="A23" s="103"/>
      <c r="B23" s="103"/>
      <c r="C23" s="103"/>
      <c r="D23" s="103"/>
      <c r="E23" s="103"/>
      <c r="F23" s="103"/>
      <c r="G23" s="103"/>
      <c r="H23" s="103"/>
      <c r="I23" s="103"/>
      <c r="J23" s="103"/>
    </row>
    <row r="24" spans="1:10" ht="12.75">
      <c r="A24" s="103"/>
      <c r="B24" s="103"/>
      <c r="C24" s="103"/>
      <c r="D24" s="103"/>
      <c r="E24" s="103"/>
      <c r="F24" s="103"/>
      <c r="G24" s="103"/>
      <c r="H24" s="103"/>
      <c r="I24" s="103"/>
      <c r="J24" s="103"/>
    </row>
    <row r="25" spans="1:10" ht="12.75">
      <c r="A25" s="103"/>
      <c r="B25" s="103"/>
      <c r="C25" s="103"/>
      <c r="D25" s="103"/>
      <c r="E25" s="103"/>
      <c r="F25" s="103"/>
      <c r="G25" s="103"/>
      <c r="H25" s="103"/>
      <c r="I25" s="103"/>
      <c r="J25" s="103"/>
    </row>
    <row r="26" spans="1:10" ht="12.75">
      <c r="A26" s="103"/>
      <c r="B26" s="103"/>
      <c r="C26" s="103"/>
      <c r="D26" s="103"/>
      <c r="E26" s="103"/>
      <c r="F26" s="103"/>
      <c r="G26" s="103"/>
      <c r="H26" s="103"/>
      <c r="I26" s="103"/>
      <c r="J26" s="103"/>
    </row>
    <row r="27" spans="1:10" ht="12.75">
      <c r="A27" s="103"/>
      <c r="B27" s="103"/>
      <c r="C27" s="103"/>
      <c r="D27" s="103"/>
      <c r="E27" s="103"/>
      <c r="F27" s="103"/>
      <c r="G27" s="103"/>
      <c r="H27" s="103"/>
      <c r="I27" s="103"/>
      <c r="J27" s="103"/>
    </row>
    <row r="28" spans="1:10" ht="12.75">
      <c r="A28" s="103"/>
      <c r="B28" s="103"/>
      <c r="C28" s="103"/>
      <c r="D28" s="103"/>
      <c r="E28" s="103"/>
      <c r="F28" s="103"/>
      <c r="G28" s="103"/>
      <c r="H28" s="103"/>
      <c r="I28" s="103"/>
      <c r="J28" s="103"/>
    </row>
    <row r="29" spans="1:10">
      <c r="A29" s="104"/>
      <c r="B29" s="45"/>
      <c r="C29" s="45"/>
      <c r="D29" s="45"/>
      <c r="E29" s="45"/>
      <c r="F29" s="45"/>
      <c r="G29" s="45"/>
      <c r="H29" s="45"/>
      <c r="I29" s="45"/>
      <c r="J29" s="45"/>
    </row>
    <row r="30" spans="1:10">
      <c r="A30" s="45"/>
      <c r="B30" s="45"/>
      <c r="C30" s="45"/>
      <c r="D30" s="45"/>
      <c r="E30" s="45"/>
      <c r="F30" s="45"/>
      <c r="G30" s="45"/>
      <c r="H30" s="45"/>
      <c r="I30" s="45"/>
      <c r="J30" s="45"/>
    </row>
    <row r="31" spans="1:10">
      <c r="A31" s="45"/>
      <c r="B31" s="45"/>
      <c r="C31" s="45"/>
      <c r="D31" s="45"/>
      <c r="E31" s="45"/>
      <c r="F31" s="45"/>
      <c r="G31" s="45"/>
      <c r="H31" s="45"/>
      <c r="I31" s="45"/>
      <c r="J31" s="45"/>
    </row>
    <row r="32" spans="1:10">
      <c r="A32" s="45"/>
      <c r="B32" s="45"/>
      <c r="C32" s="45"/>
      <c r="D32" s="45"/>
      <c r="E32" s="45"/>
      <c r="F32" s="45"/>
      <c r="G32" s="45"/>
      <c r="H32" s="45"/>
      <c r="I32" s="45"/>
      <c r="J32" s="45"/>
    </row>
    <row r="33" spans="1:10">
      <c r="A33" s="45"/>
      <c r="B33" s="45"/>
      <c r="C33" s="45"/>
      <c r="D33" s="45"/>
      <c r="E33" s="45"/>
      <c r="F33" s="45"/>
      <c r="G33" s="45"/>
      <c r="H33" s="45"/>
      <c r="I33" s="45"/>
      <c r="J33" s="45"/>
    </row>
    <row r="34" spans="1:10">
      <c r="A34" s="45"/>
      <c r="B34" s="45"/>
      <c r="C34" s="45"/>
      <c r="D34" s="45"/>
      <c r="E34" s="45"/>
      <c r="F34" s="45"/>
      <c r="G34" s="45"/>
      <c r="H34" s="45"/>
      <c r="I34" s="45"/>
      <c r="J34" s="45"/>
    </row>
    <row r="35" spans="1:10">
      <c r="A35" s="45"/>
      <c r="B35" s="45"/>
      <c r="C35" s="45"/>
      <c r="D35" s="45"/>
      <c r="E35" s="45"/>
    </row>
    <row r="36" spans="1:10">
      <c r="A36" s="45"/>
      <c r="B36" s="45"/>
      <c r="C36" s="45"/>
      <c r="D36" s="45"/>
      <c r="E36" s="45"/>
    </row>
  </sheetData>
  <mergeCells count="1">
    <mergeCell ref="A3:A4"/>
  </mergeCells>
  <pageMargins left="0.31496062992125984" right="0.31496062992125984" top="0.35433070866141736" bottom="0.35433070866141736" header="0.31496062992125984" footer="0.19685039370078741"/>
  <pageSetup paperSize="9" scale="99" fitToHeight="0" orientation="landscape" r:id="rId1"/>
  <headerFooter differentFirst="1" scaleWithDoc="0">
    <oddFooter>&amp;C&amp;"-,Obyčejné"&amp;9&amp;P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12"/>
  <dimension ref="A1:N31"/>
  <sheetViews>
    <sheetView showGridLines="0" zoomScaleNormal="100" zoomScaleSheetLayoutView="100" workbookViewId="0">
      <selection sqref="A1:M1"/>
    </sheetView>
  </sheetViews>
  <sheetFormatPr defaultColWidth="9.140625" defaultRowHeight="12"/>
  <cols>
    <col min="1" max="1" width="22.28515625" style="5" customWidth="1"/>
    <col min="2" max="11" width="10.140625" style="5" customWidth="1"/>
    <col min="12" max="12" width="9.5703125" style="5" customWidth="1"/>
    <col min="13" max="13" width="6.7109375" style="5" customWidth="1"/>
    <col min="14" max="14" width="11.7109375" style="5" customWidth="1"/>
    <col min="15" max="16384" width="9.140625" style="5"/>
  </cols>
  <sheetData>
    <row r="1" spans="1:14" ht="36" customHeight="1">
      <c r="A1" s="638" t="s">
        <v>693</v>
      </c>
      <c r="B1" s="638"/>
      <c r="C1" s="638"/>
      <c r="D1" s="638"/>
      <c r="E1" s="638"/>
      <c r="F1" s="638"/>
      <c r="G1" s="638"/>
      <c r="H1" s="638"/>
      <c r="I1" s="638"/>
      <c r="J1" s="638"/>
      <c r="K1" s="638"/>
      <c r="L1" s="638"/>
      <c r="M1" s="638"/>
      <c r="N1" s="27" t="str">
        <f>'3.1'!N1</f>
        <v>2021</v>
      </c>
    </row>
    <row r="2" spans="1:14" ht="6" customHeight="1"/>
    <row r="3" spans="1:14">
      <c r="A3" s="247"/>
      <c r="B3" s="351">
        <v>2012</v>
      </c>
      <c r="C3" s="351">
        <v>2013</v>
      </c>
      <c r="D3" s="351">
        <v>2014</v>
      </c>
      <c r="E3" s="351">
        <v>2015</v>
      </c>
      <c r="F3" s="351">
        <v>2016</v>
      </c>
      <c r="G3" s="351">
        <v>2017</v>
      </c>
      <c r="H3" s="351">
        <v>2018</v>
      </c>
      <c r="I3" s="351">
        <v>2019</v>
      </c>
      <c r="J3" s="351">
        <v>2020</v>
      </c>
      <c r="K3" s="351">
        <v>2021</v>
      </c>
    </row>
    <row r="4" spans="1:14">
      <c r="A4" s="248" t="s">
        <v>452</v>
      </c>
      <c r="B4" s="330">
        <v>20519.511346854484</v>
      </c>
      <c r="C4" s="330">
        <v>21079.200000000001</v>
      </c>
      <c r="D4" s="330">
        <v>21931.20874000014</v>
      </c>
      <c r="E4" s="330">
        <v>21867.937690000141</v>
      </c>
      <c r="F4" s="330">
        <v>21997.197000000131</v>
      </c>
      <c r="G4" s="330">
        <v>22274.23146000013</v>
      </c>
      <c r="H4" s="330">
        <v>22282.959860000108</v>
      </c>
      <c r="I4" s="330">
        <v>21994.035670000103</v>
      </c>
      <c r="J4" s="330">
        <v>21358.1292600001</v>
      </c>
      <c r="K4" s="330">
        <f>SUM(K5:K12)</f>
        <v>20872.0687700001</v>
      </c>
    </row>
    <row r="5" spans="1:14">
      <c r="A5" s="444" t="s">
        <v>357</v>
      </c>
      <c r="B5" s="368">
        <v>4040</v>
      </c>
      <c r="C5" s="368">
        <v>4290</v>
      </c>
      <c r="D5" s="368">
        <v>4290</v>
      </c>
      <c r="E5" s="368">
        <v>4290</v>
      </c>
      <c r="F5" s="368">
        <v>4290</v>
      </c>
      <c r="G5" s="368">
        <v>4290</v>
      </c>
      <c r="H5" s="368">
        <v>4290</v>
      </c>
      <c r="I5" s="368">
        <v>4290</v>
      </c>
      <c r="J5" s="368">
        <v>4290</v>
      </c>
      <c r="K5" s="368">
        <v>4290</v>
      </c>
      <c r="L5" s="74"/>
      <c r="M5" s="3"/>
    </row>
    <row r="6" spans="1:14">
      <c r="A6" s="446" t="s">
        <v>358</v>
      </c>
      <c r="B6" s="436">
        <v>10644.087000004709</v>
      </c>
      <c r="C6" s="436">
        <v>10819.5</v>
      </c>
      <c r="D6" s="436">
        <v>10836.704400000001</v>
      </c>
      <c r="E6" s="436">
        <v>10741.852000000003</v>
      </c>
      <c r="F6" s="436">
        <v>10849.975000000002</v>
      </c>
      <c r="G6" s="436">
        <v>11075.524000000001</v>
      </c>
      <c r="H6" s="436">
        <v>11075.442000000001</v>
      </c>
      <c r="I6" s="436">
        <v>10729.868999999997</v>
      </c>
      <c r="J6" s="436">
        <v>10058.347999999998</v>
      </c>
      <c r="K6" s="436">
        <v>9527.1949999999997</v>
      </c>
      <c r="L6" s="74"/>
      <c r="M6" s="3"/>
    </row>
    <row r="7" spans="1:14">
      <c r="A7" s="446" t="s">
        <v>359</v>
      </c>
      <c r="B7" s="436">
        <v>520.70000000000005</v>
      </c>
      <c r="C7" s="436">
        <v>518</v>
      </c>
      <c r="D7" s="436">
        <v>1363</v>
      </c>
      <c r="E7" s="436">
        <v>1363.3150000000001</v>
      </c>
      <c r="F7" s="436">
        <v>1363.5</v>
      </c>
      <c r="G7" s="436">
        <v>1363.5</v>
      </c>
      <c r="H7" s="436">
        <v>1363.5</v>
      </c>
      <c r="I7" s="436">
        <v>1363.5</v>
      </c>
      <c r="J7" s="436">
        <v>1363.5</v>
      </c>
      <c r="K7" s="436">
        <v>1363.5</v>
      </c>
      <c r="L7" s="74"/>
      <c r="M7" s="3"/>
    </row>
    <row r="8" spans="1:14">
      <c r="A8" s="446" t="s">
        <v>360</v>
      </c>
      <c r="B8" s="436">
        <v>750.1</v>
      </c>
      <c r="C8" s="436">
        <v>820.1</v>
      </c>
      <c r="D8" s="436">
        <v>833.66899999999998</v>
      </c>
      <c r="E8" s="436">
        <v>855.56299999999874</v>
      </c>
      <c r="F8" s="436">
        <v>873.99199999999689</v>
      </c>
      <c r="G8" s="436">
        <v>895.98699999999735</v>
      </c>
      <c r="H8" s="436">
        <v>910.90979999999729</v>
      </c>
      <c r="I8" s="436">
        <v>937.70399999999779</v>
      </c>
      <c r="J8" s="436">
        <v>962.24929999999904</v>
      </c>
      <c r="K8" s="436">
        <v>983.65179999999941</v>
      </c>
      <c r="L8" s="74"/>
      <c r="M8" s="3"/>
    </row>
    <row r="9" spans="1:14">
      <c r="A9" s="446" t="s">
        <v>361</v>
      </c>
      <c r="B9" s="436">
        <v>1069.1999999999998</v>
      </c>
      <c r="C9" s="436">
        <v>1082.6999999999998</v>
      </c>
      <c r="D9" s="436">
        <v>1091.0417</v>
      </c>
      <c r="E9" s="436">
        <v>1094.97299999999</v>
      </c>
      <c r="F9" s="436">
        <v>1100.1831</v>
      </c>
      <c r="G9" s="436">
        <v>1112.2536</v>
      </c>
      <c r="H9" s="436">
        <v>1112.5120999999999</v>
      </c>
      <c r="I9" s="436">
        <v>1113.1890900000001</v>
      </c>
      <c r="J9" s="436">
        <v>1113.6895300000001</v>
      </c>
      <c r="K9" s="436">
        <v>1113.3628299999968</v>
      </c>
      <c r="L9" s="74"/>
      <c r="M9" s="3"/>
    </row>
    <row r="10" spans="1:14">
      <c r="A10" s="446" t="s">
        <v>362</v>
      </c>
      <c r="B10" s="436">
        <v>1146.5</v>
      </c>
      <c r="C10" s="436">
        <v>1146.5</v>
      </c>
      <c r="D10" s="436">
        <v>1171.5</v>
      </c>
      <c r="E10" s="436">
        <v>1171.5</v>
      </c>
      <c r="F10" s="436">
        <v>1171.5</v>
      </c>
      <c r="G10" s="436">
        <v>1171.5</v>
      </c>
      <c r="H10" s="436">
        <v>1171.5</v>
      </c>
      <c r="I10" s="436">
        <v>1171.5</v>
      </c>
      <c r="J10" s="436">
        <v>1171.5</v>
      </c>
      <c r="K10" s="436">
        <v>1171.5</v>
      </c>
      <c r="L10" s="74"/>
      <c r="M10" s="3"/>
    </row>
    <row r="11" spans="1:14">
      <c r="A11" s="446" t="s">
        <v>363</v>
      </c>
      <c r="B11" s="436">
        <v>262.96019999446298</v>
      </c>
      <c r="C11" s="436">
        <v>270</v>
      </c>
      <c r="D11" s="436">
        <v>278.1909</v>
      </c>
      <c r="E11" s="436">
        <v>282.1859</v>
      </c>
      <c r="F11" s="436">
        <v>282.15490000000005</v>
      </c>
      <c r="G11" s="436">
        <v>308.20740000000006</v>
      </c>
      <c r="H11" s="436">
        <v>316.70740000000006</v>
      </c>
      <c r="I11" s="436">
        <v>339.42440000000011</v>
      </c>
      <c r="J11" s="436">
        <v>339.42440000000011</v>
      </c>
      <c r="K11" s="436">
        <v>339.41440000000011</v>
      </c>
      <c r="L11" s="74"/>
      <c r="M11" s="3"/>
    </row>
    <row r="12" spans="1:14">
      <c r="A12" s="445" t="s">
        <v>364</v>
      </c>
      <c r="B12" s="435">
        <v>2085.96414685531</v>
      </c>
      <c r="C12" s="435">
        <v>2132.4</v>
      </c>
      <c r="D12" s="435">
        <v>2076.6027400001376</v>
      </c>
      <c r="E12" s="435">
        <v>2078.0487900001426</v>
      </c>
      <c r="F12" s="435">
        <v>2075.3920000001312</v>
      </c>
      <c r="G12" s="435">
        <v>2076.2594600001357</v>
      </c>
      <c r="H12" s="435">
        <v>2061.3885600001113</v>
      </c>
      <c r="I12" s="435">
        <v>2067.8491800001138</v>
      </c>
      <c r="J12" s="435">
        <v>2078.4180300001071</v>
      </c>
      <c r="K12" s="435">
        <v>2083.4447400000995</v>
      </c>
      <c r="L12" s="74"/>
      <c r="M12" s="3"/>
    </row>
    <row r="13" spans="1:14">
      <c r="A13" s="10"/>
      <c r="K13" s="9"/>
    </row>
    <row r="14" spans="1:14" ht="3.75" customHeight="1"/>
    <row r="15" spans="1:14">
      <c r="A15" s="352"/>
      <c r="B15" s="231" t="s">
        <v>274</v>
      </c>
      <c r="C15" s="231" t="s">
        <v>398</v>
      </c>
      <c r="D15" s="231" t="s">
        <v>399</v>
      </c>
      <c r="E15" s="231" t="s">
        <v>266</v>
      </c>
      <c r="F15" s="231" t="s">
        <v>400</v>
      </c>
      <c r="G15" s="231" t="s">
        <v>275</v>
      </c>
      <c r="H15" s="231" t="s">
        <v>401</v>
      </c>
      <c r="I15" s="231" t="s">
        <v>276</v>
      </c>
      <c r="J15" s="231" t="s">
        <v>355</v>
      </c>
    </row>
    <row r="16" spans="1:14">
      <c r="A16" s="325" t="s">
        <v>452</v>
      </c>
      <c r="B16" s="330">
        <f t="shared" ref="B16:I16" si="0">SUM(B17:B30)</f>
        <v>4290</v>
      </c>
      <c r="C16" s="330">
        <f t="shared" si="0"/>
        <v>9527.1949999999997</v>
      </c>
      <c r="D16" s="330">
        <f t="shared" si="0"/>
        <v>1363.5</v>
      </c>
      <c r="E16" s="330">
        <f t="shared" si="0"/>
        <v>983.65179999999987</v>
      </c>
      <c r="F16" s="330">
        <f t="shared" si="0"/>
        <v>1113.36283</v>
      </c>
      <c r="G16" s="330">
        <f t="shared" si="0"/>
        <v>1171.5</v>
      </c>
      <c r="H16" s="330">
        <f t="shared" si="0"/>
        <v>339.4144</v>
      </c>
      <c r="I16" s="330">
        <f t="shared" si="0"/>
        <v>2083.4447399999963</v>
      </c>
      <c r="J16" s="330">
        <f t="shared" ref="J16" si="1">SUM(B16:I16)</f>
        <v>20872.068769999994</v>
      </c>
    </row>
    <row r="17" spans="1:10">
      <c r="A17" s="366" t="s">
        <v>466</v>
      </c>
      <c r="B17" s="368">
        <v>0</v>
      </c>
      <c r="C17" s="368">
        <v>147.94</v>
      </c>
      <c r="D17" s="368">
        <v>0</v>
      </c>
      <c r="E17" s="368">
        <v>19.965999999999998</v>
      </c>
      <c r="F17" s="368">
        <v>11.205999999999998</v>
      </c>
      <c r="G17" s="368">
        <v>0</v>
      </c>
      <c r="H17" s="368">
        <v>0</v>
      </c>
      <c r="I17" s="368">
        <v>21.740180000000045</v>
      </c>
      <c r="J17" s="368">
        <f t="shared" ref="J17:J30" si="2">SUM(B17:I17)</f>
        <v>200.85218000000003</v>
      </c>
    </row>
    <row r="18" spans="1:10">
      <c r="A18" s="432" t="s">
        <v>453</v>
      </c>
      <c r="B18" s="436">
        <v>2250</v>
      </c>
      <c r="C18" s="436">
        <v>215.44500000000002</v>
      </c>
      <c r="D18" s="436">
        <v>0</v>
      </c>
      <c r="E18" s="436">
        <v>52.949000000000005</v>
      </c>
      <c r="F18" s="436">
        <v>176.2559500000001</v>
      </c>
      <c r="G18" s="436">
        <v>0</v>
      </c>
      <c r="H18" s="436">
        <v>0</v>
      </c>
      <c r="I18" s="436">
        <v>245.36061000000021</v>
      </c>
      <c r="J18" s="436">
        <f t="shared" si="2"/>
        <v>2940.0105600000006</v>
      </c>
    </row>
    <row r="19" spans="1:10">
      <c r="A19" s="432" t="s">
        <v>454</v>
      </c>
      <c r="B19" s="436">
        <v>0</v>
      </c>
      <c r="C19" s="436">
        <v>226.29999999999998</v>
      </c>
      <c r="D19" s="436">
        <v>118.5</v>
      </c>
      <c r="E19" s="436">
        <v>78.467999999999975</v>
      </c>
      <c r="F19" s="436">
        <v>34.268000000000001</v>
      </c>
      <c r="G19" s="436">
        <v>0</v>
      </c>
      <c r="H19" s="436">
        <v>8.4101999999999997</v>
      </c>
      <c r="I19" s="436">
        <v>452.36462999999878</v>
      </c>
      <c r="J19" s="436">
        <f t="shared" si="2"/>
        <v>918.31082999999876</v>
      </c>
    </row>
    <row r="20" spans="1:10">
      <c r="A20" s="432" t="s">
        <v>455</v>
      </c>
      <c r="B20" s="436">
        <v>0</v>
      </c>
      <c r="C20" s="436">
        <v>539.80600000000004</v>
      </c>
      <c r="D20" s="436">
        <v>400</v>
      </c>
      <c r="E20" s="436">
        <v>22.75</v>
      </c>
      <c r="F20" s="436">
        <v>7.9549999999999974</v>
      </c>
      <c r="G20" s="436">
        <v>0</v>
      </c>
      <c r="H20" s="436">
        <v>67.91</v>
      </c>
      <c r="I20" s="436">
        <v>12.831059999999988</v>
      </c>
      <c r="J20" s="436">
        <f t="shared" si="2"/>
        <v>1051.25206</v>
      </c>
    </row>
    <row r="21" spans="1:10">
      <c r="A21" s="432" t="s">
        <v>465</v>
      </c>
      <c r="B21" s="436">
        <v>2040</v>
      </c>
      <c r="C21" s="436">
        <v>15.260000000000002</v>
      </c>
      <c r="D21" s="436">
        <v>0</v>
      </c>
      <c r="E21" s="436">
        <v>84.54000000000002</v>
      </c>
      <c r="F21" s="436">
        <v>16.57609999999999</v>
      </c>
      <c r="G21" s="436">
        <v>475</v>
      </c>
      <c r="H21" s="436">
        <v>10.91</v>
      </c>
      <c r="I21" s="436">
        <v>92.428889999999868</v>
      </c>
      <c r="J21" s="436">
        <f t="shared" si="2"/>
        <v>2734.7149899999995</v>
      </c>
    </row>
    <row r="22" spans="1:10">
      <c r="A22" s="432" t="s">
        <v>456</v>
      </c>
      <c r="B22" s="436">
        <v>0</v>
      </c>
      <c r="C22" s="436">
        <v>182.59900000000002</v>
      </c>
      <c r="D22" s="436">
        <v>0</v>
      </c>
      <c r="E22" s="436">
        <v>58.860000000000021</v>
      </c>
      <c r="F22" s="436">
        <v>30.557399999999973</v>
      </c>
      <c r="G22" s="436">
        <v>0</v>
      </c>
      <c r="H22" s="436">
        <v>10.204499999999999</v>
      </c>
      <c r="I22" s="436">
        <v>94.842999999999606</v>
      </c>
      <c r="J22" s="436">
        <f t="shared" si="2"/>
        <v>377.06389999999959</v>
      </c>
    </row>
    <row r="23" spans="1:10">
      <c r="A23" s="432" t="s">
        <v>457</v>
      </c>
      <c r="B23" s="436">
        <v>0</v>
      </c>
      <c r="C23" s="436">
        <v>4.835</v>
      </c>
      <c r="D23" s="436">
        <v>0</v>
      </c>
      <c r="E23" s="436">
        <v>40.703000000000017</v>
      </c>
      <c r="F23" s="436">
        <v>25.994799999999973</v>
      </c>
      <c r="G23" s="436">
        <v>0</v>
      </c>
      <c r="H23" s="436">
        <v>50.098699999999994</v>
      </c>
      <c r="I23" s="436">
        <v>111.9669899999999</v>
      </c>
      <c r="J23" s="436">
        <f t="shared" si="2"/>
        <v>233.59848999999988</v>
      </c>
    </row>
    <row r="24" spans="1:10">
      <c r="A24" s="432" t="s">
        <v>458</v>
      </c>
      <c r="B24" s="436">
        <v>0</v>
      </c>
      <c r="C24" s="436">
        <v>1259.6520000000003</v>
      </c>
      <c r="D24" s="436">
        <v>0</v>
      </c>
      <c r="E24" s="436">
        <v>93.623999999999981</v>
      </c>
      <c r="F24" s="436">
        <v>17.800399999999986</v>
      </c>
      <c r="G24" s="436">
        <v>0</v>
      </c>
      <c r="H24" s="436">
        <v>28.4</v>
      </c>
      <c r="I24" s="436">
        <v>62.11725000000034</v>
      </c>
      <c r="J24" s="436">
        <f t="shared" si="2"/>
        <v>1461.5936500000007</v>
      </c>
    </row>
    <row r="25" spans="1:10">
      <c r="A25" s="432" t="s">
        <v>459</v>
      </c>
      <c r="B25" s="436">
        <v>0</v>
      </c>
      <c r="C25" s="436">
        <v>111.60600000000001</v>
      </c>
      <c r="D25" s="436">
        <v>0</v>
      </c>
      <c r="E25" s="436">
        <v>120.60399999999991</v>
      </c>
      <c r="F25" s="436">
        <v>12.893039999999994</v>
      </c>
      <c r="G25" s="436">
        <v>650</v>
      </c>
      <c r="H25" s="436">
        <v>45.891999999999996</v>
      </c>
      <c r="I25" s="436">
        <v>110.51482000000001</v>
      </c>
      <c r="J25" s="436">
        <f t="shared" si="2"/>
        <v>1051.5098600000001</v>
      </c>
    </row>
    <row r="26" spans="1:10">
      <c r="A26" s="432" t="s">
        <v>460</v>
      </c>
      <c r="B26" s="436">
        <v>0</v>
      </c>
      <c r="C26" s="436">
        <v>1273.7099999999998</v>
      </c>
      <c r="D26" s="436">
        <v>0</v>
      </c>
      <c r="E26" s="436">
        <v>58.232000000000006</v>
      </c>
      <c r="F26" s="436">
        <v>29.840000000000018</v>
      </c>
      <c r="G26" s="436">
        <v>0</v>
      </c>
      <c r="H26" s="436">
        <v>19.2</v>
      </c>
      <c r="I26" s="436">
        <v>96.720869999999792</v>
      </c>
      <c r="J26" s="436">
        <f t="shared" si="2"/>
        <v>1477.7028699999996</v>
      </c>
    </row>
    <row r="27" spans="1:10">
      <c r="A27" s="432" t="s">
        <v>461</v>
      </c>
      <c r="B27" s="436">
        <v>0</v>
      </c>
      <c r="C27" s="436">
        <v>262.08500000000004</v>
      </c>
      <c r="D27" s="436">
        <v>0</v>
      </c>
      <c r="E27" s="436">
        <v>69.694000000000003</v>
      </c>
      <c r="F27" s="436">
        <v>20.68879999999999</v>
      </c>
      <c r="G27" s="436">
        <v>1.5</v>
      </c>
      <c r="H27" s="436">
        <v>5.3199999999999994</v>
      </c>
      <c r="I27" s="436">
        <v>210.41894999999846</v>
      </c>
      <c r="J27" s="436">
        <f t="shared" si="2"/>
        <v>569.70674999999846</v>
      </c>
    </row>
    <row r="28" spans="1:10">
      <c r="A28" s="432" t="s">
        <v>462</v>
      </c>
      <c r="B28" s="436">
        <v>0</v>
      </c>
      <c r="C28" s="436">
        <v>1152.0020000000002</v>
      </c>
      <c r="D28" s="436">
        <v>0</v>
      </c>
      <c r="E28" s="436">
        <v>204.31980000000001</v>
      </c>
      <c r="F28" s="436">
        <v>644.49019999999996</v>
      </c>
      <c r="G28" s="436">
        <v>45</v>
      </c>
      <c r="H28" s="436">
        <v>6.0439999999999996</v>
      </c>
      <c r="I28" s="436">
        <v>248.78261999999864</v>
      </c>
      <c r="J28" s="436">
        <f t="shared" si="2"/>
        <v>2300.6386199999988</v>
      </c>
    </row>
    <row r="29" spans="1:10">
      <c r="A29" s="432" t="s">
        <v>463</v>
      </c>
      <c r="B29" s="436">
        <v>0</v>
      </c>
      <c r="C29" s="436">
        <v>4003.413</v>
      </c>
      <c r="D29" s="436">
        <v>845</v>
      </c>
      <c r="E29" s="436">
        <v>45.532000000000025</v>
      </c>
      <c r="F29" s="436">
        <v>77.287639999999982</v>
      </c>
      <c r="G29" s="436">
        <v>0</v>
      </c>
      <c r="H29" s="436">
        <v>86.8</v>
      </c>
      <c r="I29" s="436">
        <v>164.25490999999991</v>
      </c>
      <c r="J29" s="436">
        <f t="shared" si="2"/>
        <v>5222.28755</v>
      </c>
    </row>
    <row r="30" spans="1:10">
      <c r="A30" s="329" t="s">
        <v>464</v>
      </c>
      <c r="B30" s="435">
        <v>0</v>
      </c>
      <c r="C30" s="435">
        <v>132.54200000000003</v>
      </c>
      <c r="D30" s="435">
        <v>0</v>
      </c>
      <c r="E30" s="435">
        <v>33.409999999999997</v>
      </c>
      <c r="F30" s="435">
        <v>7.5495000000000001</v>
      </c>
      <c r="G30" s="435">
        <v>0</v>
      </c>
      <c r="H30" s="435">
        <v>0.22500000000000001</v>
      </c>
      <c r="I30" s="435">
        <v>159.09996000000052</v>
      </c>
      <c r="J30" s="435">
        <f t="shared" si="2"/>
        <v>332.82646000000057</v>
      </c>
    </row>
    <row r="31" spans="1:10">
      <c r="A31" s="10"/>
      <c r="J31" s="9"/>
    </row>
  </sheetData>
  <sortState ref="A17:J30">
    <sortCondition ref="A16"/>
  </sortState>
  <mergeCells count="1">
    <mergeCell ref="A1:M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16"/>
  <dimension ref="A1:N48"/>
  <sheetViews>
    <sheetView showGridLines="0" zoomScaleNormal="100" workbookViewId="0"/>
  </sheetViews>
  <sheetFormatPr defaultColWidth="9.140625" defaultRowHeight="12"/>
  <cols>
    <col min="1" max="1" width="18.42578125" style="5" customWidth="1"/>
    <col min="2" max="14" width="9.85546875" style="5" customWidth="1"/>
    <col min="15" max="15" width="10.7109375" style="5" customWidth="1"/>
    <col min="16" max="16384" width="9.140625" style="5"/>
  </cols>
  <sheetData>
    <row r="1" spans="1:14" ht="20.25">
      <c r="A1" s="272" t="s">
        <v>574</v>
      </c>
      <c r="N1" s="315" t="str">
        <f>'3.1'!N1</f>
        <v>2021</v>
      </c>
    </row>
    <row r="2" spans="1:14" ht="18">
      <c r="A2" s="289" t="s">
        <v>575</v>
      </c>
    </row>
    <row r="3" spans="1:14" ht="6" customHeight="1"/>
    <row r="4" spans="1:14">
      <c r="A4" s="353"/>
      <c r="B4" s="312" t="s">
        <v>343</v>
      </c>
      <c r="C4" s="312" t="s">
        <v>344</v>
      </c>
      <c r="D4" s="312" t="s">
        <v>345</v>
      </c>
      <c r="E4" s="312" t="s">
        <v>346</v>
      </c>
      <c r="F4" s="312" t="s">
        <v>347</v>
      </c>
      <c r="G4" s="312" t="s">
        <v>348</v>
      </c>
      <c r="H4" s="312" t="s">
        <v>349</v>
      </c>
      <c r="I4" s="312" t="s">
        <v>350</v>
      </c>
      <c r="J4" s="312" t="s">
        <v>351</v>
      </c>
      <c r="K4" s="312" t="s">
        <v>352</v>
      </c>
      <c r="L4" s="312" t="s">
        <v>353</v>
      </c>
      <c r="M4" s="312" t="s">
        <v>354</v>
      </c>
      <c r="N4" s="354" t="s">
        <v>355</v>
      </c>
    </row>
    <row r="5" spans="1:14">
      <c r="A5" s="353" t="s">
        <v>576</v>
      </c>
      <c r="B5" s="330">
        <f t="shared" ref="B5:M5" si="0">B6+B17</f>
        <v>-1131.7679599999999</v>
      </c>
      <c r="C5" s="330">
        <f t="shared" si="0"/>
        <v>-657.12097300000016</v>
      </c>
      <c r="D5" s="330">
        <f t="shared" si="0"/>
        <v>-718.84281399999986</v>
      </c>
      <c r="E5" s="330">
        <f t="shared" si="0"/>
        <v>-381.15555199999972</v>
      </c>
      <c r="F5" s="330">
        <f t="shared" si="0"/>
        <v>-57.413340000000062</v>
      </c>
      <c r="G5" s="330">
        <f t="shared" si="0"/>
        <v>-522.86677700000018</v>
      </c>
      <c r="H5" s="330">
        <f t="shared" si="0"/>
        <v>-823.52138900000023</v>
      </c>
      <c r="I5" s="330">
        <f t="shared" si="0"/>
        <v>-725.30558399999995</v>
      </c>
      <c r="J5" s="330">
        <f t="shared" si="0"/>
        <v>-1206.5912879999998</v>
      </c>
      <c r="K5" s="330">
        <f t="shared" si="0"/>
        <v>-1808.197619</v>
      </c>
      <c r="L5" s="330">
        <f t="shared" si="0"/>
        <v>-1659.191163</v>
      </c>
      <c r="M5" s="330">
        <f t="shared" si="0"/>
        <v>-1383.2907840000005</v>
      </c>
      <c r="N5" s="330">
        <f>SUM(B5:M5)</f>
        <v>-11075.265243</v>
      </c>
    </row>
    <row r="6" spans="1:14">
      <c r="A6" s="337" t="s">
        <v>577</v>
      </c>
      <c r="B6" s="330">
        <f t="shared" ref="B6:M6" si="1">B7+B12</f>
        <v>-2308.0249429999999</v>
      </c>
      <c r="C6" s="330">
        <f t="shared" si="1"/>
        <v>-1522.9548840000002</v>
      </c>
      <c r="D6" s="330">
        <f t="shared" si="1"/>
        <v>-1879.225627</v>
      </c>
      <c r="E6" s="330">
        <f t="shared" si="1"/>
        <v>-1831.4821169999998</v>
      </c>
      <c r="F6" s="330">
        <f t="shared" si="1"/>
        <v>-1208.0751810000002</v>
      </c>
      <c r="G6" s="330">
        <f t="shared" si="1"/>
        <v>-1372.0157670000001</v>
      </c>
      <c r="H6" s="330">
        <f t="shared" si="1"/>
        <v>-1917.8999570000003</v>
      </c>
      <c r="I6" s="330">
        <f t="shared" si="1"/>
        <v>-1952.6136319999998</v>
      </c>
      <c r="J6" s="330">
        <f t="shared" si="1"/>
        <v>-2666.1417189999997</v>
      </c>
      <c r="K6" s="330">
        <f t="shared" si="1"/>
        <v>-3508.3576619999999</v>
      </c>
      <c r="L6" s="330">
        <f t="shared" si="1"/>
        <v>-3197.0409129999998</v>
      </c>
      <c r="M6" s="330">
        <f t="shared" si="1"/>
        <v>-2864.4138230000003</v>
      </c>
      <c r="N6" s="330">
        <f>SUM(B6:M6)</f>
        <v>-26228.246224999999</v>
      </c>
    </row>
    <row r="7" spans="1:14">
      <c r="A7" s="355" t="s">
        <v>578</v>
      </c>
      <c r="B7" s="319">
        <f t="shared" ref="B7:M7" si="2">SUM(B8:B11)</f>
        <v>-2306.5940000000001</v>
      </c>
      <c r="C7" s="319">
        <f t="shared" si="2"/>
        <v>-1510.6580000000001</v>
      </c>
      <c r="D7" s="319">
        <f t="shared" si="2"/>
        <v>-1839.1179999999999</v>
      </c>
      <c r="E7" s="319">
        <f t="shared" si="2"/>
        <v>-1812.2159999999999</v>
      </c>
      <c r="F7" s="319">
        <f t="shared" si="2"/>
        <v>-1182.8890000000001</v>
      </c>
      <c r="G7" s="319">
        <f t="shared" si="2"/>
        <v>-1353.3890000000001</v>
      </c>
      <c r="H7" s="319">
        <f t="shared" si="2"/>
        <v>-1914.6200000000003</v>
      </c>
      <c r="I7" s="319">
        <f t="shared" si="2"/>
        <v>-1952.4739999999999</v>
      </c>
      <c r="J7" s="319">
        <f t="shared" si="2"/>
        <v>-2666.1059999999998</v>
      </c>
      <c r="K7" s="319">
        <f t="shared" si="2"/>
        <v>-3508.0079999999998</v>
      </c>
      <c r="L7" s="319">
        <f t="shared" si="2"/>
        <v>-3196.991</v>
      </c>
      <c r="M7" s="319">
        <f t="shared" si="2"/>
        <v>-2864.1170000000002</v>
      </c>
      <c r="N7" s="318">
        <f>SUM(B7:M7)</f>
        <v>-26107.18</v>
      </c>
    </row>
    <row r="8" spans="1:14">
      <c r="A8" s="425" t="s">
        <v>579</v>
      </c>
      <c r="B8" s="321">
        <v>-12.069000000000001</v>
      </c>
      <c r="C8" s="321">
        <v>-46.524999999999999</v>
      </c>
      <c r="D8" s="321">
        <v>-35.137999999999998</v>
      </c>
      <c r="E8" s="321">
        <v>-7.0979999999999999</v>
      </c>
      <c r="F8" s="321">
        <v>-55.375999999999998</v>
      </c>
      <c r="G8" s="321">
        <v>-17.878</v>
      </c>
      <c r="H8" s="321">
        <v>-13.098000000000001</v>
      </c>
      <c r="I8" s="321">
        <v>-32.142000000000003</v>
      </c>
      <c r="J8" s="321">
        <v>-1.66</v>
      </c>
      <c r="K8" s="321">
        <v>-0.27400000000000002</v>
      </c>
      <c r="L8" s="321">
        <v>-5.8000000000000003E-2</v>
      </c>
      <c r="M8" s="321">
        <v>-4.798</v>
      </c>
      <c r="N8" s="321">
        <f t="shared" ref="N8:N13" si="3">SUM(B8:M8)</f>
        <v>-226.114</v>
      </c>
    </row>
    <row r="9" spans="1:14">
      <c r="A9" s="423" t="s">
        <v>580</v>
      </c>
      <c r="B9" s="427">
        <v>-815.70799999999997</v>
      </c>
      <c r="C9" s="427">
        <v>-465.11900000000003</v>
      </c>
      <c r="D9" s="427">
        <v>-331.07</v>
      </c>
      <c r="E9" s="427">
        <v>-259.60000000000002</v>
      </c>
      <c r="F9" s="427">
        <v>-306.68599999999998</v>
      </c>
      <c r="G9" s="427">
        <v>-340.15899999999999</v>
      </c>
      <c r="H9" s="427">
        <v>-310.42500000000001</v>
      </c>
      <c r="I9" s="427">
        <v>-363.78399999999999</v>
      </c>
      <c r="J9" s="427">
        <v>-563.11300000000006</v>
      </c>
      <c r="K9" s="427">
        <v>-732.10299999999995</v>
      </c>
      <c r="L9" s="427">
        <v>-777.13199999999995</v>
      </c>
      <c r="M9" s="427">
        <v>-818.17600000000004</v>
      </c>
      <c r="N9" s="427">
        <f t="shared" si="3"/>
        <v>-6083.0750000000007</v>
      </c>
    </row>
    <row r="10" spans="1:14">
      <c r="A10" s="423" t="s">
        <v>581</v>
      </c>
      <c r="B10" s="427">
        <v>-929.76800000000003</v>
      </c>
      <c r="C10" s="427">
        <v>-575.81500000000005</v>
      </c>
      <c r="D10" s="427">
        <v>-867.07</v>
      </c>
      <c r="E10" s="427">
        <v>-854.12900000000002</v>
      </c>
      <c r="F10" s="427">
        <v>-389.20800000000003</v>
      </c>
      <c r="G10" s="427">
        <v>-427.73200000000003</v>
      </c>
      <c r="H10" s="427">
        <v>-835.43100000000004</v>
      </c>
      <c r="I10" s="427">
        <v>-821.43200000000002</v>
      </c>
      <c r="J10" s="427">
        <v>-1304.432</v>
      </c>
      <c r="K10" s="427">
        <v>-1590.759</v>
      </c>
      <c r="L10" s="427">
        <v>-1267.2170000000001</v>
      </c>
      <c r="M10" s="427">
        <v>-1054.191</v>
      </c>
      <c r="N10" s="427">
        <f t="shared" si="3"/>
        <v>-10917.184000000001</v>
      </c>
    </row>
    <row r="11" spans="1:14">
      <c r="A11" s="323" t="s">
        <v>582</v>
      </c>
      <c r="B11" s="426">
        <v>-549.04899999999998</v>
      </c>
      <c r="C11" s="426">
        <v>-423.19900000000001</v>
      </c>
      <c r="D11" s="426">
        <v>-605.84</v>
      </c>
      <c r="E11" s="426">
        <v>-691.38900000000001</v>
      </c>
      <c r="F11" s="426">
        <v>-431.61900000000003</v>
      </c>
      <c r="G11" s="426">
        <v>-567.62</v>
      </c>
      <c r="H11" s="426">
        <v>-755.66600000000005</v>
      </c>
      <c r="I11" s="426">
        <v>-735.11599999999999</v>
      </c>
      <c r="J11" s="426">
        <v>-796.90099999999995</v>
      </c>
      <c r="K11" s="426">
        <v>-1184.8720000000001</v>
      </c>
      <c r="L11" s="426">
        <v>-1152.5840000000001</v>
      </c>
      <c r="M11" s="426">
        <v>-986.952</v>
      </c>
      <c r="N11" s="426">
        <f t="shared" si="3"/>
        <v>-8880.8070000000007</v>
      </c>
    </row>
    <row r="12" spans="1:14">
      <c r="A12" s="337" t="s">
        <v>583</v>
      </c>
      <c r="B12" s="331">
        <f t="shared" ref="B12:M12" si="4">SUM(B13:B16)</f>
        <v>-1.4309430000000001</v>
      </c>
      <c r="C12" s="331">
        <f t="shared" si="4"/>
        <v>-12.296884</v>
      </c>
      <c r="D12" s="331">
        <f t="shared" si="4"/>
        <v>-40.107627000000001</v>
      </c>
      <c r="E12" s="331">
        <f t="shared" si="4"/>
        <v>-19.266117000000005</v>
      </c>
      <c r="F12" s="331">
        <f t="shared" si="4"/>
        <v>-25.186180999999998</v>
      </c>
      <c r="G12" s="331">
        <f t="shared" si="4"/>
        <v>-18.626767000000001</v>
      </c>
      <c r="H12" s="331">
        <f t="shared" si="4"/>
        <v>-3.279957</v>
      </c>
      <c r="I12" s="331">
        <f t="shared" si="4"/>
        <v>-0.13963199999999998</v>
      </c>
      <c r="J12" s="331">
        <f t="shared" si="4"/>
        <v>-3.5718999999999994E-2</v>
      </c>
      <c r="K12" s="331">
        <f t="shared" si="4"/>
        <v>-0.34966200000000003</v>
      </c>
      <c r="L12" s="331">
        <f t="shared" si="4"/>
        <v>-4.9913000000000006E-2</v>
      </c>
      <c r="M12" s="331">
        <f t="shared" si="4"/>
        <v>-0.29682299999999995</v>
      </c>
      <c r="N12" s="330">
        <f>SUM(B12:M12)</f>
        <v>-121.06622500000002</v>
      </c>
    </row>
    <row r="13" spans="1:14">
      <c r="A13" s="425" t="s">
        <v>579</v>
      </c>
      <c r="B13" s="498">
        <v>-1.334239</v>
      </c>
      <c r="C13" s="449">
        <v>-12.197653000000001</v>
      </c>
      <c r="D13" s="449">
        <v>-40.042667999999999</v>
      </c>
      <c r="E13" s="449">
        <v>-19.206847000000003</v>
      </c>
      <c r="F13" s="449">
        <v>-25.139298999999998</v>
      </c>
      <c r="G13" s="449">
        <v>-18.597750000000001</v>
      </c>
      <c r="H13" s="449">
        <v>-0.63408000000000009</v>
      </c>
      <c r="I13" s="449">
        <v>-0.10120399999999999</v>
      </c>
      <c r="J13" s="449">
        <v>-7.4700000000000005E-4</v>
      </c>
      <c r="K13" s="449">
        <v>-4.8099999999999998E-4</v>
      </c>
      <c r="L13" s="449">
        <v>-3.8299999999999999E-4</v>
      </c>
      <c r="M13" s="368">
        <v>-0.20727699999999999</v>
      </c>
      <c r="N13" s="321">
        <f t="shared" si="3"/>
        <v>-117.462628</v>
      </c>
    </row>
    <row r="14" spans="1:14">
      <c r="A14" s="423" t="s">
        <v>580</v>
      </c>
      <c r="B14" s="500">
        <v>0</v>
      </c>
      <c r="C14" s="453">
        <v>0</v>
      </c>
      <c r="D14" s="453">
        <v>0</v>
      </c>
      <c r="E14" s="453">
        <v>0</v>
      </c>
      <c r="F14" s="453">
        <v>0</v>
      </c>
      <c r="G14" s="453">
        <v>0</v>
      </c>
      <c r="H14" s="453">
        <v>0</v>
      </c>
      <c r="I14" s="453">
        <v>0</v>
      </c>
      <c r="J14" s="453">
        <v>0</v>
      </c>
      <c r="K14" s="453">
        <v>0</v>
      </c>
      <c r="L14" s="453">
        <v>0</v>
      </c>
      <c r="M14" s="436">
        <v>0</v>
      </c>
      <c r="N14" s="427">
        <f t="shared" ref="N14:N27" si="5">SUM(B14:M14)</f>
        <v>0</v>
      </c>
    </row>
    <row r="15" spans="1:14">
      <c r="A15" s="423" t="s">
        <v>581</v>
      </c>
      <c r="B15" s="500">
        <v>0</v>
      </c>
      <c r="C15" s="453">
        <v>0</v>
      </c>
      <c r="D15" s="453">
        <v>0</v>
      </c>
      <c r="E15" s="453">
        <v>0</v>
      </c>
      <c r="F15" s="453">
        <v>0</v>
      </c>
      <c r="G15" s="453">
        <v>0</v>
      </c>
      <c r="H15" s="453">
        <v>0</v>
      </c>
      <c r="I15" s="453">
        <v>0</v>
      </c>
      <c r="J15" s="453">
        <v>0</v>
      </c>
      <c r="K15" s="453">
        <v>0</v>
      </c>
      <c r="L15" s="453">
        <v>0</v>
      </c>
      <c r="M15" s="436">
        <v>0</v>
      </c>
      <c r="N15" s="427">
        <f t="shared" si="5"/>
        <v>0</v>
      </c>
    </row>
    <row r="16" spans="1:14">
      <c r="A16" s="323" t="s">
        <v>582</v>
      </c>
      <c r="B16" s="499">
        <v>-9.6704000000000012E-2</v>
      </c>
      <c r="C16" s="451">
        <v>-9.9231000000000014E-2</v>
      </c>
      <c r="D16" s="451">
        <v>-6.4959000000000003E-2</v>
      </c>
      <c r="E16" s="451">
        <v>-5.9270000000000003E-2</v>
      </c>
      <c r="F16" s="451">
        <v>-4.6882000000000007E-2</v>
      </c>
      <c r="G16" s="451">
        <v>-2.9017000000000001E-2</v>
      </c>
      <c r="H16" s="451">
        <v>-2.645877</v>
      </c>
      <c r="I16" s="451">
        <v>-3.8427999999999997E-2</v>
      </c>
      <c r="J16" s="451">
        <v>-3.4971999999999996E-2</v>
      </c>
      <c r="K16" s="451">
        <v>-0.34918100000000002</v>
      </c>
      <c r="L16" s="451">
        <v>-4.9530000000000005E-2</v>
      </c>
      <c r="M16" s="435">
        <v>-8.9545999999999987E-2</v>
      </c>
      <c r="N16" s="426">
        <f t="shared" si="5"/>
        <v>-3.6035969999999997</v>
      </c>
    </row>
    <row r="17" spans="1:14">
      <c r="A17" s="337" t="s">
        <v>584</v>
      </c>
      <c r="B17" s="330">
        <f t="shared" ref="B17:M17" si="6">B18+B23</f>
        <v>1176.256983</v>
      </c>
      <c r="C17" s="330">
        <f t="shared" si="6"/>
        <v>865.83391100000006</v>
      </c>
      <c r="D17" s="330">
        <f t="shared" si="6"/>
        <v>1160.3828130000002</v>
      </c>
      <c r="E17" s="330">
        <f t="shared" si="6"/>
        <v>1450.3265650000001</v>
      </c>
      <c r="F17" s="330">
        <f t="shared" si="6"/>
        <v>1150.6618410000001</v>
      </c>
      <c r="G17" s="330">
        <f t="shared" si="6"/>
        <v>849.14898999999991</v>
      </c>
      <c r="H17" s="330">
        <f t="shared" si="6"/>
        <v>1094.3785680000001</v>
      </c>
      <c r="I17" s="330">
        <f t="shared" si="6"/>
        <v>1227.3080479999999</v>
      </c>
      <c r="J17" s="330">
        <f t="shared" si="6"/>
        <v>1459.5504309999999</v>
      </c>
      <c r="K17" s="330">
        <f t="shared" si="6"/>
        <v>1700.1600429999999</v>
      </c>
      <c r="L17" s="330">
        <f t="shared" si="6"/>
        <v>1537.8497499999999</v>
      </c>
      <c r="M17" s="330">
        <f t="shared" si="6"/>
        <v>1481.1230389999998</v>
      </c>
      <c r="N17" s="330">
        <f>SUM(B17:M17)</f>
        <v>15152.980981999999</v>
      </c>
    </row>
    <row r="18" spans="1:14">
      <c r="A18" s="337" t="s">
        <v>585</v>
      </c>
      <c r="B18" s="331">
        <f t="shared" ref="B18:M18" si="7">SUM(B19:B22)</f>
        <v>1159.1009999999999</v>
      </c>
      <c r="C18" s="331">
        <f t="shared" si="7"/>
        <v>860.995</v>
      </c>
      <c r="D18" s="331">
        <f t="shared" si="7"/>
        <v>1160.2090000000001</v>
      </c>
      <c r="E18" s="331">
        <f t="shared" si="7"/>
        <v>1450.2340000000002</v>
      </c>
      <c r="F18" s="331">
        <f t="shared" si="7"/>
        <v>1150.4580000000001</v>
      </c>
      <c r="G18" s="331">
        <f t="shared" si="7"/>
        <v>849.03099999999995</v>
      </c>
      <c r="H18" s="331">
        <f t="shared" si="7"/>
        <v>1082.643</v>
      </c>
      <c r="I18" s="331">
        <f t="shared" si="7"/>
        <v>1181.039</v>
      </c>
      <c r="J18" s="331">
        <f t="shared" si="7"/>
        <v>1411.0219999999999</v>
      </c>
      <c r="K18" s="331">
        <f t="shared" si="7"/>
        <v>1636.4829999999999</v>
      </c>
      <c r="L18" s="331">
        <f t="shared" si="7"/>
        <v>1470.4589999999998</v>
      </c>
      <c r="M18" s="331">
        <f t="shared" si="7"/>
        <v>1408.6589999999999</v>
      </c>
      <c r="N18" s="330">
        <f>SUM(B18:M18)</f>
        <v>14820.332999999999</v>
      </c>
    </row>
    <row r="19" spans="1:14">
      <c r="A19" s="425" t="s">
        <v>586</v>
      </c>
      <c r="B19" s="368">
        <v>621.70600000000002</v>
      </c>
      <c r="C19" s="368">
        <v>298.07499999999999</v>
      </c>
      <c r="D19" s="368">
        <v>460.30700000000002</v>
      </c>
      <c r="E19" s="368">
        <v>699.48099999999999</v>
      </c>
      <c r="F19" s="368">
        <v>474.721</v>
      </c>
      <c r="G19" s="368">
        <v>448.024</v>
      </c>
      <c r="H19" s="368">
        <v>542.13300000000004</v>
      </c>
      <c r="I19" s="368">
        <v>677.62900000000002</v>
      </c>
      <c r="J19" s="368">
        <v>967.07600000000002</v>
      </c>
      <c r="K19" s="368">
        <v>1097.761</v>
      </c>
      <c r="L19" s="368">
        <v>984.11</v>
      </c>
      <c r="M19" s="368">
        <v>818.58199999999999</v>
      </c>
      <c r="N19" s="368">
        <f t="shared" si="5"/>
        <v>8089.6050000000005</v>
      </c>
    </row>
    <row r="20" spans="1:14">
      <c r="A20" s="423" t="s">
        <v>587</v>
      </c>
      <c r="B20" s="436">
        <v>445.11</v>
      </c>
      <c r="C20" s="436">
        <v>466.73700000000002</v>
      </c>
      <c r="D20" s="436">
        <v>679.91600000000005</v>
      </c>
      <c r="E20" s="436">
        <v>732.02800000000002</v>
      </c>
      <c r="F20" s="436">
        <v>486.21</v>
      </c>
      <c r="G20" s="436">
        <v>350.173</v>
      </c>
      <c r="H20" s="436">
        <v>535.92999999999995</v>
      </c>
      <c r="I20" s="436">
        <v>481.54</v>
      </c>
      <c r="J20" s="436">
        <v>438.06700000000001</v>
      </c>
      <c r="K20" s="436">
        <v>538.721</v>
      </c>
      <c r="L20" s="436">
        <v>482.96800000000002</v>
      </c>
      <c r="M20" s="436">
        <v>583.74800000000005</v>
      </c>
      <c r="N20" s="436">
        <f t="shared" si="5"/>
        <v>6221.148000000001</v>
      </c>
    </row>
    <row r="21" spans="1:14">
      <c r="A21" s="423" t="s">
        <v>588</v>
      </c>
      <c r="B21" s="436">
        <v>4.1559999999999997</v>
      </c>
      <c r="C21" s="436">
        <v>29.295000000000002</v>
      </c>
      <c r="D21" s="436">
        <v>2.1720000000000002</v>
      </c>
      <c r="E21" s="436">
        <v>11.18</v>
      </c>
      <c r="F21" s="436">
        <v>98.105000000000004</v>
      </c>
      <c r="G21" s="436">
        <v>27.780999999999999</v>
      </c>
      <c r="H21" s="436">
        <v>3.24</v>
      </c>
      <c r="I21" s="436">
        <v>17.818000000000001</v>
      </c>
      <c r="J21" s="436">
        <v>1.115</v>
      </c>
      <c r="K21" s="436">
        <v>0</v>
      </c>
      <c r="L21" s="436">
        <v>0.20399999999999999</v>
      </c>
      <c r="M21" s="436">
        <v>1.9339999999999999</v>
      </c>
      <c r="N21" s="436">
        <f t="shared" si="5"/>
        <v>197.00000000000006</v>
      </c>
    </row>
    <row r="22" spans="1:14">
      <c r="A22" s="323" t="s">
        <v>589</v>
      </c>
      <c r="B22" s="435">
        <v>88.129000000000005</v>
      </c>
      <c r="C22" s="435">
        <v>66.888000000000005</v>
      </c>
      <c r="D22" s="435">
        <v>17.814</v>
      </c>
      <c r="E22" s="435">
        <v>7.5449999999999999</v>
      </c>
      <c r="F22" s="435">
        <v>91.421999999999997</v>
      </c>
      <c r="G22" s="435">
        <v>23.053000000000001</v>
      </c>
      <c r="H22" s="435">
        <v>1.34</v>
      </c>
      <c r="I22" s="435">
        <v>4.0519999999999996</v>
      </c>
      <c r="J22" s="435">
        <v>4.7640000000000002</v>
      </c>
      <c r="K22" s="435">
        <v>1E-3</v>
      </c>
      <c r="L22" s="435">
        <v>3.177</v>
      </c>
      <c r="M22" s="435">
        <v>4.3949999999999996</v>
      </c>
      <c r="N22" s="435">
        <f t="shared" si="5"/>
        <v>312.58</v>
      </c>
    </row>
    <row r="23" spans="1:14">
      <c r="A23" s="337" t="s">
        <v>590</v>
      </c>
      <c r="B23" s="331">
        <f t="shared" ref="B23:M23" si="8">SUM(B24:B27)</f>
        <v>17.155982999999999</v>
      </c>
      <c r="C23" s="331">
        <f t="shared" si="8"/>
        <v>4.8389110000000004</v>
      </c>
      <c r="D23" s="331">
        <f t="shared" si="8"/>
        <v>0.173813</v>
      </c>
      <c r="E23" s="331">
        <f t="shared" si="8"/>
        <v>9.2565000000000008E-2</v>
      </c>
      <c r="F23" s="331">
        <f t="shared" si="8"/>
        <v>0.20384099999999997</v>
      </c>
      <c r="G23" s="331">
        <f t="shared" si="8"/>
        <v>0.11799000000000001</v>
      </c>
      <c r="H23" s="331">
        <f t="shared" si="8"/>
        <v>11.735568000000001</v>
      </c>
      <c r="I23" s="331">
        <f t="shared" si="8"/>
        <v>46.269047999999998</v>
      </c>
      <c r="J23" s="331">
        <f t="shared" si="8"/>
        <v>48.528431000000005</v>
      </c>
      <c r="K23" s="331">
        <f t="shared" si="8"/>
        <v>63.677043000000005</v>
      </c>
      <c r="L23" s="331">
        <f t="shared" si="8"/>
        <v>67.390749999999997</v>
      </c>
      <c r="M23" s="331">
        <f t="shared" si="8"/>
        <v>72.464038999999985</v>
      </c>
      <c r="N23" s="330">
        <f>SUM(B23:M23)</f>
        <v>332.64798199999996</v>
      </c>
    </row>
    <row r="24" spans="1:14">
      <c r="A24" s="425" t="s">
        <v>586</v>
      </c>
      <c r="B24" s="368">
        <v>17.049250000000001</v>
      </c>
      <c r="C24" s="368">
        <v>4.7240500000000001</v>
      </c>
      <c r="D24" s="368">
        <v>0</v>
      </c>
      <c r="E24" s="368">
        <v>0</v>
      </c>
      <c r="F24" s="368">
        <v>0</v>
      </c>
      <c r="G24" s="368">
        <v>1.2162000000000001E-2</v>
      </c>
      <c r="H24" s="368">
        <v>11.643475</v>
      </c>
      <c r="I24" s="368">
        <v>46.146699999999996</v>
      </c>
      <c r="J24" s="368">
        <v>48.405250000000002</v>
      </c>
      <c r="K24" s="368">
        <v>63.601950000000002</v>
      </c>
      <c r="L24" s="368">
        <v>67.260346999999996</v>
      </c>
      <c r="M24" s="368">
        <v>72.34010099999999</v>
      </c>
      <c r="N24" s="368">
        <f t="shared" si="5"/>
        <v>331.18328499999996</v>
      </c>
    </row>
    <row r="25" spans="1:14">
      <c r="A25" s="423" t="s">
        <v>587</v>
      </c>
      <c r="B25" s="436">
        <v>0</v>
      </c>
      <c r="C25" s="436">
        <v>0</v>
      </c>
      <c r="D25" s="436">
        <v>0</v>
      </c>
      <c r="E25" s="436">
        <v>0</v>
      </c>
      <c r="F25" s="436">
        <v>0</v>
      </c>
      <c r="G25" s="436">
        <v>0</v>
      </c>
      <c r="H25" s="436">
        <v>0</v>
      </c>
      <c r="I25" s="436">
        <v>0</v>
      </c>
      <c r="J25" s="436">
        <v>0</v>
      </c>
      <c r="K25" s="436">
        <v>0</v>
      </c>
      <c r="L25" s="436">
        <v>0</v>
      </c>
      <c r="M25" s="436">
        <v>0</v>
      </c>
      <c r="N25" s="436">
        <f t="shared" si="5"/>
        <v>0</v>
      </c>
    </row>
    <row r="26" spans="1:14">
      <c r="A26" s="423" t="s">
        <v>588</v>
      </c>
      <c r="B26" s="436">
        <v>0</v>
      </c>
      <c r="C26" s="436">
        <v>0</v>
      </c>
      <c r="D26" s="436">
        <v>0</v>
      </c>
      <c r="E26" s="436">
        <v>0</v>
      </c>
      <c r="F26" s="436">
        <v>0</v>
      </c>
      <c r="G26" s="436">
        <v>0</v>
      </c>
      <c r="H26" s="436">
        <v>0</v>
      </c>
      <c r="I26" s="436">
        <v>0</v>
      </c>
      <c r="J26" s="436">
        <v>0</v>
      </c>
      <c r="K26" s="436">
        <v>0</v>
      </c>
      <c r="L26" s="436">
        <v>0</v>
      </c>
      <c r="M26" s="436">
        <v>0</v>
      </c>
      <c r="N26" s="436">
        <f t="shared" si="5"/>
        <v>0</v>
      </c>
    </row>
    <row r="27" spans="1:14">
      <c r="A27" s="323" t="s">
        <v>589</v>
      </c>
      <c r="B27" s="435">
        <v>0.10673300000000001</v>
      </c>
      <c r="C27" s="435">
        <v>0.11486099999999999</v>
      </c>
      <c r="D27" s="435">
        <v>0.173813</v>
      </c>
      <c r="E27" s="435">
        <v>9.2565000000000008E-2</v>
      </c>
      <c r="F27" s="435">
        <v>0.20384099999999997</v>
      </c>
      <c r="G27" s="435">
        <v>0.10582800000000001</v>
      </c>
      <c r="H27" s="435">
        <v>9.2093000000000008E-2</v>
      </c>
      <c r="I27" s="435">
        <v>0.122348</v>
      </c>
      <c r="J27" s="435">
        <v>0.123181</v>
      </c>
      <c r="K27" s="435">
        <v>7.5092999999999993E-2</v>
      </c>
      <c r="L27" s="435">
        <v>0.13040299999999999</v>
      </c>
      <c r="M27" s="435">
        <v>0.12393800000000001</v>
      </c>
      <c r="N27" s="435">
        <f t="shared" si="5"/>
        <v>1.4646970000000001</v>
      </c>
    </row>
    <row r="28" spans="1:14">
      <c r="A28" s="55"/>
      <c r="N28" s="9"/>
    </row>
    <row r="29" spans="1:14">
      <c r="A29" s="249"/>
      <c r="N29" s="211"/>
    </row>
    <row r="30" spans="1:14">
      <c r="K30" s="639">
        <f>N8+N13</f>
        <v>-343.57662800000003</v>
      </c>
      <c r="L30" s="639"/>
    </row>
    <row r="31" spans="1:14" ht="10.5" customHeight="1"/>
    <row r="32" spans="1:14" ht="10.5" customHeight="1"/>
    <row r="33" spans="7:14" ht="10.5" customHeight="1"/>
    <row r="34" spans="7:14" ht="10.5" customHeight="1"/>
    <row r="35" spans="7:14">
      <c r="J35" s="640">
        <f>N19+N24</f>
        <v>8420.7882850000005</v>
      </c>
      <c r="K35" s="640"/>
    </row>
    <row r="36" spans="7:14" ht="10.5" customHeight="1"/>
    <row r="37" spans="7:14" ht="10.5" customHeight="1"/>
    <row r="38" spans="7:14" ht="10.5" customHeight="1"/>
    <row r="39" spans="7:14" ht="12.75" customHeight="1">
      <c r="H39" s="643">
        <f>N20+N25</f>
        <v>6221.148000000001</v>
      </c>
      <c r="I39" s="643"/>
    </row>
    <row r="40" spans="7:14">
      <c r="J40" s="21" t="s">
        <v>591</v>
      </c>
      <c r="K40" s="642">
        <f>N5</f>
        <v>-11075.265243</v>
      </c>
      <c r="L40" s="642"/>
    </row>
    <row r="41" spans="7:14" ht="10.5" customHeight="1"/>
    <row r="42" spans="7:14" ht="10.5" customHeight="1"/>
    <row r="43" spans="7:14">
      <c r="G43" s="639">
        <f>N9+N14</f>
        <v>-6083.0750000000007</v>
      </c>
      <c r="H43" s="639"/>
    </row>
    <row r="44" spans="7:14">
      <c r="K44" s="501">
        <f>N21+N26</f>
        <v>197.00000000000006</v>
      </c>
      <c r="L44" s="502">
        <f>N22+N27</f>
        <v>314.04469699999999</v>
      </c>
    </row>
    <row r="45" spans="7:14">
      <c r="M45" s="641">
        <f>N11+N16</f>
        <v>-8884.4105970000001</v>
      </c>
      <c r="N45" s="641"/>
    </row>
    <row r="46" spans="7:14" ht="10.5" customHeight="1"/>
    <row r="47" spans="7:14" ht="10.5" customHeight="1"/>
    <row r="48" spans="7:14">
      <c r="J48" s="639">
        <f>N10+N15</f>
        <v>-10917.184000000001</v>
      </c>
      <c r="K48" s="639"/>
      <c r="L48" s="639"/>
    </row>
  </sheetData>
  <mergeCells count="7">
    <mergeCell ref="K30:L30"/>
    <mergeCell ref="J35:K35"/>
    <mergeCell ref="J48:L48"/>
    <mergeCell ref="M45:N45"/>
    <mergeCell ref="G43:H43"/>
    <mergeCell ref="K40:L40"/>
    <mergeCell ref="H39:I39"/>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27"/>
  <dimension ref="A1:N45"/>
  <sheetViews>
    <sheetView showGridLines="0" zoomScaleNormal="100" zoomScaleSheetLayoutView="115" workbookViewId="0"/>
  </sheetViews>
  <sheetFormatPr defaultColWidth="9.140625" defaultRowHeight="12"/>
  <cols>
    <col min="1" max="1" width="24.5703125" style="5" customWidth="1"/>
    <col min="2" max="9" width="9" style="5" customWidth="1"/>
    <col min="10" max="10" width="9.140625" style="5" customWidth="1"/>
    <col min="11" max="13" width="9" style="5" customWidth="1"/>
    <col min="14" max="14" width="11.28515625" style="5" customWidth="1"/>
    <col min="15" max="15" width="10.7109375" style="5" customWidth="1"/>
    <col min="16" max="16384" width="9.140625" style="5"/>
  </cols>
  <sheetData>
    <row r="1" spans="1:14" ht="18">
      <c r="A1" s="246" t="s">
        <v>592</v>
      </c>
      <c r="N1" s="315" t="str">
        <f>'3.1'!N1</f>
        <v>2021</v>
      </c>
    </row>
    <row r="2" spans="1:14" ht="6" customHeight="1"/>
    <row r="3" spans="1:14">
      <c r="A3" s="353"/>
      <c r="B3" s="312" t="s">
        <v>343</v>
      </c>
      <c r="C3" s="312" t="s">
        <v>344</v>
      </c>
      <c r="D3" s="312" t="s">
        <v>345</v>
      </c>
      <c r="E3" s="312" t="s">
        <v>346</v>
      </c>
      <c r="F3" s="312" t="s">
        <v>347</v>
      </c>
      <c r="G3" s="312" t="s">
        <v>348</v>
      </c>
      <c r="H3" s="312" t="s">
        <v>349</v>
      </c>
      <c r="I3" s="312" t="s">
        <v>350</v>
      </c>
      <c r="J3" s="312" t="s">
        <v>351</v>
      </c>
      <c r="K3" s="312" t="s">
        <v>352</v>
      </c>
      <c r="L3" s="312" t="s">
        <v>353</v>
      </c>
      <c r="M3" s="312" t="s">
        <v>354</v>
      </c>
      <c r="N3" s="354" t="s">
        <v>355</v>
      </c>
    </row>
    <row r="4" spans="1:14">
      <c r="A4" s="503" t="s">
        <v>593</v>
      </c>
      <c r="B4" s="504">
        <f>+B5+B6</f>
        <v>-866.825558</v>
      </c>
      <c r="C4" s="504">
        <f t="shared" ref="C4:M4" si="0">+C5+C6</f>
        <v>-672.92486199999985</v>
      </c>
      <c r="D4" s="504">
        <f t="shared" si="0"/>
        <v>-495.15287100000023</v>
      </c>
      <c r="E4" s="504">
        <f t="shared" si="0"/>
        <v>-394.5650740000001</v>
      </c>
      <c r="F4" s="504">
        <f t="shared" si="0"/>
        <v>-791.11175100000003</v>
      </c>
      <c r="G4" s="504">
        <f t="shared" si="0"/>
        <v>-951.99593300000004</v>
      </c>
      <c r="H4" s="504">
        <f t="shared" si="0"/>
        <v>-562.82914599999981</v>
      </c>
      <c r="I4" s="504">
        <f t="shared" si="0"/>
        <v>-1195.6530640000001</v>
      </c>
      <c r="J4" s="504">
        <f t="shared" si="0"/>
        <v>-1049.5627840000002</v>
      </c>
      <c r="K4" s="504">
        <f t="shared" si="0"/>
        <v>-891.5119679999998</v>
      </c>
      <c r="L4" s="504">
        <f t="shared" si="0"/>
        <v>-1219.167923</v>
      </c>
      <c r="M4" s="504">
        <f t="shared" si="0"/>
        <v>-1061.5588109999999</v>
      </c>
      <c r="N4" s="504">
        <f>SUM(B4:M4)</f>
        <v>-10152.859745000002</v>
      </c>
    </row>
    <row r="5" spans="1:14">
      <c r="A5" s="425" t="s">
        <v>594</v>
      </c>
      <c r="B5" s="321">
        <v>-2559.393388</v>
      </c>
      <c r="C5" s="321">
        <v>-1993.6329579999999</v>
      </c>
      <c r="D5" s="321">
        <v>-1714.0378710000002</v>
      </c>
      <c r="E5" s="321">
        <v>-1500.590559</v>
      </c>
      <c r="F5" s="321">
        <v>-1794.898218</v>
      </c>
      <c r="G5" s="321">
        <v>-1666.494639</v>
      </c>
      <c r="H5" s="321">
        <v>-1648.889653</v>
      </c>
      <c r="I5" s="321">
        <v>-1935.3913060000002</v>
      </c>
      <c r="J5" s="321">
        <v>-1822.0127930000001</v>
      </c>
      <c r="K5" s="321">
        <v>-2056.1120889999997</v>
      </c>
      <c r="L5" s="321">
        <v>-2440.0358209999999</v>
      </c>
      <c r="M5" s="321">
        <v>-2389.4215009999998</v>
      </c>
      <c r="N5" s="321">
        <v>-23520.910796</v>
      </c>
    </row>
    <row r="6" spans="1:14">
      <c r="A6" s="323" t="s">
        <v>595</v>
      </c>
      <c r="B6" s="426">
        <v>1692.56783</v>
      </c>
      <c r="C6" s="426">
        <v>1320.7080960000001</v>
      </c>
      <c r="D6" s="426">
        <v>1218.885</v>
      </c>
      <c r="E6" s="426">
        <v>1106.0254849999999</v>
      </c>
      <c r="F6" s="426">
        <v>1003.786467</v>
      </c>
      <c r="G6" s="426">
        <v>714.49870599999997</v>
      </c>
      <c r="H6" s="426">
        <v>1086.0605070000001</v>
      </c>
      <c r="I6" s="426">
        <v>739.73824200000001</v>
      </c>
      <c r="J6" s="426">
        <v>772.45000899999991</v>
      </c>
      <c r="K6" s="426">
        <v>1164.6001209999999</v>
      </c>
      <c r="L6" s="426">
        <v>1220.867898</v>
      </c>
      <c r="M6" s="426">
        <v>1327.8626899999999</v>
      </c>
      <c r="N6" s="426">
        <v>13368.051051</v>
      </c>
    </row>
    <row r="7" spans="1:14">
      <c r="A7" s="503" t="s">
        <v>596</v>
      </c>
      <c r="B7" s="504">
        <f>'7.1'!B5</f>
        <v>-1131.7679599999999</v>
      </c>
      <c r="C7" s="504">
        <f>'7.1'!C5</f>
        <v>-657.12097300000016</v>
      </c>
      <c r="D7" s="504">
        <f>'7.1'!D5</f>
        <v>-718.84281399999986</v>
      </c>
      <c r="E7" s="504">
        <f>'7.1'!E5</f>
        <v>-381.15555199999972</v>
      </c>
      <c r="F7" s="504">
        <f>'7.1'!F5</f>
        <v>-57.413340000000062</v>
      </c>
      <c r="G7" s="504">
        <f>'7.1'!G5</f>
        <v>-522.86677700000018</v>
      </c>
      <c r="H7" s="504">
        <f>'7.1'!H5</f>
        <v>-823.52138900000023</v>
      </c>
      <c r="I7" s="504">
        <f>'7.1'!I5</f>
        <v>-725.30558399999995</v>
      </c>
      <c r="J7" s="504">
        <f>'7.1'!J5</f>
        <v>-1206.5912879999998</v>
      </c>
      <c r="K7" s="504">
        <f>'7.1'!K5</f>
        <v>-1808.197619</v>
      </c>
      <c r="L7" s="504">
        <f>'7.1'!L5</f>
        <v>-1659.191163</v>
      </c>
      <c r="M7" s="504">
        <f>'7.1'!M5</f>
        <v>-1383.2907840000005</v>
      </c>
      <c r="N7" s="504">
        <f>'7.1'!N5</f>
        <v>-11075.265243</v>
      </c>
    </row>
    <row r="8" spans="1:14">
      <c r="A8" s="425" t="s">
        <v>597</v>
      </c>
      <c r="B8" s="321">
        <f>'7.1'!B6</f>
        <v>-2308.0249429999999</v>
      </c>
      <c r="C8" s="321">
        <f>'7.1'!C6</f>
        <v>-1522.9548840000002</v>
      </c>
      <c r="D8" s="321">
        <f>'7.1'!D6</f>
        <v>-1879.225627</v>
      </c>
      <c r="E8" s="321">
        <f>'7.1'!E6</f>
        <v>-1831.4821169999998</v>
      </c>
      <c r="F8" s="321">
        <f>'7.1'!F6</f>
        <v>-1208.0751810000002</v>
      </c>
      <c r="G8" s="321">
        <f>'7.1'!G6</f>
        <v>-1372.0157670000001</v>
      </c>
      <c r="H8" s="321">
        <f>'7.1'!H6</f>
        <v>-1917.8999570000003</v>
      </c>
      <c r="I8" s="321">
        <f>'7.1'!I6</f>
        <v>-1952.6136319999998</v>
      </c>
      <c r="J8" s="321">
        <f>'7.1'!J6</f>
        <v>-2666.1417189999997</v>
      </c>
      <c r="K8" s="321">
        <f>'7.1'!K6</f>
        <v>-3508.3576619999999</v>
      </c>
      <c r="L8" s="321">
        <f>'7.1'!L6</f>
        <v>-3197.0409129999998</v>
      </c>
      <c r="M8" s="321">
        <f>'7.1'!M6</f>
        <v>-2864.4138230000003</v>
      </c>
      <c r="N8" s="321">
        <f>'7.1'!N6</f>
        <v>-26228.246224999999</v>
      </c>
    </row>
    <row r="9" spans="1:14">
      <c r="A9" s="323" t="s">
        <v>598</v>
      </c>
      <c r="B9" s="426">
        <f>'7.1'!B17</f>
        <v>1176.256983</v>
      </c>
      <c r="C9" s="426">
        <f>'7.1'!C17</f>
        <v>865.83391100000006</v>
      </c>
      <c r="D9" s="426">
        <f>'7.1'!D17</f>
        <v>1160.3828130000002</v>
      </c>
      <c r="E9" s="426">
        <f>'7.1'!E17</f>
        <v>1450.3265650000001</v>
      </c>
      <c r="F9" s="426">
        <f>'7.1'!F17</f>
        <v>1150.6618410000001</v>
      </c>
      <c r="G9" s="426">
        <f>'7.1'!G17</f>
        <v>849.14898999999991</v>
      </c>
      <c r="H9" s="426">
        <f>'7.1'!H17</f>
        <v>1094.3785680000001</v>
      </c>
      <c r="I9" s="426">
        <f>'7.1'!I17</f>
        <v>1227.3080479999999</v>
      </c>
      <c r="J9" s="426">
        <f>'7.1'!J17</f>
        <v>1459.5504309999999</v>
      </c>
      <c r="K9" s="426">
        <f>'7.1'!K17</f>
        <v>1700.1600429999999</v>
      </c>
      <c r="L9" s="426">
        <f>'7.1'!L17</f>
        <v>1537.8497499999999</v>
      </c>
      <c r="M9" s="426">
        <f>'7.1'!M17</f>
        <v>1481.1230389999998</v>
      </c>
      <c r="N9" s="426">
        <f>'7.1'!N17</f>
        <v>15152.980981999999</v>
      </c>
    </row>
    <row r="10" spans="1:14" ht="13.5" customHeight="1">
      <c r="A10" s="644" t="s">
        <v>599</v>
      </c>
      <c r="B10" s="330">
        <f t="shared" ref="B10:N10" si="1">B7-B4</f>
        <v>-264.9424019999999</v>
      </c>
      <c r="C10" s="330">
        <f t="shared" si="1"/>
        <v>15.803888999999685</v>
      </c>
      <c r="D10" s="330">
        <f t="shared" si="1"/>
        <v>-223.68994299999963</v>
      </c>
      <c r="E10" s="330">
        <f t="shared" si="1"/>
        <v>13.409522000000379</v>
      </c>
      <c r="F10" s="330">
        <f t="shared" si="1"/>
        <v>733.69841099999996</v>
      </c>
      <c r="G10" s="330">
        <f t="shared" si="1"/>
        <v>429.12915599999985</v>
      </c>
      <c r="H10" s="330">
        <f t="shared" si="1"/>
        <v>-260.69224300000042</v>
      </c>
      <c r="I10" s="330">
        <f t="shared" si="1"/>
        <v>470.34748000000013</v>
      </c>
      <c r="J10" s="330">
        <f t="shared" si="1"/>
        <v>-157.02850399999966</v>
      </c>
      <c r="K10" s="330">
        <f t="shared" si="1"/>
        <v>-916.68565100000023</v>
      </c>
      <c r="L10" s="330">
        <f t="shared" si="1"/>
        <v>-440.02323999999999</v>
      </c>
      <c r="M10" s="330">
        <f t="shared" si="1"/>
        <v>-321.73197300000061</v>
      </c>
      <c r="N10" s="330">
        <f t="shared" si="1"/>
        <v>-922.40549799999826</v>
      </c>
    </row>
    <row r="11" spans="1:14" ht="12.75" customHeight="1">
      <c r="A11" s="644"/>
      <c r="B11" s="334">
        <f t="shared" ref="B11:N11" si="2">B10/B4</f>
        <v>0.30564673544154991</v>
      </c>
      <c r="C11" s="334">
        <f t="shared" si="2"/>
        <v>-2.3485369455705576E-2</v>
      </c>
      <c r="D11" s="334">
        <f t="shared" si="2"/>
        <v>0.45175935776811749</v>
      </c>
      <c r="E11" s="334">
        <f t="shared" si="2"/>
        <v>-3.3985577750351964E-2</v>
      </c>
      <c r="F11" s="334">
        <f t="shared" si="2"/>
        <v>-0.92742701656570381</v>
      </c>
      <c r="G11" s="334">
        <f t="shared" si="2"/>
        <v>-0.45076784587482038</v>
      </c>
      <c r="H11" s="334">
        <f t="shared" si="2"/>
        <v>0.46318184630758358</v>
      </c>
      <c r="I11" s="334">
        <f t="shared" si="2"/>
        <v>-0.39338123587997603</v>
      </c>
      <c r="J11" s="334">
        <f t="shared" si="2"/>
        <v>0.14961325457972757</v>
      </c>
      <c r="K11" s="334">
        <f t="shared" si="2"/>
        <v>1.0282370668073864</v>
      </c>
      <c r="L11" s="334">
        <f t="shared" si="2"/>
        <v>0.36092094591632395</v>
      </c>
      <c r="M11" s="334">
        <f t="shared" si="2"/>
        <v>0.30307503424791471</v>
      </c>
      <c r="N11" s="334">
        <f t="shared" si="2"/>
        <v>9.0851791629866355E-2</v>
      </c>
    </row>
    <row r="12" spans="1:14">
      <c r="A12" s="55"/>
      <c r="N12" s="9"/>
    </row>
    <row r="13" spans="1:14">
      <c r="A13" s="18"/>
      <c r="N13" s="9"/>
    </row>
    <row r="14" spans="1:14" ht="18">
      <c r="A14" s="301" t="s">
        <v>600</v>
      </c>
      <c r="B14" s="3"/>
      <c r="C14" s="44"/>
      <c r="D14" s="44"/>
      <c r="E14" s="44"/>
      <c r="F14" s="44"/>
      <c r="G14" s="44"/>
      <c r="H14" s="3"/>
      <c r="I14" s="3"/>
      <c r="J14" s="3"/>
      <c r="K14" s="37"/>
    </row>
    <row r="15" spans="1:14" ht="7.5" customHeight="1">
      <c r="A15" s="3"/>
      <c r="B15" s="3"/>
      <c r="C15" s="3"/>
      <c r="D15" s="3"/>
      <c r="E15" s="3"/>
      <c r="F15" s="3"/>
      <c r="G15" s="3"/>
      <c r="H15" s="3"/>
      <c r="I15" s="3"/>
      <c r="J15" s="3"/>
      <c r="K15" s="3"/>
    </row>
    <row r="16" spans="1:14" ht="12" customHeight="1">
      <c r="A16" s="356"/>
      <c r="B16" s="356">
        <v>2012</v>
      </c>
      <c r="C16" s="356">
        <v>2013</v>
      </c>
      <c r="D16" s="356">
        <v>2014</v>
      </c>
      <c r="E16" s="356">
        <v>2015</v>
      </c>
      <c r="F16" s="356">
        <v>2016</v>
      </c>
      <c r="G16" s="356">
        <v>2017</v>
      </c>
      <c r="H16" s="356">
        <v>2018</v>
      </c>
      <c r="I16" s="356">
        <v>2019</v>
      </c>
      <c r="J16" s="356">
        <v>2020</v>
      </c>
      <c r="K16" s="356">
        <v>2021</v>
      </c>
    </row>
    <row r="17" spans="1:14">
      <c r="A17" s="357" t="s">
        <v>576</v>
      </c>
      <c r="B17" s="358">
        <v>-17.1205</v>
      </c>
      <c r="C17" s="358">
        <v>-16.872599999999998</v>
      </c>
      <c r="D17" s="358">
        <v>-16.300064602999999</v>
      </c>
      <c r="E17" s="358">
        <v>-12.515503262000003</v>
      </c>
      <c r="F17" s="358">
        <v>-10.974436111000001</v>
      </c>
      <c r="G17" s="358">
        <v>-13.036937850999999</v>
      </c>
      <c r="H17" s="358">
        <v>-13.907092499999996</v>
      </c>
      <c r="I17" s="358">
        <v>-13.096603356000003</v>
      </c>
      <c r="J17" s="358">
        <v>-10.152859744999999</v>
      </c>
      <c r="K17" s="358">
        <f>SUM(K18:K20)</f>
        <v>-11.075265243000002</v>
      </c>
    </row>
    <row r="18" spans="1:14" ht="12" customHeight="1">
      <c r="A18" s="505" t="s">
        <v>601</v>
      </c>
      <c r="B18" s="506">
        <v>-27.447399999999998</v>
      </c>
      <c r="C18" s="506">
        <v>-27.694199999999999</v>
      </c>
      <c r="D18" s="506">
        <v>-28.141830536999997</v>
      </c>
      <c r="E18" s="506">
        <v>-28.661353127999998</v>
      </c>
      <c r="F18" s="506">
        <v>-24.791009029000001</v>
      </c>
      <c r="G18" s="506">
        <v>-28.108937059999999</v>
      </c>
      <c r="H18" s="506">
        <v>-25.480502997999995</v>
      </c>
      <c r="I18" s="506">
        <v>-24.122816544000003</v>
      </c>
      <c r="J18" s="506">
        <v>-23.520910795999999</v>
      </c>
      <c r="K18" s="506">
        <f>'7.1'!N6/1000</f>
        <v>-26.228246224999999</v>
      </c>
    </row>
    <row r="19" spans="1:14" ht="12" customHeight="1">
      <c r="A19" s="509" t="s">
        <v>602</v>
      </c>
      <c r="B19" s="510">
        <v>9.3308999999999997</v>
      </c>
      <c r="C19" s="510">
        <v>9.8519000000000005</v>
      </c>
      <c r="D19" s="510">
        <v>11.187258999999999</v>
      </c>
      <c r="E19" s="510">
        <v>15.488839999999996</v>
      </c>
      <c r="F19" s="510">
        <v>13.439601</v>
      </c>
      <c r="G19" s="510">
        <v>14.643177</v>
      </c>
      <c r="H19" s="510">
        <v>11.413304</v>
      </c>
      <c r="I19" s="510">
        <v>10.972227999999999</v>
      </c>
      <c r="J19" s="510">
        <v>13.301913000000001</v>
      </c>
      <c r="K19" s="510">
        <f>'7.1'!N18/1000</f>
        <v>14.820332999999998</v>
      </c>
      <c r="L19" s="95"/>
    </row>
    <row r="20" spans="1:14">
      <c r="A20" s="507" t="s">
        <v>603</v>
      </c>
      <c r="B20" s="508">
        <v>0.996</v>
      </c>
      <c r="C20" s="508">
        <v>0.96970000000000001</v>
      </c>
      <c r="D20" s="508">
        <v>0.65450693400000004</v>
      </c>
      <c r="E20" s="508">
        <v>0.65700986599999989</v>
      </c>
      <c r="F20" s="508">
        <v>0.37697191799999996</v>
      </c>
      <c r="G20" s="508">
        <v>0.42882220900000007</v>
      </c>
      <c r="H20" s="508">
        <v>0.16010649799999999</v>
      </c>
      <c r="I20" s="508">
        <v>5.3985188000000003E-2</v>
      </c>
      <c r="J20" s="508">
        <v>6.6138051000000003E-2</v>
      </c>
      <c r="K20" s="508">
        <f>'7.1'!N23/1000</f>
        <v>0.33264798199999995</v>
      </c>
    </row>
    <row r="21" spans="1:14">
      <c r="A21" s="12"/>
      <c r="B21" s="3"/>
      <c r="C21" s="3"/>
      <c r="D21" s="3"/>
      <c r="E21" s="3"/>
      <c r="F21" s="3"/>
      <c r="G21" s="3"/>
      <c r="H21" s="3"/>
      <c r="I21" s="3"/>
      <c r="J21" s="3"/>
      <c r="K21" s="9"/>
    </row>
    <row r="22" spans="1:14" ht="12" customHeight="1">
      <c r="A22" s="45"/>
      <c r="B22" s="45"/>
      <c r="C22" s="45"/>
      <c r="D22" s="45"/>
      <c r="E22" s="45"/>
      <c r="F22" s="45"/>
      <c r="G22" s="45"/>
      <c r="H22" s="45"/>
      <c r="I22" s="45"/>
      <c r="J22" s="45"/>
      <c r="K22" s="105"/>
      <c r="L22" s="45"/>
      <c r="M22" s="23"/>
      <c r="N22" s="23"/>
    </row>
    <row r="23" spans="1:14" ht="12" customHeight="1">
      <c r="A23" s="45"/>
      <c r="B23" s="45"/>
      <c r="C23" s="45"/>
      <c r="D23" s="45"/>
      <c r="E23" s="45"/>
      <c r="F23" s="45"/>
      <c r="G23" s="45"/>
      <c r="H23" s="45"/>
      <c r="I23" s="45"/>
      <c r="J23" s="45"/>
      <c r="K23" s="45"/>
      <c r="L23" s="45"/>
    </row>
    <row r="24" spans="1:14" ht="12" customHeight="1">
      <c r="A24" s="45"/>
      <c r="B24" s="45"/>
      <c r="C24" s="45"/>
      <c r="D24" s="45"/>
      <c r="E24" s="45"/>
      <c r="F24" s="45"/>
      <c r="G24" s="45"/>
      <c r="H24" s="45"/>
      <c r="I24" s="45"/>
      <c r="J24" s="45"/>
      <c r="K24" s="45"/>
      <c r="L24" s="45"/>
    </row>
    <row r="25" spans="1:14" ht="12" customHeight="1">
      <c r="A25" s="23"/>
      <c r="B25" s="23" t="s">
        <v>25</v>
      </c>
      <c r="C25" s="23" t="s">
        <v>26</v>
      </c>
      <c r="D25" s="23" t="s">
        <v>27</v>
      </c>
      <c r="E25" s="23" t="s">
        <v>28</v>
      </c>
      <c r="F25" s="23" t="s">
        <v>29</v>
      </c>
      <c r="G25" s="23" t="s">
        <v>30</v>
      </c>
      <c r="H25" s="23" t="s">
        <v>31</v>
      </c>
      <c r="I25" s="23" t="s">
        <v>32</v>
      </c>
      <c r="J25" s="23" t="s">
        <v>33</v>
      </c>
      <c r="K25" s="23" t="s">
        <v>34</v>
      </c>
      <c r="L25" s="23" t="s">
        <v>35</v>
      </c>
      <c r="M25" s="23" t="s">
        <v>36</v>
      </c>
    </row>
    <row r="26" spans="1:14" ht="12" customHeight="1">
      <c r="A26" s="23" t="str">
        <f>+A5</f>
        <v>Total exports in 2020</v>
      </c>
      <c r="B26" s="23">
        <f>B5</f>
        <v>-2559.393388</v>
      </c>
      <c r="C26" s="23">
        <f t="shared" ref="C26:M27" si="3">C5</f>
        <v>-1993.6329579999999</v>
      </c>
      <c r="D26" s="23">
        <f t="shared" si="3"/>
        <v>-1714.0378710000002</v>
      </c>
      <c r="E26" s="23">
        <f t="shared" si="3"/>
        <v>-1500.590559</v>
      </c>
      <c r="F26" s="23">
        <f t="shared" si="3"/>
        <v>-1794.898218</v>
      </c>
      <c r="G26" s="23">
        <f t="shared" si="3"/>
        <v>-1666.494639</v>
      </c>
      <c r="H26" s="23">
        <f t="shared" si="3"/>
        <v>-1648.889653</v>
      </c>
      <c r="I26" s="23">
        <f t="shared" si="3"/>
        <v>-1935.3913060000002</v>
      </c>
      <c r="J26" s="23">
        <f t="shared" si="3"/>
        <v>-1822.0127930000001</v>
      </c>
      <c r="K26" s="23">
        <f t="shared" si="3"/>
        <v>-2056.1120889999997</v>
      </c>
      <c r="L26" s="23">
        <f t="shared" si="3"/>
        <v>-2440.0358209999999</v>
      </c>
      <c r="M26" s="23">
        <f t="shared" si="3"/>
        <v>-2389.4215009999998</v>
      </c>
    </row>
    <row r="27" spans="1:14" ht="12" customHeight="1">
      <c r="A27" s="23" t="str">
        <f>+A6</f>
        <v>Total imports in 2020</v>
      </c>
      <c r="B27" s="23">
        <f>B6</f>
        <v>1692.56783</v>
      </c>
      <c r="C27" s="23">
        <f t="shared" si="3"/>
        <v>1320.7080960000001</v>
      </c>
      <c r="D27" s="23">
        <f t="shared" si="3"/>
        <v>1218.885</v>
      </c>
      <c r="E27" s="23">
        <f t="shared" si="3"/>
        <v>1106.0254849999999</v>
      </c>
      <c r="F27" s="23">
        <f t="shared" si="3"/>
        <v>1003.786467</v>
      </c>
      <c r="G27" s="23">
        <f t="shared" si="3"/>
        <v>714.49870599999997</v>
      </c>
      <c r="H27" s="23">
        <f t="shared" si="3"/>
        <v>1086.0605070000001</v>
      </c>
      <c r="I27" s="23">
        <f t="shared" si="3"/>
        <v>739.73824200000001</v>
      </c>
      <c r="J27" s="23">
        <f t="shared" si="3"/>
        <v>772.45000899999991</v>
      </c>
      <c r="K27" s="23">
        <f t="shared" si="3"/>
        <v>1164.6001209999999</v>
      </c>
      <c r="L27" s="23">
        <f t="shared" si="3"/>
        <v>1220.867898</v>
      </c>
      <c r="M27" s="23">
        <f t="shared" si="3"/>
        <v>1327.8626899999999</v>
      </c>
    </row>
    <row r="28" spans="1:14" ht="12" customHeight="1">
      <c r="A28" s="23" t="str">
        <f>+A8</f>
        <v>Total exports in 2021</v>
      </c>
      <c r="B28" s="23">
        <f>B8</f>
        <v>-2308.0249429999999</v>
      </c>
      <c r="C28" s="23">
        <f t="shared" ref="C28:M29" si="4">C8</f>
        <v>-1522.9548840000002</v>
      </c>
      <c r="D28" s="23">
        <f t="shared" si="4"/>
        <v>-1879.225627</v>
      </c>
      <c r="E28" s="23">
        <f t="shared" si="4"/>
        <v>-1831.4821169999998</v>
      </c>
      <c r="F28" s="23">
        <f t="shared" si="4"/>
        <v>-1208.0751810000002</v>
      </c>
      <c r="G28" s="23">
        <f t="shared" si="4"/>
        <v>-1372.0157670000001</v>
      </c>
      <c r="H28" s="23">
        <f t="shared" si="4"/>
        <v>-1917.8999570000003</v>
      </c>
      <c r="I28" s="23">
        <f t="shared" si="4"/>
        <v>-1952.6136319999998</v>
      </c>
      <c r="J28" s="23">
        <f t="shared" si="4"/>
        <v>-2666.1417189999997</v>
      </c>
      <c r="K28" s="23">
        <f t="shared" si="4"/>
        <v>-3508.3576619999999</v>
      </c>
      <c r="L28" s="23">
        <f t="shared" si="4"/>
        <v>-3197.0409129999998</v>
      </c>
      <c r="M28" s="23">
        <f t="shared" si="4"/>
        <v>-2864.4138230000003</v>
      </c>
    </row>
    <row r="29" spans="1:14" ht="12" customHeight="1">
      <c r="A29" s="23" t="str">
        <f>+A9</f>
        <v>Total imports in 2021</v>
      </c>
      <c r="B29" s="23">
        <f>B9</f>
        <v>1176.256983</v>
      </c>
      <c r="C29" s="23">
        <f t="shared" si="4"/>
        <v>865.83391100000006</v>
      </c>
      <c r="D29" s="23">
        <f t="shared" si="4"/>
        <v>1160.3828130000002</v>
      </c>
      <c r="E29" s="23">
        <f t="shared" si="4"/>
        <v>1450.3265650000001</v>
      </c>
      <c r="F29" s="23">
        <f t="shared" si="4"/>
        <v>1150.6618410000001</v>
      </c>
      <c r="G29" s="23">
        <f t="shared" si="4"/>
        <v>849.14898999999991</v>
      </c>
      <c r="H29" s="23">
        <f t="shared" si="4"/>
        <v>1094.3785680000001</v>
      </c>
      <c r="I29" s="23">
        <f t="shared" si="4"/>
        <v>1227.3080479999999</v>
      </c>
      <c r="J29" s="23">
        <f t="shared" si="4"/>
        <v>1459.5504309999999</v>
      </c>
      <c r="K29" s="23">
        <f t="shared" si="4"/>
        <v>1700.1600429999999</v>
      </c>
      <c r="L29" s="23">
        <f t="shared" si="4"/>
        <v>1537.8497499999999</v>
      </c>
      <c r="M29" s="23">
        <f t="shared" si="4"/>
        <v>1481.1230389999998</v>
      </c>
    </row>
    <row r="30" spans="1:14" ht="12" customHeight="1">
      <c r="A30" s="23"/>
      <c r="B30" s="23"/>
      <c r="C30" s="23"/>
      <c r="D30" s="23"/>
      <c r="E30" s="23"/>
      <c r="F30" s="23"/>
      <c r="G30" s="23"/>
      <c r="H30" s="23"/>
      <c r="I30" s="23"/>
      <c r="J30" s="23"/>
      <c r="K30" s="23"/>
      <c r="L30" s="23"/>
      <c r="M30" s="23"/>
    </row>
    <row r="31" spans="1:14" ht="12" customHeight="1">
      <c r="A31" s="23"/>
      <c r="B31" s="23"/>
      <c r="C31" s="23"/>
      <c r="D31" s="23"/>
      <c r="E31" s="23"/>
      <c r="F31" s="23"/>
      <c r="G31" s="23"/>
      <c r="H31" s="23"/>
      <c r="I31" s="23"/>
      <c r="J31" s="23"/>
      <c r="K31" s="23"/>
      <c r="L31" s="23"/>
      <c r="M31" s="23"/>
    </row>
    <row r="32" spans="1:14" ht="12" customHeight="1">
      <c r="A32" s="23"/>
      <c r="B32" s="23" t="s">
        <v>25</v>
      </c>
      <c r="C32" s="23" t="s">
        <v>26</v>
      </c>
      <c r="D32" s="23" t="s">
        <v>27</v>
      </c>
      <c r="E32" s="23" t="s">
        <v>28</v>
      </c>
      <c r="F32" s="23" t="s">
        <v>29</v>
      </c>
      <c r="G32" s="23" t="s">
        <v>30</v>
      </c>
      <c r="H32" s="23" t="s">
        <v>31</v>
      </c>
      <c r="I32" s="23" t="s">
        <v>32</v>
      </c>
      <c r="J32" s="23" t="s">
        <v>33</v>
      </c>
      <c r="K32" s="23" t="s">
        <v>34</v>
      </c>
      <c r="L32" s="23" t="s">
        <v>35</v>
      </c>
      <c r="M32" s="23" t="s">
        <v>36</v>
      </c>
    </row>
    <row r="33" spans="1:13" ht="12" customHeight="1">
      <c r="A33" s="23" t="s">
        <v>88</v>
      </c>
      <c r="B33" s="86">
        <f t="shared" ref="B33:M33" si="5">B11</f>
        <v>0.30564673544154991</v>
      </c>
      <c r="C33" s="86">
        <f t="shared" si="5"/>
        <v>-2.3485369455705576E-2</v>
      </c>
      <c r="D33" s="86">
        <f t="shared" si="5"/>
        <v>0.45175935776811749</v>
      </c>
      <c r="E33" s="86">
        <f t="shared" si="5"/>
        <v>-3.3985577750351964E-2</v>
      </c>
      <c r="F33" s="86">
        <f t="shared" si="5"/>
        <v>-0.92742701656570381</v>
      </c>
      <c r="G33" s="86">
        <f t="shared" si="5"/>
        <v>-0.45076784587482038</v>
      </c>
      <c r="H33" s="86">
        <f t="shared" si="5"/>
        <v>0.46318184630758358</v>
      </c>
      <c r="I33" s="86">
        <f t="shared" si="5"/>
        <v>-0.39338123587997603</v>
      </c>
      <c r="J33" s="86">
        <f t="shared" si="5"/>
        <v>0.14961325457972757</v>
      </c>
      <c r="K33" s="86">
        <f t="shared" si="5"/>
        <v>1.0282370668073864</v>
      </c>
      <c r="L33" s="86">
        <f t="shared" si="5"/>
        <v>0.36092094591632395</v>
      </c>
      <c r="M33" s="86">
        <f t="shared" si="5"/>
        <v>0.30307503424791471</v>
      </c>
    </row>
    <row r="34" spans="1:13" ht="12" customHeight="1">
      <c r="A34" s="45"/>
      <c r="B34" s="45"/>
      <c r="C34" s="45"/>
      <c r="D34" s="45"/>
      <c r="E34" s="45"/>
      <c r="F34" s="45"/>
      <c r="G34" s="45"/>
      <c r="H34" s="45"/>
      <c r="I34" s="45"/>
      <c r="J34" s="45"/>
      <c r="K34" s="45"/>
      <c r="L34" s="45"/>
    </row>
    <row r="35" spans="1:13" ht="12" customHeight="1">
      <c r="A35" s="45"/>
      <c r="B35" s="45"/>
      <c r="C35" s="45"/>
      <c r="D35" s="45"/>
      <c r="E35" s="45"/>
      <c r="F35" s="45"/>
      <c r="G35" s="45"/>
      <c r="H35" s="45"/>
      <c r="I35" s="45"/>
      <c r="J35" s="45"/>
      <c r="K35" s="45"/>
      <c r="L35" s="45"/>
    </row>
    <row r="36" spans="1:13" ht="12" customHeight="1">
      <c r="A36" s="45"/>
      <c r="B36" s="45"/>
      <c r="C36" s="45"/>
      <c r="D36" s="45"/>
      <c r="E36" s="45"/>
      <c r="F36" s="45"/>
      <c r="G36" s="45"/>
      <c r="H36" s="45"/>
      <c r="I36" s="45"/>
      <c r="J36" s="45"/>
      <c r="K36" s="45"/>
      <c r="L36" s="45"/>
    </row>
    <row r="37" spans="1:13" ht="12" customHeight="1">
      <c r="A37" s="45"/>
      <c r="B37" s="45"/>
      <c r="C37" s="45"/>
      <c r="D37" s="45"/>
      <c r="E37" s="45"/>
      <c r="F37" s="45"/>
      <c r="G37" s="45"/>
      <c r="H37" s="45"/>
      <c r="I37" s="45"/>
      <c r="J37" s="45"/>
      <c r="K37" s="45"/>
      <c r="L37" s="45"/>
    </row>
    <row r="38" spans="1:13" ht="12" customHeight="1">
      <c r="A38" s="45"/>
      <c r="B38" s="45"/>
      <c r="C38" s="45"/>
      <c r="D38" s="45"/>
      <c r="E38" s="45"/>
      <c r="F38" s="45"/>
      <c r="G38" s="45"/>
      <c r="H38" s="45"/>
      <c r="I38" s="45"/>
      <c r="J38" s="45"/>
      <c r="K38" s="45"/>
      <c r="L38" s="45"/>
    </row>
    <row r="39" spans="1:13" ht="12" customHeight="1">
      <c r="A39" s="45"/>
      <c r="B39" s="45"/>
      <c r="C39" s="45"/>
      <c r="D39" s="45"/>
      <c r="E39" s="45"/>
      <c r="F39" s="45"/>
      <c r="G39" s="45"/>
      <c r="H39" s="45"/>
      <c r="I39" s="45"/>
      <c r="J39" s="45"/>
      <c r="K39" s="45"/>
      <c r="L39" s="45"/>
    </row>
    <row r="40" spans="1:13" ht="12" customHeight="1">
      <c r="A40" s="45"/>
      <c r="B40" s="45"/>
      <c r="C40" s="45"/>
      <c r="D40" s="45"/>
      <c r="E40" s="45"/>
      <c r="F40" s="45"/>
      <c r="G40" s="45"/>
      <c r="H40" s="45"/>
      <c r="I40" s="45"/>
      <c r="J40" s="45"/>
      <c r="K40" s="45"/>
      <c r="L40" s="45"/>
    </row>
    <row r="41" spans="1:13" ht="12" customHeight="1">
      <c r="A41" s="45"/>
      <c r="B41" s="45"/>
      <c r="C41" s="45"/>
      <c r="D41" s="45"/>
      <c r="E41" s="45"/>
      <c r="F41" s="45"/>
      <c r="G41" s="45"/>
      <c r="H41" s="45"/>
      <c r="I41" s="45"/>
      <c r="J41" s="45"/>
      <c r="K41" s="45"/>
      <c r="L41" s="45"/>
    </row>
    <row r="42" spans="1:13" ht="12" customHeight="1">
      <c r="A42" s="45"/>
      <c r="B42" s="45"/>
      <c r="C42" s="45"/>
      <c r="D42" s="45"/>
      <c r="E42" s="45"/>
      <c r="F42" s="45"/>
      <c r="G42" s="45"/>
      <c r="H42" s="45"/>
      <c r="I42" s="45"/>
      <c r="J42" s="45"/>
      <c r="K42" s="45"/>
      <c r="L42" s="45"/>
    </row>
    <row r="43" spans="1:13" ht="12" customHeight="1">
      <c r="A43" s="45"/>
      <c r="B43" s="45"/>
      <c r="C43" s="45"/>
      <c r="D43" s="45"/>
      <c r="E43" s="45"/>
      <c r="F43" s="45"/>
      <c r="G43" s="45"/>
      <c r="H43" s="45"/>
      <c r="I43" s="45"/>
      <c r="J43" s="45"/>
      <c r="K43" s="45"/>
      <c r="L43" s="45"/>
    </row>
    <row r="44" spans="1:13" ht="12" customHeight="1">
      <c r="A44" s="45"/>
      <c r="B44" s="45"/>
      <c r="C44" s="45"/>
      <c r="D44" s="45"/>
      <c r="E44" s="45"/>
      <c r="F44" s="45"/>
      <c r="G44" s="45"/>
      <c r="H44" s="45"/>
      <c r="I44" s="45"/>
      <c r="J44" s="45"/>
      <c r="K44" s="45"/>
      <c r="L44" s="45"/>
    </row>
    <row r="45" spans="1:13" ht="12" customHeight="1">
      <c r="A45" s="45"/>
      <c r="B45" s="45"/>
      <c r="C45" s="45"/>
      <c r="D45" s="45"/>
      <c r="E45" s="45"/>
      <c r="F45" s="45"/>
      <c r="G45" s="45"/>
      <c r="H45" s="45"/>
      <c r="I45" s="45"/>
      <c r="J45" s="45"/>
      <c r="K45" s="45"/>
      <c r="L45" s="45"/>
    </row>
  </sheetData>
  <mergeCells count="1">
    <mergeCell ref="A10:A1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17"/>
  <dimension ref="A1:O46"/>
  <sheetViews>
    <sheetView showGridLines="0" zoomScaleNormal="100" workbookViewId="0"/>
  </sheetViews>
  <sheetFormatPr defaultColWidth="9.140625" defaultRowHeight="12"/>
  <cols>
    <col min="1" max="1" width="13.85546875" style="5" customWidth="1"/>
    <col min="2" max="2" width="8.28515625" style="5" customWidth="1"/>
    <col min="3" max="14" width="10.140625" style="5" customWidth="1"/>
    <col min="15" max="15" width="10.7109375" style="5" customWidth="1"/>
    <col min="16" max="16384" width="9.140625" style="5"/>
  </cols>
  <sheetData>
    <row r="1" spans="1:14" ht="18.75" customHeight="1">
      <c r="A1" s="275" t="s">
        <v>604</v>
      </c>
      <c r="N1" s="315" t="str">
        <f>'3.1'!N1</f>
        <v>2021</v>
      </c>
    </row>
    <row r="2" spans="1:14" ht="18">
      <c r="A2" s="308" t="s">
        <v>605</v>
      </c>
      <c r="N2" s="113"/>
    </row>
    <row r="3" spans="1:14" ht="6" customHeight="1">
      <c r="N3" s="8"/>
    </row>
    <row r="4" spans="1:14" ht="12" customHeight="1">
      <c r="A4" s="636"/>
      <c r="B4" s="636"/>
      <c r="C4" s="312" t="s">
        <v>343</v>
      </c>
      <c r="D4" s="312" t="s">
        <v>344</v>
      </c>
      <c r="E4" s="312" t="s">
        <v>345</v>
      </c>
      <c r="F4" s="312" t="s">
        <v>346</v>
      </c>
      <c r="G4" s="312" t="s">
        <v>347</v>
      </c>
      <c r="H4" s="312" t="s">
        <v>348</v>
      </c>
      <c r="I4" s="312" t="s">
        <v>349</v>
      </c>
      <c r="J4" s="312" t="s">
        <v>350</v>
      </c>
      <c r="K4" s="312" t="s">
        <v>351</v>
      </c>
      <c r="L4" s="312" t="s">
        <v>352</v>
      </c>
      <c r="M4" s="312" t="s">
        <v>353</v>
      </c>
      <c r="N4" s="312" t="s">
        <v>354</v>
      </c>
    </row>
    <row r="5" spans="1:14">
      <c r="A5" s="645" t="s">
        <v>607</v>
      </c>
      <c r="B5" s="645"/>
      <c r="C5" s="449">
        <v>11766.360004760099</v>
      </c>
      <c r="D5" s="449">
        <v>12159.0146560912</v>
      </c>
      <c r="E5" s="449">
        <v>10949.4653957296</v>
      </c>
      <c r="F5" s="449">
        <v>10311.612611709499</v>
      </c>
      <c r="G5" s="449">
        <v>9409.8770883667894</v>
      </c>
      <c r="H5" s="449">
        <v>9549.6099442617997</v>
      </c>
      <c r="I5" s="449">
        <v>9108.0788200063307</v>
      </c>
      <c r="J5" s="449">
        <v>9245.4150433393606</v>
      </c>
      <c r="K5" s="449">
        <v>9402.1222339031101</v>
      </c>
      <c r="L5" s="449">
        <v>10190.121939495501</v>
      </c>
      <c r="M5" s="449">
        <v>11341.511679572301</v>
      </c>
      <c r="N5" s="449">
        <v>11403.2205141464</v>
      </c>
    </row>
    <row r="6" spans="1:14" ht="12.6" customHeight="1">
      <c r="A6" s="646" t="s">
        <v>608</v>
      </c>
      <c r="B6" s="646"/>
      <c r="C6" s="512" t="s">
        <v>188</v>
      </c>
      <c r="D6" s="512" t="s">
        <v>189</v>
      </c>
      <c r="E6" s="512" t="s">
        <v>190</v>
      </c>
      <c r="F6" s="512" t="s">
        <v>191</v>
      </c>
      <c r="G6" s="512" t="s">
        <v>192</v>
      </c>
      <c r="H6" s="512" t="s">
        <v>193</v>
      </c>
      <c r="I6" s="512" t="s">
        <v>194</v>
      </c>
      <c r="J6" s="512" t="s">
        <v>195</v>
      </c>
      <c r="K6" s="512" t="s">
        <v>196</v>
      </c>
      <c r="L6" s="512" t="s">
        <v>197</v>
      </c>
      <c r="M6" s="512" t="s">
        <v>198</v>
      </c>
      <c r="N6" s="512" t="s">
        <v>199</v>
      </c>
    </row>
    <row r="7" spans="1:14" ht="13.5">
      <c r="A7" s="647" t="s">
        <v>606</v>
      </c>
      <c r="B7" s="647"/>
      <c r="C7" s="511">
        <v>0.54166666666666663</v>
      </c>
      <c r="D7" s="511">
        <v>0.36458333333333331</v>
      </c>
      <c r="E7" s="511">
        <v>0.54166666666666663</v>
      </c>
      <c r="F7" s="511">
        <v>0.46875</v>
      </c>
      <c r="G7" s="511">
        <v>0.48958333333333331</v>
      </c>
      <c r="H7" s="511">
        <v>0.51041666666666663</v>
      </c>
      <c r="I7" s="511">
        <v>0.53125</v>
      </c>
      <c r="J7" s="511">
        <v>0.51041666666666663</v>
      </c>
      <c r="K7" s="511">
        <v>0.5</v>
      </c>
      <c r="L7" s="511">
        <v>0.375</v>
      </c>
      <c r="M7" s="511">
        <v>0.54166666666666663</v>
      </c>
      <c r="N7" s="511">
        <v>0.54166666666666663</v>
      </c>
    </row>
    <row r="8" spans="1:14" ht="12.6" customHeight="1">
      <c r="A8" s="645" t="s">
        <v>609</v>
      </c>
      <c r="B8" s="645"/>
      <c r="C8" s="449">
        <v>6388.6578522589298</v>
      </c>
      <c r="D8" s="449">
        <v>6755.7205251822597</v>
      </c>
      <c r="E8" s="449">
        <v>6529.7707253656799</v>
      </c>
      <c r="F8" s="449">
        <v>5939.9039522964904</v>
      </c>
      <c r="G8" s="449">
        <v>5561.5229056851304</v>
      </c>
      <c r="H8" s="449">
        <v>5037.4345132882399</v>
      </c>
      <c r="I8" s="449">
        <v>4976.0895334107799</v>
      </c>
      <c r="J8" s="449">
        <v>4870.5373983153704</v>
      </c>
      <c r="K8" s="449">
        <v>5425.8500198901602</v>
      </c>
      <c r="L8" s="449">
        <v>5718.9811037764102</v>
      </c>
      <c r="M8" s="449">
        <v>6558.7731763662696</v>
      </c>
      <c r="N8" s="449">
        <v>5904.1464954838102</v>
      </c>
    </row>
    <row r="9" spans="1:14" ht="12.6" customHeight="1">
      <c r="A9" s="646" t="s">
        <v>608</v>
      </c>
      <c r="B9" s="646"/>
      <c r="C9" s="512" t="s">
        <v>200</v>
      </c>
      <c r="D9" s="512" t="s">
        <v>201</v>
      </c>
      <c r="E9" s="512" t="s">
        <v>202</v>
      </c>
      <c r="F9" s="512" t="s">
        <v>203</v>
      </c>
      <c r="G9" s="512" t="s">
        <v>204</v>
      </c>
      <c r="H9" s="512" t="s">
        <v>205</v>
      </c>
      <c r="I9" s="512" t="s">
        <v>206</v>
      </c>
      <c r="J9" s="512" t="s">
        <v>207</v>
      </c>
      <c r="K9" s="512" t="s">
        <v>208</v>
      </c>
      <c r="L9" s="512" t="s">
        <v>209</v>
      </c>
      <c r="M9" s="512" t="s">
        <v>210</v>
      </c>
      <c r="N9" s="512" t="s">
        <v>211</v>
      </c>
    </row>
    <row r="10" spans="1:14" ht="13.5">
      <c r="A10" s="647" t="s">
        <v>606</v>
      </c>
      <c r="B10" s="647"/>
      <c r="C10" s="511">
        <v>3.125E-2</v>
      </c>
      <c r="D10" s="511">
        <v>3.125E-2</v>
      </c>
      <c r="E10" s="511">
        <v>8.3333333333333329E-2</v>
      </c>
      <c r="F10" s="511">
        <v>3.125E-2</v>
      </c>
      <c r="G10" s="511">
        <v>0.22916666666666666</v>
      </c>
      <c r="H10" s="511">
        <v>0.23958333333333334</v>
      </c>
      <c r="I10" s="511">
        <v>0.22916666666666666</v>
      </c>
      <c r="J10" s="511">
        <v>0.23958333333333334</v>
      </c>
      <c r="K10" s="511">
        <v>0.21875</v>
      </c>
      <c r="L10" s="511">
        <v>9.375E-2</v>
      </c>
      <c r="M10" s="511">
        <v>3.125E-2</v>
      </c>
      <c r="N10" s="511">
        <v>0.15625</v>
      </c>
    </row>
    <row r="11" spans="1:14" ht="12.6" customHeight="1">
      <c r="A11" s="10" t="s">
        <v>610</v>
      </c>
      <c r="N11" s="9"/>
    </row>
    <row r="12" spans="1:14" ht="12.6" customHeight="1"/>
    <row r="13" spans="1:14" ht="12.6" customHeight="1"/>
    <row r="14" spans="1:14" ht="12.6" customHeight="1"/>
    <row r="15" spans="1:14" ht="12.6" customHeight="1"/>
    <row r="16" spans="1:14" ht="12.6" customHeight="1"/>
    <row r="17" spans="2:14" ht="12.6" customHeight="1"/>
    <row r="18" spans="2:14" ht="12.6" customHeight="1"/>
    <row r="19" spans="2:14" ht="12.6" customHeight="1"/>
    <row r="20" spans="2:14" ht="12.6" customHeight="1"/>
    <row r="21" spans="2:14" ht="12.6" customHeight="1"/>
    <row r="22" spans="2:14" ht="12.6" customHeight="1">
      <c r="B22" s="5" t="s">
        <v>611</v>
      </c>
      <c r="C22" s="23" t="e">
        <f t="shared" ref="C22:N22" si="0">HOUR(TIMEVALUE(C7))</f>
        <v>#VALUE!</v>
      </c>
      <c r="D22" s="23" t="e">
        <f t="shared" si="0"/>
        <v>#VALUE!</v>
      </c>
      <c r="E22" s="23" t="e">
        <f t="shared" si="0"/>
        <v>#VALUE!</v>
      </c>
      <c r="F22" s="23" t="e">
        <f t="shared" si="0"/>
        <v>#VALUE!</v>
      </c>
      <c r="G22" s="23" t="e">
        <f t="shared" si="0"/>
        <v>#VALUE!</v>
      </c>
      <c r="H22" s="23" t="e">
        <f t="shared" si="0"/>
        <v>#VALUE!</v>
      </c>
      <c r="I22" s="23" t="e">
        <f t="shared" si="0"/>
        <v>#VALUE!</v>
      </c>
      <c r="J22" s="23" t="e">
        <f t="shared" si="0"/>
        <v>#VALUE!</v>
      </c>
      <c r="K22" s="23" t="e">
        <f t="shared" si="0"/>
        <v>#VALUE!</v>
      </c>
      <c r="L22" s="23" t="e">
        <f t="shared" si="0"/>
        <v>#VALUE!</v>
      </c>
      <c r="M22" s="23" t="e">
        <f t="shared" si="0"/>
        <v>#VALUE!</v>
      </c>
      <c r="N22" s="23" t="e">
        <f t="shared" si="0"/>
        <v>#VALUE!</v>
      </c>
    </row>
    <row r="23" spans="2:14" ht="12.6" customHeight="1">
      <c r="B23" s="5" t="s">
        <v>612</v>
      </c>
      <c r="C23" s="23" t="e">
        <f t="shared" ref="C23:N23" si="1">HOUR(TIMEVALUE(C10))</f>
        <v>#VALUE!</v>
      </c>
      <c r="D23" s="23" t="e">
        <f t="shared" si="1"/>
        <v>#VALUE!</v>
      </c>
      <c r="E23" s="23" t="e">
        <f t="shared" si="1"/>
        <v>#VALUE!</v>
      </c>
      <c r="F23" s="23" t="e">
        <f t="shared" si="1"/>
        <v>#VALUE!</v>
      </c>
      <c r="G23" s="23" t="e">
        <f t="shared" si="1"/>
        <v>#VALUE!</v>
      </c>
      <c r="H23" s="23" t="e">
        <f t="shared" si="1"/>
        <v>#VALUE!</v>
      </c>
      <c r="I23" s="23" t="e">
        <f t="shared" si="1"/>
        <v>#VALUE!</v>
      </c>
      <c r="J23" s="23" t="e">
        <f t="shared" si="1"/>
        <v>#VALUE!</v>
      </c>
      <c r="K23" s="23" t="e">
        <f t="shared" si="1"/>
        <v>#VALUE!</v>
      </c>
      <c r="L23" s="23" t="e">
        <f t="shared" si="1"/>
        <v>#VALUE!</v>
      </c>
      <c r="M23" s="23" t="e">
        <f t="shared" si="1"/>
        <v>#VALUE!</v>
      </c>
      <c r="N23" s="23" t="e">
        <f t="shared" si="1"/>
        <v>#VALUE!</v>
      </c>
    </row>
    <row r="24" spans="2:14" ht="12.6" customHeight="1"/>
    <row r="25" spans="2:14" ht="12.6" customHeight="1"/>
    <row r="26" spans="2:14" ht="12.6" customHeight="1"/>
    <row r="27" spans="2:14" ht="12.6" customHeight="1"/>
    <row r="28" spans="2:14" ht="12.6" customHeight="1"/>
    <row r="29" spans="2:14" ht="12.6" customHeight="1"/>
    <row r="30" spans="2:14" ht="12.6" customHeight="1"/>
    <row r="31" spans="2:14" ht="12.6" customHeight="1"/>
    <row r="32" spans="2:14" ht="12.6" customHeight="1"/>
    <row r="33" spans="15:15" ht="12.6" customHeight="1"/>
    <row r="34" spans="15:15" ht="12.6" customHeight="1"/>
    <row r="35" spans="15:15" ht="12.6" customHeight="1"/>
    <row r="36" spans="15:15" ht="12.6" customHeight="1"/>
    <row r="37" spans="15:15" ht="11.25" customHeight="1"/>
    <row r="38" spans="15:15" ht="15" customHeight="1"/>
    <row r="39" spans="15:15">
      <c r="O39" s="24"/>
    </row>
    <row r="40" spans="15:15">
      <c r="O40" s="25"/>
    </row>
    <row r="41" spans="15:15">
      <c r="O41" s="26"/>
    </row>
    <row r="42" spans="15:15">
      <c r="O42" s="26"/>
    </row>
    <row r="43" spans="15:15">
      <c r="O43" s="25"/>
    </row>
    <row r="44" spans="15:15">
      <c r="O44" s="26"/>
    </row>
    <row r="45" spans="15:15">
      <c r="O45" s="26"/>
    </row>
    <row r="46" spans="15:15" ht="10.5" customHeight="1"/>
  </sheetData>
  <mergeCells count="7">
    <mergeCell ref="A8:B8"/>
    <mergeCell ref="A9:B9"/>
    <mergeCell ref="A10:B10"/>
    <mergeCell ref="A4:B4"/>
    <mergeCell ref="A5:B5"/>
    <mergeCell ref="A6:B6"/>
    <mergeCell ref="A7:B7"/>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B149"/>
  <sheetViews>
    <sheetView showGridLines="0" zoomScaleNormal="100" zoomScaleSheetLayoutView="100" workbookViewId="0"/>
  </sheetViews>
  <sheetFormatPr defaultColWidth="9.140625" defaultRowHeight="12"/>
  <cols>
    <col min="1" max="1" width="10.28515625" style="171" customWidth="1"/>
    <col min="2" max="4" width="8.7109375" style="171" customWidth="1"/>
    <col min="5" max="5" width="7.5703125" style="171" customWidth="1"/>
    <col min="6" max="7" width="6.7109375" style="171" customWidth="1"/>
    <col min="8" max="9" width="7.28515625" style="171" customWidth="1"/>
    <col min="10" max="10" width="15.28515625" style="171" customWidth="1"/>
    <col min="11" max="11" width="10.140625" style="171" customWidth="1"/>
    <col min="12" max="12" width="7.140625" style="171" customWidth="1"/>
    <col min="13" max="13" width="12.7109375" style="171" customWidth="1"/>
    <col min="14" max="14" width="15.42578125" style="171" customWidth="1"/>
    <col min="15" max="15" width="11.28515625" style="171" customWidth="1"/>
    <col min="16" max="17" width="0.140625" style="171" customWidth="1"/>
    <col min="18" max="54" width="9.140625" style="172"/>
    <col min="55" max="16384" width="9.140625" style="171"/>
  </cols>
  <sheetData>
    <row r="1" spans="1:54" ht="18">
      <c r="A1" s="308" t="str">
        <f>"8.2  Structure of meeting the year's daily peak/minimum loads on the Czech grid in "&amp;O1&amp;""</f>
        <v>8.2  Structure of meeting the year's daily peak/minimum loads on the Czech grid in 2021</v>
      </c>
      <c r="B1" s="167"/>
      <c r="C1" s="168"/>
      <c r="D1" s="168"/>
      <c r="E1" s="168"/>
      <c r="F1" s="168"/>
      <c r="G1" s="168"/>
      <c r="H1" s="168"/>
      <c r="I1" s="168"/>
      <c r="J1" s="168"/>
      <c r="K1" s="168"/>
      <c r="L1" s="168"/>
      <c r="M1" s="168"/>
      <c r="N1" s="169"/>
      <c r="O1" s="418" t="str">
        <f>'3.1'!N1</f>
        <v>2021</v>
      </c>
    </row>
    <row r="2" spans="1:54" ht="6" customHeight="1">
      <c r="A2" s="166"/>
      <c r="B2" s="167"/>
      <c r="C2" s="168"/>
      <c r="D2" s="168"/>
      <c r="E2" s="168"/>
      <c r="F2" s="168"/>
      <c r="G2" s="168"/>
      <c r="H2" s="168"/>
      <c r="I2" s="168"/>
      <c r="J2" s="168"/>
      <c r="K2" s="168"/>
      <c r="L2" s="168"/>
      <c r="M2" s="168"/>
      <c r="N2" s="169"/>
      <c r="O2" s="170"/>
    </row>
    <row r="3" spans="1:54" s="173" customFormat="1" ht="11.25" customHeight="1">
      <c r="R3" s="174"/>
      <c r="BB3" s="174"/>
    </row>
    <row r="4" spans="1:54" s="173" customFormat="1" ht="11.25">
      <c r="O4" s="175"/>
      <c r="R4" s="174"/>
      <c r="BB4" s="174"/>
    </row>
    <row r="5" spans="1:54" ht="25.5" customHeight="1">
      <c r="A5" s="649" t="str">
        <f>"Structure of meeting the daily peak load 
("&amp;INDEX('8.1'!$C$6:$N$6,,MATCH(MAX('8.1'!C5:N5),'8.1'!C5:N5,0))&amp;" "&amp;YEAR("1."&amp;$O$1)&amp;" "&amp;TEXT(INDEX('8.1'!$C$7:$N$7,,MATCH(MAX('8.1'!C5:N5),'8.1'!C5:N5,0)),"HH:MM")&amp;")"</f>
        <v>Structure of meeting the daily peak load 
(15. 2. 2021 08:45)</v>
      </c>
      <c r="B5" s="649"/>
      <c r="C5" s="649"/>
      <c r="D5" s="649"/>
      <c r="E5" s="360" t="s">
        <v>1</v>
      </c>
      <c r="F5" s="360"/>
    </row>
    <row r="6" spans="1:54">
      <c r="A6" s="650" t="s">
        <v>613</v>
      </c>
      <c r="B6" s="650"/>
      <c r="C6" s="650"/>
      <c r="D6" s="650"/>
      <c r="E6" s="344">
        <f>SUM(E7:E16)</f>
        <v>12159.014656091191</v>
      </c>
      <c r="F6" s="359">
        <f t="shared" ref="F6:F16" si="0">E6/$E$6</f>
        <v>1</v>
      </c>
    </row>
    <row r="7" spans="1:54">
      <c r="A7" s="651" t="s">
        <v>520</v>
      </c>
      <c r="B7" s="651"/>
      <c r="C7" s="651"/>
      <c r="D7" s="651"/>
      <c r="E7" s="478">
        <f t="array" ref="E7:E16">TRANSPOSE(INDEX(B54:K149,MATCH(MAX(M54:M149),M54:M149,0),0))</f>
        <v>3678.9414145012702</v>
      </c>
      <c r="F7" s="513">
        <f t="shared" si="0"/>
        <v>0.30256904186378825</v>
      </c>
    </row>
    <row r="8" spans="1:54">
      <c r="A8" s="652" t="s">
        <v>521</v>
      </c>
      <c r="B8" s="652"/>
      <c r="C8" s="652"/>
      <c r="D8" s="652"/>
      <c r="E8" s="484">
        <v>6201.12942270862</v>
      </c>
      <c r="F8" s="515">
        <f t="shared" si="0"/>
        <v>0.51000262752394143</v>
      </c>
    </row>
    <row r="9" spans="1:54">
      <c r="A9" s="652" t="s">
        <v>525</v>
      </c>
      <c r="B9" s="652"/>
      <c r="C9" s="652"/>
      <c r="D9" s="652"/>
      <c r="E9" s="484">
        <v>1205.96115015948</v>
      </c>
      <c r="F9" s="515">
        <f t="shared" si="0"/>
        <v>9.9182473602442825E-2</v>
      </c>
    </row>
    <row r="10" spans="1:54">
      <c r="A10" s="483" t="s">
        <v>527</v>
      </c>
      <c r="B10" s="483"/>
      <c r="C10" s="483"/>
      <c r="D10" s="483"/>
      <c r="E10" s="484">
        <v>554.34306008995497</v>
      </c>
      <c r="F10" s="515">
        <f t="shared" si="0"/>
        <v>4.5591117024622617E-2</v>
      </c>
    </row>
    <row r="11" spans="1:54">
      <c r="A11" s="652" t="s">
        <v>614</v>
      </c>
      <c r="B11" s="652"/>
      <c r="C11" s="652"/>
      <c r="D11" s="652"/>
      <c r="E11" s="484">
        <v>581.07020698718304</v>
      </c>
      <c r="F11" s="515">
        <f t="shared" si="0"/>
        <v>4.7789251302208902E-2</v>
      </c>
    </row>
    <row r="12" spans="1:54">
      <c r="A12" s="652" t="s">
        <v>615</v>
      </c>
      <c r="B12" s="652"/>
      <c r="C12" s="652"/>
      <c r="D12" s="652"/>
      <c r="E12" s="484">
        <v>514.47885104773695</v>
      </c>
      <c r="F12" s="515">
        <f t="shared" si="0"/>
        <v>4.2312544692098317E-2</v>
      </c>
    </row>
    <row r="13" spans="1:54">
      <c r="A13" s="652" t="s">
        <v>616</v>
      </c>
      <c r="B13" s="652"/>
      <c r="C13" s="652"/>
      <c r="D13" s="652"/>
      <c r="E13" s="484">
        <v>330.94648423335599</v>
      </c>
      <c r="F13" s="515">
        <f t="shared" si="0"/>
        <v>2.721819930265194E-2</v>
      </c>
    </row>
    <row r="14" spans="1:54">
      <c r="A14" s="652" t="s">
        <v>617</v>
      </c>
      <c r="B14" s="652"/>
      <c r="C14" s="652"/>
      <c r="D14" s="652"/>
      <c r="E14" s="484">
        <v>54.718377288131798</v>
      </c>
      <c r="F14" s="515">
        <f t="shared" si="0"/>
        <v>4.5002312141074717E-3</v>
      </c>
    </row>
    <row r="15" spans="1:54">
      <c r="A15" s="652" t="s">
        <v>576</v>
      </c>
      <c r="B15" s="652"/>
      <c r="C15" s="652"/>
      <c r="D15" s="652"/>
      <c r="E15" s="484">
        <v>-962.57431092454306</v>
      </c>
      <c r="F15" s="515">
        <f t="shared" si="0"/>
        <v>-7.9165486525861778E-2</v>
      </c>
    </row>
    <row r="16" spans="1:54">
      <c r="A16" s="653" t="s">
        <v>618</v>
      </c>
      <c r="B16" s="653"/>
      <c r="C16" s="653"/>
      <c r="D16" s="653"/>
      <c r="E16" s="481">
        <v>0</v>
      </c>
      <c r="F16" s="514">
        <f t="shared" si="0"/>
        <v>0</v>
      </c>
    </row>
    <row r="17" spans="1:19">
      <c r="A17" s="173"/>
      <c r="B17" s="173"/>
      <c r="C17" s="173"/>
      <c r="D17" s="173"/>
      <c r="E17" s="173"/>
      <c r="F17" s="175"/>
    </row>
    <row r="19" spans="1:19" ht="12" customHeight="1">
      <c r="S19" s="286"/>
    </row>
    <row r="20" spans="1:19">
      <c r="A20" s="173"/>
      <c r="B20" s="173"/>
      <c r="C20" s="173"/>
      <c r="D20" s="173"/>
      <c r="E20" s="173"/>
      <c r="F20" s="173"/>
      <c r="G20" s="173"/>
      <c r="H20" s="173"/>
      <c r="I20" s="173"/>
      <c r="J20" s="173"/>
      <c r="K20" s="173"/>
      <c r="L20" s="173"/>
      <c r="M20" s="173"/>
      <c r="N20" s="173"/>
      <c r="O20" s="173"/>
    </row>
    <row r="21" spans="1:19">
      <c r="A21" s="173"/>
      <c r="B21" s="173"/>
      <c r="C21" s="173"/>
      <c r="D21" s="173"/>
      <c r="E21" s="173"/>
      <c r="F21" s="173"/>
      <c r="G21" s="173"/>
      <c r="H21" s="173"/>
      <c r="I21" s="173"/>
      <c r="J21" s="173"/>
      <c r="K21" s="173"/>
      <c r="L21" s="173"/>
      <c r="M21" s="173"/>
      <c r="N21" s="173"/>
      <c r="O21" s="175"/>
    </row>
    <row r="22" spans="1:19" ht="25.5" customHeight="1">
      <c r="A22" s="648" t="str">
        <f>"Structure of meeting the daily minimum load ("&amp;INDEX('8.1'!$C$9:$N$9,,MATCH(MIN('8.1'!C8:N8),'8.1'!C8:N8,0))&amp;" "&amp;YEAR("1."&amp;$O$1)&amp;" "&amp;TEXT(INDEX('8.1'!$C$10:$N$10,,MATCH(MIN('8.1'!C8:N8),'8.1'!C8:N8,0)),"HH:MM"&amp;")")</f>
        <v>Structure of meeting the daily minimum load (8. 8. 2021 05:45)</v>
      </c>
      <c r="B22" s="648"/>
      <c r="C22" s="648"/>
      <c r="D22" s="648"/>
      <c r="E22" s="360" t="s">
        <v>1</v>
      </c>
      <c r="F22" s="251"/>
    </row>
    <row r="23" spans="1:19">
      <c r="A23" s="654" t="s">
        <v>613</v>
      </c>
      <c r="B23" s="654"/>
      <c r="C23" s="654"/>
      <c r="D23" s="654"/>
      <c r="E23" s="234">
        <f>SUM(E24:E33)</f>
        <v>4870.5373983153704</v>
      </c>
      <c r="F23" s="252">
        <f t="shared" ref="F23:F33" si="1">E23/$E$23</f>
        <v>1</v>
      </c>
    </row>
    <row r="24" spans="1:19">
      <c r="A24" s="651" t="s">
        <v>520</v>
      </c>
      <c r="B24" s="651"/>
      <c r="C24" s="651"/>
      <c r="D24" s="651"/>
      <c r="E24" s="478">
        <f t="array" ref="E24:E33">TRANSPOSE(INDEX(T54:AC149,MATCH(MIN(AF54:AF149),AF54:AF149,0),0))</f>
        <v>3024.4905210217298</v>
      </c>
      <c r="F24" s="513">
        <f t="shared" si="1"/>
        <v>0.62097675752738202</v>
      </c>
    </row>
    <row r="25" spans="1:19">
      <c r="A25" s="652" t="s">
        <v>521</v>
      </c>
      <c r="B25" s="652"/>
      <c r="C25" s="652"/>
      <c r="D25" s="652"/>
      <c r="E25" s="484">
        <v>2368.4199018762502</v>
      </c>
      <c r="F25" s="515">
        <f t="shared" si="1"/>
        <v>0.48627486213234766</v>
      </c>
    </row>
    <row r="26" spans="1:19">
      <c r="A26" s="652" t="s">
        <v>525</v>
      </c>
      <c r="B26" s="652"/>
      <c r="C26" s="652"/>
      <c r="D26" s="652"/>
      <c r="E26" s="484">
        <v>237.07353755791499</v>
      </c>
      <c r="F26" s="515">
        <f t="shared" si="1"/>
        <v>4.8675026628460828E-2</v>
      </c>
    </row>
    <row r="27" spans="1:19">
      <c r="A27" s="590" t="s">
        <v>527</v>
      </c>
      <c r="B27" s="590"/>
      <c r="C27" s="590"/>
      <c r="D27" s="590"/>
      <c r="E27" s="484">
        <v>339.50604867600401</v>
      </c>
      <c r="F27" s="515">
        <f t="shared" si="1"/>
        <v>6.9706075718345362E-2</v>
      </c>
    </row>
    <row r="28" spans="1:19">
      <c r="A28" s="652" t="s">
        <v>614</v>
      </c>
      <c r="B28" s="652"/>
      <c r="C28" s="652"/>
      <c r="D28" s="652"/>
      <c r="E28" s="484">
        <v>152.15024087904899</v>
      </c>
      <c r="F28" s="515">
        <f t="shared" si="1"/>
        <v>3.1238902083305011E-2</v>
      </c>
    </row>
    <row r="29" spans="1:19">
      <c r="A29" s="652" t="s">
        <v>615</v>
      </c>
      <c r="B29" s="652"/>
      <c r="C29" s="652"/>
      <c r="D29" s="652"/>
      <c r="E29" s="484">
        <v>0</v>
      </c>
      <c r="F29" s="515">
        <f t="shared" si="1"/>
        <v>0</v>
      </c>
    </row>
    <row r="30" spans="1:19">
      <c r="A30" s="652" t="s">
        <v>616</v>
      </c>
      <c r="B30" s="652"/>
      <c r="C30" s="652"/>
      <c r="D30" s="652"/>
      <c r="E30" s="484">
        <v>7.7692379624717196</v>
      </c>
      <c r="F30" s="515">
        <f t="shared" si="1"/>
        <v>1.5951500475407409E-3</v>
      </c>
    </row>
    <row r="31" spans="1:19">
      <c r="A31" s="652" t="s">
        <v>617</v>
      </c>
      <c r="B31" s="652"/>
      <c r="C31" s="652"/>
      <c r="D31" s="652"/>
      <c r="E31" s="484">
        <v>115.820083156145</v>
      </c>
      <c r="F31" s="515">
        <f t="shared" si="1"/>
        <v>2.3779733874172704E-2</v>
      </c>
    </row>
    <row r="32" spans="1:19">
      <c r="A32" s="652" t="s">
        <v>576</v>
      </c>
      <c r="B32" s="652"/>
      <c r="C32" s="652"/>
      <c r="D32" s="652"/>
      <c r="E32" s="484">
        <v>-333.62781550743398</v>
      </c>
      <c r="F32" s="515">
        <f t="shared" si="1"/>
        <v>-6.8499179499746723E-2</v>
      </c>
    </row>
    <row r="33" spans="1:35">
      <c r="A33" s="653" t="s">
        <v>618</v>
      </c>
      <c r="B33" s="653"/>
      <c r="C33" s="653"/>
      <c r="D33" s="653"/>
      <c r="E33" s="481">
        <v>-1041.06435730676</v>
      </c>
      <c r="F33" s="514">
        <f t="shared" si="1"/>
        <v>-0.21374732851180755</v>
      </c>
    </row>
    <row r="34" spans="1:35">
      <c r="A34" s="173"/>
      <c r="B34" s="173"/>
      <c r="C34" s="173"/>
      <c r="D34" s="173"/>
      <c r="E34" s="173"/>
      <c r="F34" s="175"/>
    </row>
    <row r="48" spans="1:35">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row>
    <row r="49" spans="1:35">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row>
    <row r="50" spans="1:35">
      <c r="A50" s="177" t="s">
        <v>134</v>
      </c>
      <c r="B50" s="177"/>
      <c r="C50" s="177"/>
      <c r="D50" s="177"/>
      <c r="E50" s="177"/>
      <c r="F50" s="177"/>
      <c r="G50" s="177"/>
      <c r="H50" s="177"/>
      <c r="I50" s="177"/>
      <c r="J50" s="177"/>
      <c r="K50" s="177"/>
      <c r="L50" s="177"/>
      <c r="M50" s="177"/>
      <c r="N50" s="177"/>
      <c r="O50" s="177"/>
      <c r="P50" s="178"/>
      <c r="Q50" s="178"/>
      <c r="R50" s="178"/>
      <c r="S50" s="177" t="s">
        <v>134</v>
      </c>
      <c r="T50" s="177"/>
      <c r="U50" s="177"/>
      <c r="V50" s="177"/>
      <c r="W50" s="177"/>
      <c r="X50" s="177"/>
      <c r="Y50" s="177"/>
      <c r="Z50" s="177"/>
      <c r="AA50" s="177"/>
      <c r="AB50" s="177"/>
      <c r="AC50" s="177"/>
      <c r="AD50" s="177"/>
      <c r="AE50" s="177"/>
      <c r="AF50" s="177"/>
      <c r="AG50" s="177"/>
      <c r="AH50" s="177"/>
      <c r="AI50" s="177"/>
    </row>
    <row r="51" spans="1:35">
      <c r="A51" s="177"/>
      <c r="B51" s="177"/>
      <c r="C51" s="177"/>
      <c r="D51" s="177"/>
      <c r="E51" s="177"/>
      <c r="F51" s="177"/>
      <c r="G51" s="177"/>
      <c r="H51" s="177"/>
      <c r="I51" s="177"/>
      <c r="J51" s="177"/>
      <c r="K51" s="177"/>
      <c r="L51" s="177"/>
      <c r="M51" s="177"/>
      <c r="N51" s="177"/>
      <c r="O51" s="177"/>
      <c r="P51" s="178"/>
      <c r="Q51" s="178"/>
      <c r="R51" s="178"/>
      <c r="S51" s="177"/>
      <c r="T51" s="177"/>
      <c r="U51" s="177"/>
      <c r="V51" s="177"/>
      <c r="W51" s="177"/>
      <c r="X51" s="177"/>
      <c r="Y51" s="177"/>
      <c r="Z51" s="177"/>
      <c r="AA51" s="177"/>
      <c r="AB51" s="177"/>
      <c r="AC51" s="177"/>
      <c r="AD51" s="177"/>
      <c r="AE51" s="177"/>
      <c r="AF51" s="177"/>
      <c r="AG51" s="177"/>
      <c r="AH51" s="177"/>
      <c r="AI51" s="177"/>
    </row>
    <row r="52" spans="1:35" s="176" customFormat="1" ht="36">
      <c r="A52" s="179" t="s">
        <v>694</v>
      </c>
      <c r="B52" s="179" t="s">
        <v>274</v>
      </c>
      <c r="C52" s="179" t="s">
        <v>398</v>
      </c>
      <c r="D52" s="179" t="s">
        <v>399</v>
      </c>
      <c r="E52" s="179" t="s">
        <v>266</v>
      </c>
      <c r="F52" s="179" t="s">
        <v>400</v>
      </c>
      <c r="G52" s="179" t="s">
        <v>275</v>
      </c>
      <c r="H52" s="179" t="s">
        <v>276</v>
      </c>
      <c r="I52" s="179" t="s">
        <v>401</v>
      </c>
      <c r="J52" s="179" t="s">
        <v>576</v>
      </c>
      <c r="K52" s="179" t="s">
        <v>618</v>
      </c>
      <c r="L52" s="179" t="s">
        <v>695</v>
      </c>
      <c r="M52" s="179" t="s">
        <v>613</v>
      </c>
      <c r="N52" s="179" t="s">
        <v>696</v>
      </c>
      <c r="O52" s="179" t="s">
        <v>687</v>
      </c>
      <c r="P52" s="180"/>
      <c r="Q52" s="181"/>
      <c r="R52" s="181"/>
      <c r="S52" s="179" t="s">
        <v>694</v>
      </c>
      <c r="T52" s="179" t="s">
        <v>274</v>
      </c>
      <c r="U52" s="179" t="s">
        <v>398</v>
      </c>
      <c r="V52" s="179" t="s">
        <v>399</v>
      </c>
      <c r="W52" s="179" t="s">
        <v>266</v>
      </c>
      <c r="X52" s="179" t="s">
        <v>400</v>
      </c>
      <c r="Y52" s="179" t="s">
        <v>275</v>
      </c>
      <c r="Z52" s="179" t="s">
        <v>276</v>
      </c>
      <c r="AA52" s="179" t="s">
        <v>401</v>
      </c>
      <c r="AB52" s="179" t="s">
        <v>576</v>
      </c>
      <c r="AC52" s="179" t="s">
        <v>618</v>
      </c>
      <c r="AD52" s="179" t="s">
        <v>695</v>
      </c>
      <c r="AE52" s="179" t="s">
        <v>613</v>
      </c>
      <c r="AF52" s="179" t="s">
        <v>696</v>
      </c>
      <c r="AG52" s="179" t="s">
        <v>687</v>
      </c>
      <c r="AH52" s="180"/>
      <c r="AI52" s="181"/>
    </row>
    <row r="53" spans="1:35" s="176" customFormat="1">
      <c r="A53" s="179" t="s">
        <v>130</v>
      </c>
      <c r="B53" s="182" t="s">
        <v>1</v>
      </c>
      <c r="C53" s="182" t="s">
        <v>1</v>
      </c>
      <c r="D53" s="182" t="s">
        <v>1</v>
      </c>
      <c r="E53" s="182" t="s">
        <v>1</v>
      </c>
      <c r="F53" s="182" t="s">
        <v>1</v>
      </c>
      <c r="G53" s="182" t="s">
        <v>1</v>
      </c>
      <c r="H53" s="182" t="s">
        <v>1</v>
      </c>
      <c r="I53" s="182" t="s">
        <v>1</v>
      </c>
      <c r="J53" s="182" t="s">
        <v>1</v>
      </c>
      <c r="K53" s="182" t="s">
        <v>1</v>
      </c>
      <c r="L53" s="182" t="s">
        <v>1</v>
      </c>
      <c r="M53" s="182" t="s">
        <v>1</v>
      </c>
      <c r="N53" s="182" t="s">
        <v>1</v>
      </c>
      <c r="O53" s="182" t="s">
        <v>2</v>
      </c>
      <c r="P53" s="180" t="s">
        <v>50</v>
      </c>
      <c r="Q53" s="181" t="s">
        <v>20</v>
      </c>
      <c r="R53" s="181"/>
      <c r="S53" s="179" t="s">
        <v>130</v>
      </c>
      <c r="T53" s="182" t="s">
        <v>1</v>
      </c>
      <c r="U53" s="182" t="s">
        <v>1</v>
      </c>
      <c r="V53" s="182" t="s">
        <v>1</v>
      </c>
      <c r="W53" s="182" t="s">
        <v>1</v>
      </c>
      <c r="X53" s="182" t="s">
        <v>1</v>
      </c>
      <c r="Y53" s="182" t="s">
        <v>1</v>
      </c>
      <c r="Z53" s="182" t="s">
        <v>1</v>
      </c>
      <c r="AA53" s="182" t="s">
        <v>1</v>
      </c>
      <c r="AB53" s="182" t="s">
        <v>1</v>
      </c>
      <c r="AC53" s="182" t="s">
        <v>1</v>
      </c>
      <c r="AD53" s="182" t="s">
        <v>1</v>
      </c>
      <c r="AE53" s="182" t="s">
        <v>1</v>
      </c>
      <c r="AF53" s="182" t="s">
        <v>1</v>
      </c>
      <c r="AG53" s="182" t="s">
        <v>2</v>
      </c>
      <c r="AH53" s="180" t="s">
        <v>50</v>
      </c>
      <c r="AI53" s="181" t="s">
        <v>20</v>
      </c>
    </row>
    <row r="54" spans="1:35" s="176" customFormat="1">
      <c r="A54" s="183">
        <v>0</v>
      </c>
      <c r="B54" s="184">
        <v>3664.08229923625</v>
      </c>
      <c r="C54" s="184">
        <v>5029.0520293500203</v>
      </c>
      <c r="D54" s="184">
        <v>324.46250260052801</v>
      </c>
      <c r="E54" s="184">
        <v>458.84498542460301</v>
      </c>
      <c r="F54" s="184">
        <v>339.787775190057</v>
      </c>
      <c r="G54" s="184">
        <v>0</v>
      </c>
      <c r="H54" s="184">
        <v>0</v>
      </c>
      <c r="I54" s="184">
        <v>14.339003530862</v>
      </c>
      <c r="J54" s="184">
        <v>-682.29320578726004</v>
      </c>
      <c r="K54" s="184">
        <v>0</v>
      </c>
      <c r="L54" s="184">
        <v>-667.30516912186397</v>
      </c>
      <c r="M54" s="184">
        <v>9148.2753895450605</v>
      </c>
      <c r="N54" s="184">
        <v>8480.9702204231908</v>
      </c>
      <c r="O54" s="184">
        <f>M54</f>
        <v>9148.2753895450605</v>
      </c>
      <c r="P54" s="185">
        <f t="shared" ref="P54:P117" si="2">IF(J54&lt;0,0,J54)</f>
        <v>0</v>
      </c>
      <c r="Q54" s="185">
        <f t="shared" ref="Q54:Q117" si="3">IF(J54&lt;0,J54,0)</f>
        <v>-682.29320578726004</v>
      </c>
      <c r="R54" s="185"/>
      <c r="S54" s="183">
        <v>0</v>
      </c>
      <c r="T54" s="184">
        <v>2993.9642045444798</v>
      </c>
      <c r="U54" s="184">
        <v>2557.8523987028302</v>
      </c>
      <c r="V54" s="184">
        <v>258.07090407619199</v>
      </c>
      <c r="W54" s="184">
        <v>344.41285642549502</v>
      </c>
      <c r="X54" s="184">
        <v>236.09797850621601</v>
      </c>
      <c r="Y54" s="184">
        <v>0</v>
      </c>
      <c r="Z54" s="184">
        <v>0</v>
      </c>
      <c r="AA54" s="184">
        <v>127.491872373646</v>
      </c>
      <c r="AB54" s="184">
        <v>-1180.5836105051501</v>
      </c>
      <c r="AC54" s="184">
        <v>0</v>
      </c>
      <c r="AD54" s="184">
        <v>-461.19204742383602</v>
      </c>
      <c r="AE54" s="184">
        <v>5337.3066041236998</v>
      </c>
      <c r="AF54" s="184">
        <v>4876.1145566998703</v>
      </c>
      <c r="AG54" s="184">
        <f>AE54</f>
        <v>5337.3066041236998</v>
      </c>
      <c r="AH54" s="185">
        <f t="shared" ref="AH54:AH117" si="4">IF(AB54&lt;0,0,AB54)</f>
        <v>0</v>
      </c>
      <c r="AI54" s="185">
        <f t="shared" ref="AI54:AI117" si="5">IF(AB54&lt;0,AB54,0)</f>
        <v>-1180.5836105051501</v>
      </c>
    </row>
    <row r="55" spans="1:35" s="176" customFormat="1">
      <c r="A55" s="183">
        <v>1.0416666666666666E-2</v>
      </c>
      <c r="B55" s="184">
        <v>3669.3576591626902</v>
      </c>
      <c r="C55" s="184">
        <v>4990.7438131703102</v>
      </c>
      <c r="D55" s="184">
        <v>331.62796509076702</v>
      </c>
      <c r="E55" s="184">
        <v>464.11570560432801</v>
      </c>
      <c r="F55" s="184">
        <v>356.802336718763</v>
      </c>
      <c r="G55" s="184">
        <v>0</v>
      </c>
      <c r="H55" s="184">
        <v>0</v>
      </c>
      <c r="I55" s="184">
        <v>14.089544421882501</v>
      </c>
      <c r="J55" s="184">
        <v>-690.41543864635196</v>
      </c>
      <c r="K55" s="184">
        <v>0</v>
      </c>
      <c r="L55" s="184">
        <v>-664.74335012280801</v>
      </c>
      <c r="M55" s="184">
        <v>9136.3215855223898</v>
      </c>
      <c r="N55" s="184">
        <v>8471.5782353995801</v>
      </c>
      <c r="O55" s="184">
        <f t="shared" ref="O55:O77" si="6">M55</f>
        <v>9136.3215855223898</v>
      </c>
      <c r="P55" s="185">
        <f t="shared" si="2"/>
        <v>0</v>
      </c>
      <c r="Q55" s="185">
        <f t="shared" si="3"/>
        <v>-690.41543864635196</v>
      </c>
      <c r="R55" s="185"/>
      <c r="S55" s="183">
        <v>1.0416666666666666E-2</v>
      </c>
      <c r="T55" s="184">
        <v>2998.6108156423002</v>
      </c>
      <c r="U55" s="184">
        <v>2519.75638624055</v>
      </c>
      <c r="V55" s="184">
        <v>260.15859734906002</v>
      </c>
      <c r="W55" s="184">
        <v>341.68472734525602</v>
      </c>
      <c r="X55" s="184">
        <v>245.90426820168801</v>
      </c>
      <c r="Y55" s="184">
        <v>0</v>
      </c>
      <c r="Z55" s="184">
        <v>0</v>
      </c>
      <c r="AA55" s="184">
        <v>127.277852948289</v>
      </c>
      <c r="AB55" s="184">
        <v>-1221.1242642586201</v>
      </c>
      <c r="AC55" s="184">
        <v>0</v>
      </c>
      <c r="AD55" s="184">
        <v>-457.68263589388698</v>
      </c>
      <c r="AE55" s="184">
        <v>5272.2683834685204</v>
      </c>
      <c r="AF55" s="184">
        <v>4814.5857475746297</v>
      </c>
      <c r="AG55" s="184">
        <f t="shared" ref="AG55:AG77" si="7">AE55</f>
        <v>5272.2683834685204</v>
      </c>
      <c r="AH55" s="185">
        <f t="shared" si="4"/>
        <v>0</v>
      </c>
      <c r="AI55" s="185">
        <f t="shared" si="5"/>
        <v>-1221.1242642586201</v>
      </c>
    </row>
    <row r="56" spans="1:35" s="176" customFormat="1">
      <c r="A56" s="183">
        <v>2.0833333333333332E-2</v>
      </c>
      <c r="B56" s="184">
        <v>3669.6777716848101</v>
      </c>
      <c r="C56" s="184">
        <v>5002.0368860489198</v>
      </c>
      <c r="D56" s="184">
        <v>332.37589645136399</v>
      </c>
      <c r="E56" s="184">
        <v>464.19025470488401</v>
      </c>
      <c r="F56" s="184">
        <v>356.912108283284</v>
      </c>
      <c r="G56" s="184">
        <v>0</v>
      </c>
      <c r="H56" s="184">
        <v>0</v>
      </c>
      <c r="I56" s="184">
        <v>12.9414281327329</v>
      </c>
      <c r="J56" s="184">
        <v>-612.57153082490095</v>
      </c>
      <c r="K56" s="184">
        <v>0</v>
      </c>
      <c r="L56" s="184">
        <v>-665.75170745058995</v>
      </c>
      <c r="M56" s="184">
        <v>9225.5628144810908</v>
      </c>
      <c r="N56" s="184">
        <v>8559.8111070305004</v>
      </c>
      <c r="O56" s="184">
        <f t="shared" si="6"/>
        <v>9225.5628144810908</v>
      </c>
      <c r="P56" s="185">
        <f t="shared" si="2"/>
        <v>0</v>
      </c>
      <c r="Q56" s="185">
        <f t="shared" si="3"/>
        <v>-612.57153082490095</v>
      </c>
      <c r="R56" s="185"/>
      <c r="S56" s="183">
        <v>2.0833333333333332E-2</v>
      </c>
      <c r="T56" s="184">
        <v>3004.9240583670598</v>
      </c>
      <c r="U56" s="184">
        <v>2455.9092048699999</v>
      </c>
      <c r="V56" s="184">
        <v>246.18042717366899</v>
      </c>
      <c r="W56" s="184">
        <v>341.62532644529699</v>
      </c>
      <c r="X56" s="184">
        <v>237.19438882356101</v>
      </c>
      <c r="Y56" s="184">
        <v>0</v>
      </c>
      <c r="Z56" s="184">
        <v>0</v>
      </c>
      <c r="AA56" s="184">
        <v>135.21587065646301</v>
      </c>
      <c r="AB56" s="184">
        <v>-1247.8819342125601</v>
      </c>
      <c r="AC56" s="184">
        <v>0</v>
      </c>
      <c r="AD56" s="184">
        <v>-451.47705433706699</v>
      </c>
      <c r="AE56" s="184">
        <v>5173.16734212349</v>
      </c>
      <c r="AF56" s="184">
        <v>4721.6902877864204</v>
      </c>
      <c r="AG56" s="184">
        <f t="shared" si="7"/>
        <v>5173.16734212349</v>
      </c>
      <c r="AH56" s="185">
        <f t="shared" si="4"/>
        <v>0</v>
      </c>
      <c r="AI56" s="185">
        <f t="shared" si="5"/>
        <v>-1247.8819342125601</v>
      </c>
    </row>
    <row r="57" spans="1:35" s="176" customFormat="1">
      <c r="A57" s="183">
        <v>3.125E-2</v>
      </c>
      <c r="B57" s="184">
        <v>3669.62441417031</v>
      </c>
      <c r="C57" s="184">
        <v>4992.4280102826997</v>
      </c>
      <c r="D57" s="184">
        <v>331.92179534092901</v>
      </c>
      <c r="E57" s="184">
        <v>463.57147310438103</v>
      </c>
      <c r="F57" s="184">
        <v>357.16799710719101</v>
      </c>
      <c r="G57" s="184">
        <v>0</v>
      </c>
      <c r="H57" s="184">
        <v>0</v>
      </c>
      <c r="I57" s="184">
        <v>13.664773041483199</v>
      </c>
      <c r="J57" s="184">
        <v>-606.15448265155305</v>
      </c>
      <c r="K57" s="184">
        <v>0</v>
      </c>
      <c r="L57" s="184">
        <v>-664.87809878321195</v>
      </c>
      <c r="M57" s="184">
        <v>9222.2239803954508</v>
      </c>
      <c r="N57" s="184">
        <v>8557.3458816122293</v>
      </c>
      <c r="O57" s="184">
        <f t="shared" si="6"/>
        <v>9222.2239803954508</v>
      </c>
      <c r="P57" s="185">
        <f t="shared" si="2"/>
        <v>0</v>
      </c>
      <c r="Q57" s="185">
        <f t="shared" si="3"/>
        <v>-606.15448265155305</v>
      </c>
      <c r="R57" s="185"/>
      <c r="S57" s="183">
        <v>3.125E-2</v>
      </c>
      <c r="T57" s="184">
        <v>3008.44405454465</v>
      </c>
      <c r="U57" s="184">
        <v>2392.9011905116199</v>
      </c>
      <c r="V57" s="184">
        <v>230.54280690235899</v>
      </c>
      <c r="W57" s="184">
        <v>342.14927306345197</v>
      </c>
      <c r="X57" s="184">
        <v>228.561065528331</v>
      </c>
      <c r="Y57" s="184">
        <v>0</v>
      </c>
      <c r="Z57" s="184">
        <v>0</v>
      </c>
      <c r="AA57" s="184">
        <v>149.44484272794799</v>
      </c>
      <c r="AB57" s="184">
        <v>-1157.1102599271801</v>
      </c>
      <c r="AC57" s="184">
        <v>-71.261341876706595</v>
      </c>
      <c r="AD57" s="184">
        <v>-445.27233837466798</v>
      </c>
      <c r="AE57" s="184">
        <v>5123.6716314744699</v>
      </c>
      <c r="AF57" s="184">
        <v>4678.3992930998002</v>
      </c>
      <c r="AG57" s="184">
        <f t="shared" si="7"/>
        <v>5123.6716314744699</v>
      </c>
      <c r="AH57" s="185">
        <f t="shared" si="4"/>
        <v>0</v>
      </c>
      <c r="AI57" s="185">
        <f t="shared" si="5"/>
        <v>-1157.1102599271801</v>
      </c>
    </row>
    <row r="58" spans="1:35" s="176" customFormat="1">
      <c r="A58" s="183">
        <v>4.1666666666666699E-2</v>
      </c>
      <c r="B58" s="184">
        <v>3667.6102941869199</v>
      </c>
      <c r="C58" s="184">
        <v>4818.5213650810001</v>
      </c>
      <c r="D58" s="184">
        <v>327.88162379683001</v>
      </c>
      <c r="E58" s="184">
        <v>460.70333571674399</v>
      </c>
      <c r="F58" s="184">
        <v>404.26896911830897</v>
      </c>
      <c r="G58" s="184">
        <v>0</v>
      </c>
      <c r="H58" s="184">
        <v>0</v>
      </c>
      <c r="I58" s="184">
        <v>15.3667129507861</v>
      </c>
      <c r="J58" s="184">
        <v>-312.27857550909499</v>
      </c>
      <c r="K58" s="184">
        <v>-101.70733778057</v>
      </c>
      <c r="L58" s="184">
        <v>-649.68525245265505</v>
      </c>
      <c r="M58" s="184">
        <v>9280.3663875609309</v>
      </c>
      <c r="N58" s="184">
        <v>8630.6811351082706</v>
      </c>
      <c r="O58" s="184">
        <f t="shared" si="6"/>
        <v>9280.3663875609309</v>
      </c>
      <c r="P58" s="185">
        <f t="shared" si="2"/>
        <v>0</v>
      </c>
      <c r="Q58" s="185">
        <f t="shared" si="3"/>
        <v>-312.27857550909499</v>
      </c>
      <c r="R58" s="185"/>
      <c r="S58" s="183">
        <v>4.1666666666666699E-2</v>
      </c>
      <c r="T58" s="184">
        <v>3011.7973533802501</v>
      </c>
      <c r="U58" s="184">
        <v>2469.3944113298198</v>
      </c>
      <c r="V58" s="184">
        <v>249.63314767890699</v>
      </c>
      <c r="W58" s="184">
        <v>342.18724386213802</v>
      </c>
      <c r="X58" s="184">
        <v>166.52690086719301</v>
      </c>
      <c r="Y58" s="184">
        <v>0</v>
      </c>
      <c r="Z58" s="184">
        <v>0</v>
      </c>
      <c r="AA58" s="184">
        <v>142.39279683609399</v>
      </c>
      <c r="AB58" s="184">
        <v>-956.35919955275199</v>
      </c>
      <c r="AC58" s="184">
        <v>-313.60341832796399</v>
      </c>
      <c r="AD58" s="184">
        <v>-452.86028912915202</v>
      </c>
      <c r="AE58" s="184">
        <v>5111.9692360736799</v>
      </c>
      <c r="AF58" s="184">
        <v>4659.1089469445296</v>
      </c>
      <c r="AG58" s="184">
        <f t="shared" si="7"/>
        <v>5111.9692360736799</v>
      </c>
      <c r="AH58" s="185">
        <f t="shared" si="4"/>
        <v>0</v>
      </c>
      <c r="AI58" s="185">
        <f t="shared" si="5"/>
        <v>-956.35919955275199</v>
      </c>
    </row>
    <row r="59" spans="1:35" s="176" customFormat="1">
      <c r="A59" s="183">
        <v>5.2083333333333301E-2</v>
      </c>
      <c r="B59" s="184">
        <v>3669.4643741916798</v>
      </c>
      <c r="C59" s="184">
        <v>4688.5018616295401</v>
      </c>
      <c r="D59" s="184">
        <v>330.88671006930002</v>
      </c>
      <c r="E59" s="184">
        <v>464.00500001452201</v>
      </c>
      <c r="F59" s="184">
        <v>413.37923688471301</v>
      </c>
      <c r="G59" s="184">
        <v>0</v>
      </c>
      <c r="H59" s="184">
        <v>0</v>
      </c>
      <c r="I59" s="184">
        <v>18.394087137733599</v>
      </c>
      <c r="J59" s="184">
        <v>-93.007772218003296</v>
      </c>
      <c r="K59" s="184">
        <v>-102.169887218875</v>
      </c>
      <c r="L59" s="184">
        <v>-638.72191577672504</v>
      </c>
      <c r="M59" s="184">
        <v>9389.4536104906092</v>
      </c>
      <c r="N59" s="184">
        <v>8750.7316947138897</v>
      </c>
      <c r="O59" s="184">
        <f t="shared" si="6"/>
        <v>9389.4536104906092</v>
      </c>
      <c r="P59" s="185">
        <f t="shared" si="2"/>
        <v>0</v>
      </c>
      <c r="Q59" s="185">
        <f t="shared" si="3"/>
        <v>-93.007772218003296</v>
      </c>
      <c r="R59" s="185"/>
      <c r="S59" s="183">
        <v>5.2083333333333301E-2</v>
      </c>
      <c r="T59" s="184">
        <v>3014.3639585988299</v>
      </c>
      <c r="U59" s="184">
        <v>2464.4218348140398</v>
      </c>
      <c r="V59" s="184">
        <v>249.51939745157199</v>
      </c>
      <c r="W59" s="184">
        <v>342.40029330434999</v>
      </c>
      <c r="X59" s="184">
        <v>161.86790565552101</v>
      </c>
      <c r="Y59" s="184">
        <v>0</v>
      </c>
      <c r="Z59" s="184">
        <v>0</v>
      </c>
      <c r="AA59" s="184">
        <v>131.066676567949</v>
      </c>
      <c r="AB59" s="184">
        <v>-921.97984068451694</v>
      </c>
      <c r="AC59" s="184">
        <v>-313.71711218560699</v>
      </c>
      <c r="AD59" s="184">
        <v>-452.34158999349</v>
      </c>
      <c r="AE59" s="184">
        <v>5127.9431135221403</v>
      </c>
      <c r="AF59" s="184">
        <v>4675.6015235286504</v>
      </c>
      <c r="AG59" s="184">
        <f t="shared" si="7"/>
        <v>5127.9431135221403</v>
      </c>
      <c r="AH59" s="185">
        <f t="shared" si="4"/>
        <v>0</v>
      </c>
      <c r="AI59" s="185">
        <f t="shared" si="5"/>
        <v>-921.97984068451694</v>
      </c>
    </row>
    <row r="60" spans="1:35" s="176" customFormat="1">
      <c r="A60" s="183">
        <v>6.25E-2</v>
      </c>
      <c r="B60" s="184">
        <v>3669.64442527355</v>
      </c>
      <c r="C60" s="184">
        <v>4647.21037142569</v>
      </c>
      <c r="D60" s="184">
        <v>333.97193482883898</v>
      </c>
      <c r="E60" s="184">
        <v>463.41042969968601</v>
      </c>
      <c r="F60" s="184">
        <v>413.428396157073</v>
      </c>
      <c r="G60" s="184">
        <v>0</v>
      </c>
      <c r="H60" s="184">
        <v>0</v>
      </c>
      <c r="I60" s="184">
        <v>18.8989609493815</v>
      </c>
      <c r="J60" s="184">
        <v>-70.0415457986674</v>
      </c>
      <c r="K60" s="184">
        <v>-101.935260484655</v>
      </c>
      <c r="L60" s="184">
        <v>-635.13845119475604</v>
      </c>
      <c r="M60" s="184">
        <v>9374.5877120508994</v>
      </c>
      <c r="N60" s="184">
        <v>8739.4492608561504</v>
      </c>
      <c r="O60" s="184">
        <f t="shared" si="6"/>
        <v>9374.5877120508994</v>
      </c>
      <c r="P60" s="185">
        <f t="shared" si="2"/>
        <v>0</v>
      </c>
      <c r="Q60" s="185">
        <f t="shared" si="3"/>
        <v>-70.0415457986674</v>
      </c>
      <c r="R60" s="185"/>
      <c r="S60" s="183">
        <v>6.25E-2</v>
      </c>
      <c r="T60" s="184">
        <v>3016.49728419027</v>
      </c>
      <c r="U60" s="184">
        <v>2462.8783439505</v>
      </c>
      <c r="V60" s="184">
        <v>248.10083637615799</v>
      </c>
      <c r="W60" s="184">
        <v>342.333935717727</v>
      </c>
      <c r="X60" s="184">
        <v>161.817145355668</v>
      </c>
      <c r="Y60" s="184">
        <v>0</v>
      </c>
      <c r="Z60" s="184">
        <v>0</v>
      </c>
      <c r="AA60" s="184">
        <v>123.33608942286</v>
      </c>
      <c r="AB60" s="184">
        <v>-959.62149739005304</v>
      </c>
      <c r="AC60" s="184">
        <v>-312.90785374110499</v>
      </c>
      <c r="AD60" s="184">
        <v>-452.16820101878898</v>
      </c>
      <c r="AE60" s="184">
        <v>5082.4342838820303</v>
      </c>
      <c r="AF60" s="184">
        <v>4630.2660828632397</v>
      </c>
      <c r="AG60" s="184">
        <f t="shared" si="7"/>
        <v>5082.4342838820303</v>
      </c>
      <c r="AH60" s="185">
        <f t="shared" si="4"/>
        <v>0</v>
      </c>
      <c r="AI60" s="185">
        <f t="shared" si="5"/>
        <v>-959.62149739005304</v>
      </c>
    </row>
    <row r="61" spans="1:35" s="176" customFormat="1">
      <c r="A61" s="183">
        <v>7.2916666666666699E-2</v>
      </c>
      <c r="B61" s="184">
        <v>3667.7903778336399</v>
      </c>
      <c r="C61" s="184">
        <v>4648.2604059164996</v>
      </c>
      <c r="D61" s="184">
        <v>328.19548917824801</v>
      </c>
      <c r="E61" s="184">
        <v>461.67569785016502</v>
      </c>
      <c r="F61" s="184">
        <v>412.66352601856102</v>
      </c>
      <c r="G61" s="184">
        <v>6.7585448443748794E-2</v>
      </c>
      <c r="H61" s="184">
        <v>0</v>
      </c>
      <c r="I61" s="184">
        <v>19.924101093631901</v>
      </c>
      <c r="J61" s="184">
        <v>-89.443962054851497</v>
      </c>
      <c r="K61" s="184">
        <v>-104.301638894362</v>
      </c>
      <c r="L61" s="184">
        <v>-634.95685354614398</v>
      </c>
      <c r="M61" s="184">
        <v>9344.8315823899902</v>
      </c>
      <c r="N61" s="184">
        <v>8709.8747288438408</v>
      </c>
      <c r="O61" s="184">
        <f t="shared" si="6"/>
        <v>9344.8315823899902</v>
      </c>
      <c r="P61" s="185">
        <f t="shared" si="2"/>
        <v>0</v>
      </c>
      <c r="Q61" s="185">
        <f t="shared" si="3"/>
        <v>-89.443962054851497</v>
      </c>
      <c r="R61" s="185"/>
      <c r="S61" s="183">
        <v>7.2916666666666699E-2</v>
      </c>
      <c r="T61" s="184">
        <v>3019.5505864033598</v>
      </c>
      <c r="U61" s="184">
        <v>2427.9741472598398</v>
      </c>
      <c r="V61" s="184">
        <v>243.02881309424001</v>
      </c>
      <c r="W61" s="184">
        <v>342.94408486346299</v>
      </c>
      <c r="X61" s="184">
        <v>161.72521858528401</v>
      </c>
      <c r="Y61" s="184">
        <v>0</v>
      </c>
      <c r="Z61" s="184">
        <v>0</v>
      </c>
      <c r="AA61" s="184">
        <v>120.12708985362001</v>
      </c>
      <c r="AB61" s="184">
        <v>-939.83529654934796</v>
      </c>
      <c r="AC61" s="184">
        <v>-313.08175611351697</v>
      </c>
      <c r="AD61" s="184">
        <v>-448.79396784749798</v>
      </c>
      <c r="AE61" s="184">
        <v>5062.4328873969498</v>
      </c>
      <c r="AF61" s="184">
        <v>4613.6389195494503</v>
      </c>
      <c r="AG61" s="184">
        <f t="shared" si="7"/>
        <v>5062.4328873969498</v>
      </c>
      <c r="AH61" s="185">
        <f t="shared" si="4"/>
        <v>0</v>
      </c>
      <c r="AI61" s="185">
        <f t="shared" si="5"/>
        <v>-939.83529654934796</v>
      </c>
    </row>
    <row r="62" spans="1:35" s="176" customFormat="1">
      <c r="A62" s="183">
        <v>8.3333333333333301E-2</v>
      </c>
      <c r="B62" s="184">
        <v>3667.62361321251</v>
      </c>
      <c r="C62" s="184">
        <v>4741.7598994238297</v>
      </c>
      <c r="D62" s="184">
        <v>328.10867231409401</v>
      </c>
      <c r="E62" s="184">
        <v>464.08237685686998</v>
      </c>
      <c r="F62" s="184">
        <v>355.99184254560498</v>
      </c>
      <c r="G62" s="184">
        <v>0</v>
      </c>
      <c r="H62" s="184">
        <v>0</v>
      </c>
      <c r="I62" s="184">
        <v>20.428858782410099</v>
      </c>
      <c r="J62" s="184">
        <v>142.42759691268</v>
      </c>
      <c r="K62" s="184">
        <v>-406.28635741392799</v>
      </c>
      <c r="L62" s="184">
        <v>-642.85839538985999</v>
      </c>
      <c r="M62" s="184">
        <v>9314.13650263407</v>
      </c>
      <c r="N62" s="184">
        <v>8671.2781072442103</v>
      </c>
      <c r="O62" s="184">
        <f t="shared" si="6"/>
        <v>9314.13650263407</v>
      </c>
      <c r="P62" s="185">
        <f t="shared" si="2"/>
        <v>142.42759691268</v>
      </c>
      <c r="Q62" s="185">
        <f t="shared" si="3"/>
        <v>0</v>
      </c>
      <c r="R62" s="185"/>
      <c r="S62" s="183">
        <v>8.3333333333333301E-2</v>
      </c>
      <c r="T62" s="184">
        <v>3019.23725985281</v>
      </c>
      <c r="U62" s="184">
        <v>2441.3509086880399</v>
      </c>
      <c r="V62" s="184">
        <v>250.188526585982</v>
      </c>
      <c r="W62" s="184">
        <v>342.574444227323</v>
      </c>
      <c r="X62" s="184">
        <v>160.62441648502701</v>
      </c>
      <c r="Y62" s="184">
        <v>0</v>
      </c>
      <c r="Z62" s="184">
        <v>0</v>
      </c>
      <c r="AA62" s="184">
        <v>128.863582373311</v>
      </c>
      <c r="AB62" s="184">
        <v>-709.75565976667599</v>
      </c>
      <c r="AC62" s="184">
        <v>-530.096117224875</v>
      </c>
      <c r="AD62" s="184">
        <v>-450.35777595832798</v>
      </c>
      <c r="AE62" s="184">
        <v>5102.9873612209503</v>
      </c>
      <c r="AF62" s="184">
        <v>4652.6295852626199</v>
      </c>
      <c r="AG62" s="184">
        <f t="shared" si="7"/>
        <v>5102.9873612209503</v>
      </c>
      <c r="AH62" s="185">
        <f t="shared" si="4"/>
        <v>0</v>
      </c>
      <c r="AI62" s="185">
        <f t="shared" si="5"/>
        <v>-709.75565976667599</v>
      </c>
    </row>
    <row r="63" spans="1:35" s="176" customFormat="1">
      <c r="A63" s="183">
        <v>9.375E-2</v>
      </c>
      <c r="B63" s="184">
        <v>3668.33056364411</v>
      </c>
      <c r="C63" s="184">
        <v>4748.28952566921</v>
      </c>
      <c r="D63" s="184">
        <v>323.98169205765998</v>
      </c>
      <c r="E63" s="184">
        <v>463.81957235059201</v>
      </c>
      <c r="F63" s="184">
        <v>355.12747250008499</v>
      </c>
      <c r="G63" s="184">
        <v>0</v>
      </c>
      <c r="H63" s="184">
        <v>0</v>
      </c>
      <c r="I63" s="184">
        <v>21.159864467834399</v>
      </c>
      <c r="J63" s="184">
        <v>150.76831613570101</v>
      </c>
      <c r="K63" s="184">
        <v>-408.41811215809003</v>
      </c>
      <c r="L63" s="184">
        <v>-643.39169836196595</v>
      </c>
      <c r="M63" s="184">
        <v>9323.0588946670996</v>
      </c>
      <c r="N63" s="184">
        <v>8679.6671963051394</v>
      </c>
      <c r="O63" s="184">
        <f t="shared" si="6"/>
        <v>9323.0588946670996</v>
      </c>
      <c r="P63" s="185">
        <f t="shared" si="2"/>
        <v>150.76831613570101</v>
      </c>
      <c r="Q63" s="185">
        <f t="shared" si="3"/>
        <v>0</v>
      </c>
      <c r="R63" s="185"/>
      <c r="S63" s="183">
        <v>9.375E-2</v>
      </c>
      <c r="T63" s="184">
        <v>3020.5639050730902</v>
      </c>
      <c r="U63" s="184">
        <v>2431.2305320969599</v>
      </c>
      <c r="V63" s="184">
        <v>249.16475616170399</v>
      </c>
      <c r="W63" s="184">
        <v>342.72029236855099</v>
      </c>
      <c r="X63" s="184">
        <v>160.55568889611001</v>
      </c>
      <c r="Y63" s="184">
        <v>0</v>
      </c>
      <c r="Z63" s="184">
        <v>0</v>
      </c>
      <c r="AA63" s="184">
        <v>143.58297505245599</v>
      </c>
      <c r="AB63" s="184">
        <v>-729.53811957463904</v>
      </c>
      <c r="AC63" s="184">
        <v>-537.80746067675898</v>
      </c>
      <c r="AD63" s="184">
        <v>-449.63170057030101</v>
      </c>
      <c r="AE63" s="184">
        <v>5080.4725693974697</v>
      </c>
      <c r="AF63" s="184">
        <v>4630.8408688271702</v>
      </c>
      <c r="AG63" s="184">
        <f t="shared" si="7"/>
        <v>5080.4725693974697</v>
      </c>
      <c r="AH63" s="185">
        <f t="shared" si="4"/>
        <v>0</v>
      </c>
      <c r="AI63" s="185">
        <f t="shared" si="5"/>
        <v>-729.53811957463904</v>
      </c>
    </row>
    <row r="64" spans="1:35" s="176" customFormat="1">
      <c r="A64" s="183">
        <v>0.104166666666667</v>
      </c>
      <c r="B64" s="184">
        <v>3668.0304785076601</v>
      </c>
      <c r="C64" s="184">
        <v>4787.0145026850096</v>
      </c>
      <c r="D64" s="184">
        <v>329.15711841580202</v>
      </c>
      <c r="E64" s="184">
        <v>465.07585931352003</v>
      </c>
      <c r="F64" s="184">
        <v>356.18194674582799</v>
      </c>
      <c r="G64" s="184">
        <v>0</v>
      </c>
      <c r="H64" s="184">
        <v>0</v>
      </c>
      <c r="I64" s="184">
        <v>21.365823309378602</v>
      </c>
      <c r="J64" s="184">
        <v>151.958852497582</v>
      </c>
      <c r="K64" s="184">
        <v>-407.68740765176301</v>
      </c>
      <c r="L64" s="184">
        <v>-646.92643028488101</v>
      </c>
      <c r="M64" s="184">
        <v>9371.0971738230201</v>
      </c>
      <c r="N64" s="184">
        <v>8724.1707435381395</v>
      </c>
      <c r="O64" s="184">
        <f t="shared" si="6"/>
        <v>9371.0971738230201</v>
      </c>
      <c r="P64" s="185">
        <f t="shared" si="2"/>
        <v>151.958852497582</v>
      </c>
      <c r="Q64" s="185">
        <f t="shared" si="3"/>
        <v>0</v>
      </c>
      <c r="R64" s="185"/>
      <c r="S64" s="183">
        <v>0.104166666666667</v>
      </c>
      <c r="T64" s="184">
        <v>3020.9372407136598</v>
      </c>
      <c r="U64" s="184">
        <v>2414.7779186963398</v>
      </c>
      <c r="V64" s="184">
        <v>246.10682222354299</v>
      </c>
      <c r="W64" s="184">
        <v>343.60727844064502</v>
      </c>
      <c r="X64" s="184">
        <v>160.60443403858901</v>
      </c>
      <c r="Y64" s="184">
        <v>0</v>
      </c>
      <c r="Z64" s="184">
        <v>0</v>
      </c>
      <c r="AA64" s="184">
        <v>135.15328871571199</v>
      </c>
      <c r="AB64" s="184">
        <v>-729.92302128927599</v>
      </c>
      <c r="AC64" s="184">
        <v>-537.292478772452</v>
      </c>
      <c r="AD64" s="184">
        <v>-447.90564454220498</v>
      </c>
      <c r="AE64" s="184">
        <v>5053.9714827667603</v>
      </c>
      <c r="AF64" s="184">
        <v>4606.0658382245601</v>
      </c>
      <c r="AG64" s="184">
        <f t="shared" si="7"/>
        <v>5053.9714827667603</v>
      </c>
      <c r="AH64" s="185">
        <f t="shared" si="4"/>
        <v>0</v>
      </c>
      <c r="AI64" s="185">
        <f t="shared" si="5"/>
        <v>-729.92302128927599</v>
      </c>
    </row>
    <row r="65" spans="1:35" s="176" customFormat="1">
      <c r="A65" s="183">
        <v>0.114583333333333</v>
      </c>
      <c r="B65" s="184">
        <v>3668.4706576492099</v>
      </c>
      <c r="C65" s="184">
        <v>4787.1519633020598</v>
      </c>
      <c r="D65" s="184">
        <v>329.564470886641</v>
      </c>
      <c r="E65" s="184">
        <v>463.60898580667202</v>
      </c>
      <c r="F65" s="184">
        <v>354.02256691584603</v>
      </c>
      <c r="G65" s="184">
        <v>0</v>
      </c>
      <c r="H65" s="184">
        <v>0</v>
      </c>
      <c r="I65" s="184">
        <v>20.030027369110702</v>
      </c>
      <c r="J65" s="184">
        <v>214.93231451611001</v>
      </c>
      <c r="K65" s="184">
        <v>-471.86117249877901</v>
      </c>
      <c r="L65" s="184">
        <v>-646.85793706120398</v>
      </c>
      <c r="M65" s="184">
        <v>9365.9198139468808</v>
      </c>
      <c r="N65" s="184">
        <v>8719.0618768856693</v>
      </c>
      <c r="O65" s="184">
        <f t="shared" si="6"/>
        <v>9365.9198139468808</v>
      </c>
      <c r="P65" s="185">
        <f t="shared" si="2"/>
        <v>214.93231451611001</v>
      </c>
      <c r="Q65" s="185">
        <f t="shared" si="3"/>
        <v>0</v>
      </c>
      <c r="R65" s="185"/>
      <c r="S65" s="183">
        <v>0.114583333333333</v>
      </c>
      <c r="T65" s="184">
        <v>3021.0038578021999</v>
      </c>
      <c r="U65" s="184">
        <v>2418.6520131608499</v>
      </c>
      <c r="V65" s="184">
        <v>247.378173398705</v>
      </c>
      <c r="W65" s="184">
        <v>342.911738827183</v>
      </c>
      <c r="X65" s="184">
        <v>160.51293395539301</v>
      </c>
      <c r="Y65" s="184">
        <v>0</v>
      </c>
      <c r="Z65" s="184">
        <v>0</v>
      </c>
      <c r="AA65" s="184">
        <v>118.313929730924</v>
      </c>
      <c r="AB65" s="184">
        <v>-727.54188428180396</v>
      </c>
      <c r="AC65" s="184">
        <v>-536.77749278607496</v>
      </c>
      <c r="AD65" s="184">
        <v>-448.04125663589502</v>
      </c>
      <c r="AE65" s="184">
        <v>5044.4532698073799</v>
      </c>
      <c r="AF65" s="184">
        <v>4596.4120131714799</v>
      </c>
      <c r="AG65" s="184">
        <f t="shared" si="7"/>
        <v>5044.4532698073799</v>
      </c>
      <c r="AH65" s="185">
        <f t="shared" si="4"/>
        <v>0</v>
      </c>
      <c r="AI65" s="185">
        <f t="shared" si="5"/>
        <v>-727.54188428180396</v>
      </c>
    </row>
    <row r="66" spans="1:35" s="176" customFormat="1">
      <c r="A66" s="183">
        <v>0.125</v>
      </c>
      <c r="B66" s="184">
        <v>3668.19050220386</v>
      </c>
      <c r="C66" s="184">
        <v>4857.3091294972201</v>
      </c>
      <c r="D66" s="184">
        <v>332.76989624394201</v>
      </c>
      <c r="E66" s="184">
        <v>465.49936879794802</v>
      </c>
      <c r="F66" s="184">
        <v>355.74650633990399</v>
      </c>
      <c r="G66" s="184">
        <v>0</v>
      </c>
      <c r="H66" s="184">
        <v>0</v>
      </c>
      <c r="I66" s="184">
        <v>18.8732062430221</v>
      </c>
      <c r="J66" s="184">
        <v>623.64255439148997</v>
      </c>
      <c r="K66" s="184">
        <v>-905.05586819961297</v>
      </c>
      <c r="L66" s="184">
        <v>-653.13731322763101</v>
      </c>
      <c r="M66" s="184">
        <v>9416.9752955177701</v>
      </c>
      <c r="N66" s="184">
        <v>8763.8379822901406</v>
      </c>
      <c r="O66" s="184">
        <f t="shared" si="6"/>
        <v>9416.9752955177701</v>
      </c>
      <c r="P66" s="185">
        <f t="shared" si="2"/>
        <v>623.64255439148997</v>
      </c>
      <c r="Q66" s="185">
        <f t="shared" si="3"/>
        <v>0</v>
      </c>
      <c r="R66" s="185"/>
      <c r="S66" s="183">
        <v>0.125</v>
      </c>
      <c r="T66" s="184">
        <v>3022.0172090236401</v>
      </c>
      <c r="U66" s="184">
        <v>2444.2314540769898</v>
      </c>
      <c r="V66" s="184">
        <v>251.85466739126599</v>
      </c>
      <c r="W66" s="184">
        <v>341.11313217162501</v>
      </c>
      <c r="X66" s="184">
        <v>160.49826741230899</v>
      </c>
      <c r="Y66" s="184">
        <v>0</v>
      </c>
      <c r="Z66" s="184">
        <v>0</v>
      </c>
      <c r="AA66" s="184">
        <v>111.183389371064</v>
      </c>
      <c r="AB66" s="184">
        <v>-375.02846393413301</v>
      </c>
      <c r="AC66" s="184">
        <v>-917.83674392897694</v>
      </c>
      <c r="AD66" s="184">
        <v>-450.50395459151002</v>
      </c>
      <c r="AE66" s="184">
        <v>5038.0329115837803</v>
      </c>
      <c r="AF66" s="184">
        <v>4587.5289569922797</v>
      </c>
      <c r="AG66" s="184">
        <f t="shared" si="7"/>
        <v>5038.0329115837803</v>
      </c>
      <c r="AH66" s="185">
        <f t="shared" si="4"/>
        <v>0</v>
      </c>
      <c r="AI66" s="185">
        <f t="shared" si="5"/>
        <v>-375.02846393413301</v>
      </c>
    </row>
    <row r="67" spans="1:35" s="176" customFormat="1">
      <c r="A67" s="183">
        <v>0.13541666666666699</v>
      </c>
      <c r="B67" s="184">
        <v>3669.1842350287602</v>
      </c>
      <c r="C67" s="184">
        <v>4876.0343933865597</v>
      </c>
      <c r="D67" s="184">
        <v>331.29406254013901</v>
      </c>
      <c r="E67" s="184">
        <v>465.77543461103699</v>
      </c>
      <c r="F67" s="184">
        <v>355.92529025766203</v>
      </c>
      <c r="G67" s="184">
        <v>0</v>
      </c>
      <c r="H67" s="184">
        <v>0</v>
      </c>
      <c r="I67" s="184">
        <v>19.1865575011294</v>
      </c>
      <c r="J67" s="184">
        <v>615.84419126399803</v>
      </c>
      <c r="K67" s="184">
        <v>-922.29087200509503</v>
      </c>
      <c r="L67" s="184">
        <v>-654.82689963973496</v>
      </c>
      <c r="M67" s="184">
        <v>9410.9532925841904</v>
      </c>
      <c r="N67" s="184">
        <v>8756.1263929444503</v>
      </c>
      <c r="O67" s="184">
        <f t="shared" si="6"/>
        <v>9410.9532925841904</v>
      </c>
      <c r="P67" s="185">
        <f t="shared" si="2"/>
        <v>615.84419126399803</v>
      </c>
      <c r="Q67" s="185">
        <f t="shared" si="3"/>
        <v>0</v>
      </c>
      <c r="R67" s="185"/>
      <c r="S67" s="183">
        <v>0.13541666666666699</v>
      </c>
      <c r="T67" s="184">
        <v>3024.2305467350998</v>
      </c>
      <c r="U67" s="184">
        <v>2422.7605085025798</v>
      </c>
      <c r="V67" s="184">
        <v>249.927568500425</v>
      </c>
      <c r="W67" s="184">
        <v>341.21326876971199</v>
      </c>
      <c r="X67" s="184">
        <v>160.49826741230899</v>
      </c>
      <c r="Y67" s="184">
        <v>0</v>
      </c>
      <c r="Z67" s="184">
        <v>0</v>
      </c>
      <c r="AA67" s="184">
        <v>109.59774439858499</v>
      </c>
      <c r="AB67" s="184">
        <v>-341.12968622063198</v>
      </c>
      <c r="AC67" s="184">
        <v>-955.00233201467802</v>
      </c>
      <c r="AD67" s="184">
        <v>-448.46635125281301</v>
      </c>
      <c r="AE67" s="184">
        <v>5012.0958860833998</v>
      </c>
      <c r="AF67" s="184">
        <v>4563.6295348305903</v>
      </c>
      <c r="AG67" s="184">
        <f t="shared" si="7"/>
        <v>5012.0958860833998</v>
      </c>
      <c r="AH67" s="185">
        <f t="shared" si="4"/>
        <v>0</v>
      </c>
      <c r="AI67" s="185">
        <f t="shared" si="5"/>
        <v>-341.12968622063198</v>
      </c>
    </row>
    <row r="68" spans="1:35" s="176" customFormat="1">
      <c r="A68" s="183">
        <v>0.14583333333333301</v>
      </c>
      <c r="B68" s="184">
        <v>3670.0779611847402</v>
      </c>
      <c r="C68" s="184">
        <v>4886.8509471009402</v>
      </c>
      <c r="D68" s="184">
        <v>331.72813667113701</v>
      </c>
      <c r="E68" s="184">
        <v>462.72741724793502</v>
      </c>
      <c r="F68" s="184">
        <v>355.81416919689201</v>
      </c>
      <c r="G68" s="184">
        <v>0</v>
      </c>
      <c r="H68" s="184">
        <v>0</v>
      </c>
      <c r="I68" s="184">
        <v>20.654406774452202</v>
      </c>
      <c r="J68" s="184">
        <v>601.201577865236</v>
      </c>
      <c r="K68" s="184">
        <v>-918.95917156086398</v>
      </c>
      <c r="L68" s="184">
        <v>-655.68436963833301</v>
      </c>
      <c r="M68" s="184">
        <v>9410.0954444804702</v>
      </c>
      <c r="N68" s="184">
        <v>8754.4110748421408</v>
      </c>
      <c r="O68" s="184">
        <f t="shared" si="6"/>
        <v>9410.0954444804702</v>
      </c>
      <c r="P68" s="185">
        <f t="shared" si="2"/>
        <v>601.201577865236</v>
      </c>
      <c r="Q68" s="185">
        <f t="shared" si="3"/>
        <v>0</v>
      </c>
      <c r="R68" s="185"/>
      <c r="S68" s="183">
        <v>0.14583333333333301</v>
      </c>
      <c r="T68" s="184">
        <v>3024.9638392606098</v>
      </c>
      <c r="U68" s="184">
        <v>2420.8484001649999</v>
      </c>
      <c r="V68" s="184">
        <v>249.12460986348</v>
      </c>
      <c r="W68" s="184">
        <v>341.52631114724801</v>
      </c>
      <c r="X68" s="184">
        <v>160.44372993596201</v>
      </c>
      <c r="Y68" s="184">
        <v>0</v>
      </c>
      <c r="Z68" s="184">
        <v>0</v>
      </c>
      <c r="AA68" s="184">
        <v>110.25145712555801</v>
      </c>
      <c r="AB68" s="184">
        <v>-346.11143146018901</v>
      </c>
      <c r="AC68" s="184">
        <v>-953.54433442641096</v>
      </c>
      <c r="AD68" s="184">
        <v>-448.33125861338198</v>
      </c>
      <c r="AE68" s="184">
        <v>5007.5025816112702</v>
      </c>
      <c r="AF68" s="184">
        <v>4559.1713229978895</v>
      </c>
      <c r="AG68" s="184">
        <f t="shared" si="7"/>
        <v>5007.5025816112702</v>
      </c>
      <c r="AH68" s="185">
        <f t="shared" si="4"/>
        <v>0</v>
      </c>
      <c r="AI68" s="185">
        <f t="shared" si="5"/>
        <v>-346.11143146018901</v>
      </c>
    </row>
    <row r="69" spans="1:35" s="176" customFormat="1">
      <c r="A69" s="183">
        <v>0.15625</v>
      </c>
      <c r="B69" s="184">
        <v>3670.3580677828099</v>
      </c>
      <c r="C69" s="184">
        <v>4879.3856338433197</v>
      </c>
      <c r="D69" s="184">
        <v>331.56118539582297</v>
      </c>
      <c r="E69" s="184">
        <v>462.48993206089898</v>
      </c>
      <c r="F69" s="184">
        <v>356.02378136091801</v>
      </c>
      <c r="G69" s="184">
        <v>0</v>
      </c>
      <c r="H69" s="184">
        <v>0</v>
      </c>
      <c r="I69" s="184">
        <v>21.964084152345499</v>
      </c>
      <c r="J69" s="184">
        <v>608.06242057527402</v>
      </c>
      <c r="K69" s="184">
        <v>-917.37041257083501</v>
      </c>
      <c r="L69" s="184">
        <v>-655.04804110508496</v>
      </c>
      <c r="M69" s="184">
        <v>9412.47469260055</v>
      </c>
      <c r="N69" s="184">
        <v>8757.4266514954707</v>
      </c>
      <c r="O69" s="184">
        <f t="shared" si="6"/>
        <v>9412.47469260055</v>
      </c>
      <c r="P69" s="185">
        <f t="shared" si="2"/>
        <v>608.06242057527402</v>
      </c>
      <c r="Q69" s="185">
        <f t="shared" si="3"/>
        <v>0</v>
      </c>
      <c r="R69" s="185"/>
      <c r="S69" s="183">
        <v>0.15625</v>
      </c>
      <c r="T69" s="184">
        <v>3025.19718624286</v>
      </c>
      <c r="U69" s="184">
        <v>2420.4738138447601</v>
      </c>
      <c r="V69" s="184">
        <v>249.559542728781</v>
      </c>
      <c r="W69" s="184">
        <v>341.33180150631898</v>
      </c>
      <c r="X69" s="184">
        <v>160.35440971581801</v>
      </c>
      <c r="Y69" s="184">
        <v>0</v>
      </c>
      <c r="Z69" s="184">
        <v>0</v>
      </c>
      <c r="AA69" s="184">
        <v>119.61666285562799</v>
      </c>
      <c r="AB69" s="184">
        <v>-376.070212133219</v>
      </c>
      <c r="AC69" s="184">
        <v>-952.15321341683796</v>
      </c>
      <c r="AD69" s="184">
        <v>-448.43577283141002</v>
      </c>
      <c r="AE69" s="184">
        <v>4988.3099913441201</v>
      </c>
      <c r="AF69" s="184">
        <v>4539.8742185127103</v>
      </c>
      <c r="AG69" s="184">
        <f t="shared" si="7"/>
        <v>4988.3099913441201</v>
      </c>
      <c r="AH69" s="185">
        <f t="shared" si="4"/>
        <v>0</v>
      </c>
      <c r="AI69" s="185">
        <f t="shared" si="5"/>
        <v>-376.070212133219</v>
      </c>
    </row>
    <row r="70" spans="1:35" s="176" customFormat="1">
      <c r="A70" s="183">
        <v>0.16666666666666699</v>
      </c>
      <c r="B70" s="184">
        <v>3670.27802336985</v>
      </c>
      <c r="C70" s="184">
        <v>4882.2156763197299</v>
      </c>
      <c r="D70" s="184">
        <v>329.94511596300202</v>
      </c>
      <c r="E70" s="184">
        <v>460.21711203335798</v>
      </c>
      <c r="F70" s="184">
        <v>348.91314625299998</v>
      </c>
      <c r="G70" s="184">
        <v>0</v>
      </c>
      <c r="H70" s="184">
        <v>0</v>
      </c>
      <c r="I70" s="184">
        <v>22.725883374880301</v>
      </c>
      <c r="J70" s="184">
        <v>500.247513794197</v>
      </c>
      <c r="K70" s="184">
        <v>-701.51381708881502</v>
      </c>
      <c r="L70" s="184">
        <v>-655.10338411066698</v>
      </c>
      <c r="M70" s="184">
        <v>9513.0286540191992</v>
      </c>
      <c r="N70" s="184">
        <v>8857.9252699085391</v>
      </c>
      <c r="O70" s="184">
        <f t="shared" si="6"/>
        <v>9513.0286540191992</v>
      </c>
      <c r="P70" s="185">
        <f t="shared" si="2"/>
        <v>500.247513794197</v>
      </c>
      <c r="Q70" s="185">
        <f t="shared" si="3"/>
        <v>0</v>
      </c>
      <c r="R70" s="185"/>
      <c r="S70" s="183">
        <v>0.16666666666666699</v>
      </c>
      <c r="T70" s="184">
        <v>3025.5638487814799</v>
      </c>
      <c r="U70" s="184">
        <v>2436.5556827515602</v>
      </c>
      <c r="V70" s="184">
        <v>249.45248423182699</v>
      </c>
      <c r="W70" s="184">
        <v>339.93568677781201</v>
      </c>
      <c r="X70" s="184">
        <v>158.403967302111</v>
      </c>
      <c r="Y70" s="184">
        <v>0</v>
      </c>
      <c r="Z70" s="184">
        <v>0</v>
      </c>
      <c r="AA70" s="184">
        <v>120.411022951589</v>
      </c>
      <c r="AB70" s="184">
        <v>-249.97095053252301</v>
      </c>
      <c r="AC70" s="184">
        <v>-1054.5475050483401</v>
      </c>
      <c r="AD70" s="184">
        <v>-449.93284945467099</v>
      </c>
      <c r="AE70" s="184">
        <v>5025.8042372155196</v>
      </c>
      <c r="AF70" s="184">
        <v>4575.8713877608498</v>
      </c>
      <c r="AG70" s="184">
        <f t="shared" si="7"/>
        <v>5025.8042372155196</v>
      </c>
      <c r="AH70" s="185">
        <f t="shared" si="4"/>
        <v>0</v>
      </c>
      <c r="AI70" s="185">
        <f t="shared" si="5"/>
        <v>-249.97095053252301</v>
      </c>
    </row>
    <row r="71" spans="1:35" s="176" customFormat="1">
      <c r="A71" s="183">
        <v>0.17708333333333301</v>
      </c>
      <c r="B71" s="184">
        <v>3669.79783830424</v>
      </c>
      <c r="C71" s="184">
        <v>4903.9072580133798</v>
      </c>
      <c r="D71" s="184">
        <v>331.00023432793199</v>
      </c>
      <c r="E71" s="184">
        <v>462.34461420962998</v>
      </c>
      <c r="F71" s="184">
        <v>347.40340728021198</v>
      </c>
      <c r="G71" s="184">
        <v>0</v>
      </c>
      <c r="H71" s="184">
        <v>0</v>
      </c>
      <c r="I71" s="184">
        <v>24.7971928158818</v>
      </c>
      <c r="J71" s="184">
        <v>501.70681949326701</v>
      </c>
      <c r="K71" s="184">
        <v>-699.55637121970904</v>
      </c>
      <c r="L71" s="184">
        <v>-657.12258268589699</v>
      </c>
      <c r="M71" s="184">
        <v>9541.4009932248391</v>
      </c>
      <c r="N71" s="184">
        <v>8884.2784105389401</v>
      </c>
      <c r="O71" s="184">
        <f t="shared" si="6"/>
        <v>9541.4009932248391</v>
      </c>
      <c r="P71" s="185">
        <f t="shared" si="2"/>
        <v>501.70681949326701</v>
      </c>
      <c r="Q71" s="185">
        <f t="shared" si="3"/>
        <v>0</v>
      </c>
      <c r="R71" s="185"/>
      <c r="S71" s="183">
        <v>0.17708333333333301</v>
      </c>
      <c r="T71" s="184">
        <v>3025.2172055487299</v>
      </c>
      <c r="U71" s="184">
        <v>2438.3950602035602</v>
      </c>
      <c r="V71" s="184">
        <v>249.39226070043301</v>
      </c>
      <c r="W71" s="184">
        <v>342.18503656901203</v>
      </c>
      <c r="X71" s="184">
        <v>157.86599434543299</v>
      </c>
      <c r="Y71" s="184">
        <v>0</v>
      </c>
      <c r="Z71" s="184">
        <v>0</v>
      </c>
      <c r="AA71" s="184">
        <v>123.845559292034</v>
      </c>
      <c r="AB71" s="184">
        <v>-253.73558615767601</v>
      </c>
      <c r="AC71" s="184">
        <v>-1053.14301117227</v>
      </c>
      <c r="AD71" s="184">
        <v>-450.28404898602997</v>
      </c>
      <c r="AE71" s="184">
        <v>5030.0225193292499</v>
      </c>
      <c r="AF71" s="184">
        <v>4579.7384703432199</v>
      </c>
      <c r="AG71" s="184">
        <f t="shared" si="7"/>
        <v>5030.0225193292499</v>
      </c>
      <c r="AH71" s="185">
        <f t="shared" si="4"/>
        <v>0</v>
      </c>
      <c r="AI71" s="185">
        <f t="shared" si="5"/>
        <v>-253.73558615767601</v>
      </c>
    </row>
    <row r="72" spans="1:35" s="176" customFormat="1">
      <c r="A72" s="183">
        <v>0.1875</v>
      </c>
      <c r="B72" s="184">
        <v>3670.9049293885</v>
      </c>
      <c r="C72" s="184">
        <v>4951.0487099074298</v>
      </c>
      <c r="D72" s="184">
        <v>331.33413687856</v>
      </c>
      <c r="E72" s="184">
        <v>464.929621443423</v>
      </c>
      <c r="F72" s="184">
        <v>345.469594642034</v>
      </c>
      <c r="G72" s="184">
        <v>0</v>
      </c>
      <c r="H72" s="184">
        <v>0</v>
      </c>
      <c r="I72" s="184">
        <v>26.9203476874955</v>
      </c>
      <c r="J72" s="184">
        <v>517.02007993253301</v>
      </c>
      <c r="K72" s="184">
        <v>-697.58550092407302</v>
      </c>
      <c r="L72" s="184">
        <v>-661.46581834880601</v>
      </c>
      <c r="M72" s="184">
        <v>9610.0419189558997</v>
      </c>
      <c r="N72" s="184">
        <v>8948.5761006070898</v>
      </c>
      <c r="O72" s="184">
        <f t="shared" si="6"/>
        <v>9610.0419189558997</v>
      </c>
      <c r="P72" s="185">
        <f t="shared" si="2"/>
        <v>517.02007993253301</v>
      </c>
      <c r="Q72" s="185">
        <f t="shared" si="3"/>
        <v>0</v>
      </c>
      <c r="R72" s="185"/>
      <c r="S72" s="183">
        <v>0.1875</v>
      </c>
      <c r="T72" s="184">
        <v>3025.9771579303401</v>
      </c>
      <c r="U72" s="184">
        <v>2435.6882049412702</v>
      </c>
      <c r="V72" s="184">
        <v>249.04431318297401</v>
      </c>
      <c r="W72" s="184">
        <v>342.38617782916799</v>
      </c>
      <c r="X72" s="184">
        <v>157.84081316880801</v>
      </c>
      <c r="Y72" s="184">
        <v>0</v>
      </c>
      <c r="Z72" s="184">
        <v>0</v>
      </c>
      <c r="AA72" s="184">
        <v>123.23182910963</v>
      </c>
      <c r="AB72" s="184">
        <v>-252.48509743140499</v>
      </c>
      <c r="AC72" s="184">
        <v>-1050.96269510001</v>
      </c>
      <c r="AD72" s="184">
        <v>-450.05955994265503</v>
      </c>
      <c r="AE72" s="184">
        <v>5030.72070363078</v>
      </c>
      <c r="AF72" s="184">
        <v>4580.6611436881203</v>
      </c>
      <c r="AG72" s="184">
        <f t="shared" si="7"/>
        <v>5030.72070363078</v>
      </c>
      <c r="AH72" s="185">
        <f t="shared" si="4"/>
        <v>0</v>
      </c>
      <c r="AI72" s="185">
        <f t="shared" si="5"/>
        <v>-252.48509743140499</v>
      </c>
    </row>
    <row r="73" spans="1:35" s="176" customFormat="1">
      <c r="A73" s="183">
        <v>0.19791666666666699</v>
      </c>
      <c r="B73" s="184">
        <v>3670.0045925670001</v>
      </c>
      <c r="C73" s="184">
        <v>5038.2750605722204</v>
      </c>
      <c r="D73" s="184">
        <v>331.40758883672498</v>
      </c>
      <c r="E73" s="184">
        <v>463.66812521857599</v>
      </c>
      <c r="F73" s="184">
        <v>345.48835706446698</v>
      </c>
      <c r="G73" s="184">
        <v>0</v>
      </c>
      <c r="H73" s="184">
        <v>0</v>
      </c>
      <c r="I73" s="184">
        <v>27.195270836247602</v>
      </c>
      <c r="J73" s="184">
        <v>496.28241949198002</v>
      </c>
      <c r="K73" s="184">
        <v>-662.65963972180805</v>
      </c>
      <c r="L73" s="184">
        <v>-668.99609962048999</v>
      </c>
      <c r="M73" s="184">
        <v>9709.6617748654098</v>
      </c>
      <c r="N73" s="184">
        <v>9040.6656752449198</v>
      </c>
      <c r="O73" s="184">
        <f t="shared" si="6"/>
        <v>9709.6617748654098</v>
      </c>
      <c r="P73" s="185">
        <f t="shared" si="2"/>
        <v>496.28241949198002</v>
      </c>
      <c r="Q73" s="185">
        <f t="shared" si="3"/>
        <v>0</v>
      </c>
      <c r="R73" s="185"/>
      <c r="S73" s="183">
        <v>0.19791666666666699</v>
      </c>
      <c r="T73" s="184">
        <v>3024.57050059004</v>
      </c>
      <c r="U73" s="184">
        <v>2437.3878421404202</v>
      </c>
      <c r="V73" s="184">
        <v>249.31196401992599</v>
      </c>
      <c r="W73" s="184">
        <v>344.28049066930799</v>
      </c>
      <c r="X73" s="184">
        <v>157.84081316880801</v>
      </c>
      <c r="Y73" s="184">
        <v>0</v>
      </c>
      <c r="Z73" s="184">
        <v>6.4384660267891203</v>
      </c>
      <c r="AA73" s="184">
        <v>125.807998667688</v>
      </c>
      <c r="AB73" s="184">
        <v>-259.14271614158599</v>
      </c>
      <c r="AC73" s="184">
        <v>-1049.0833664936199</v>
      </c>
      <c r="AD73" s="184">
        <v>-450.36247516279798</v>
      </c>
      <c r="AE73" s="184">
        <v>5037.4119926477697</v>
      </c>
      <c r="AF73" s="184">
        <v>4587.0495174849702</v>
      </c>
      <c r="AG73" s="184">
        <f t="shared" si="7"/>
        <v>5037.4119926477697</v>
      </c>
      <c r="AH73" s="185">
        <f t="shared" si="4"/>
        <v>0</v>
      </c>
      <c r="AI73" s="185">
        <f t="shared" si="5"/>
        <v>-259.14271614158599</v>
      </c>
    </row>
    <row r="74" spans="1:35" s="176" customFormat="1">
      <c r="A74" s="183">
        <v>0.20833333333333301</v>
      </c>
      <c r="B74" s="184">
        <v>3670.3647598604598</v>
      </c>
      <c r="C74" s="184">
        <v>5130.9508110428696</v>
      </c>
      <c r="D74" s="184">
        <v>364.12296505799702</v>
      </c>
      <c r="E74" s="184">
        <v>464.957552914215</v>
      </c>
      <c r="F74" s="184">
        <v>346.82353980364599</v>
      </c>
      <c r="G74" s="184">
        <v>101.918853762886</v>
      </c>
      <c r="H74" s="184">
        <v>0</v>
      </c>
      <c r="I74" s="184">
        <v>26.432035401876799</v>
      </c>
      <c r="J74" s="184">
        <v>-70.616122831500306</v>
      </c>
      <c r="K74" s="184">
        <v>-119.726670661767</v>
      </c>
      <c r="L74" s="184">
        <v>-679.13123233207102</v>
      </c>
      <c r="M74" s="184">
        <v>9915.2277243506796</v>
      </c>
      <c r="N74" s="184">
        <v>9236.0964920186107</v>
      </c>
      <c r="O74" s="184">
        <f t="shared" si="6"/>
        <v>9915.2277243506796</v>
      </c>
      <c r="P74" s="185">
        <f t="shared" si="2"/>
        <v>0</v>
      </c>
      <c r="Q74" s="185">
        <f t="shared" si="3"/>
        <v>-70.616122831500306</v>
      </c>
      <c r="R74" s="185"/>
      <c r="S74" s="183">
        <v>0.20833333333333301</v>
      </c>
      <c r="T74" s="184">
        <v>3023.9438800406501</v>
      </c>
      <c r="U74" s="184">
        <v>2453.92883403723</v>
      </c>
      <c r="V74" s="184">
        <v>255.05311949929799</v>
      </c>
      <c r="W74" s="184">
        <v>345.25458750983802</v>
      </c>
      <c r="X74" s="184">
        <v>154.387947126885</v>
      </c>
      <c r="Y74" s="184">
        <v>0</v>
      </c>
      <c r="Z74" s="184">
        <v>7.3959891700295897</v>
      </c>
      <c r="AA74" s="184">
        <v>122.622495672569</v>
      </c>
      <c r="AB74" s="184">
        <v>-257.21610247916698</v>
      </c>
      <c r="AC74" s="184">
        <v>-1046.4817071570301</v>
      </c>
      <c r="AD74" s="184">
        <v>-452.094013023022</v>
      </c>
      <c r="AE74" s="184">
        <v>5058.8890434203004</v>
      </c>
      <c r="AF74" s="184">
        <v>4606.7950303972802</v>
      </c>
      <c r="AG74" s="184">
        <f t="shared" si="7"/>
        <v>5058.8890434203004</v>
      </c>
      <c r="AH74" s="185">
        <f t="shared" si="4"/>
        <v>0</v>
      </c>
      <c r="AI74" s="185">
        <f t="shared" si="5"/>
        <v>-257.21610247916698</v>
      </c>
    </row>
    <row r="75" spans="1:35" s="176" customFormat="1">
      <c r="A75" s="183">
        <v>0.21875</v>
      </c>
      <c r="B75" s="184">
        <v>3672.1788013763098</v>
      </c>
      <c r="C75" s="184">
        <v>5159.2484042828701</v>
      </c>
      <c r="D75" s="184">
        <v>400.117220632689</v>
      </c>
      <c r="E75" s="184">
        <v>465.11398118359102</v>
      </c>
      <c r="F75" s="184">
        <v>348.287294138692</v>
      </c>
      <c r="G75" s="184">
        <v>110.631232479121</v>
      </c>
      <c r="H75" s="184">
        <v>0</v>
      </c>
      <c r="I75" s="184">
        <v>27.409793232995</v>
      </c>
      <c r="J75" s="184">
        <v>-128.33154142619</v>
      </c>
      <c r="K75" s="184">
        <v>0</v>
      </c>
      <c r="L75" s="184">
        <v>-682.42636379176997</v>
      </c>
      <c r="M75" s="184">
        <v>10054.655185900099</v>
      </c>
      <c r="N75" s="184">
        <v>9372.2288221083109</v>
      </c>
      <c r="O75" s="184">
        <f t="shared" si="6"/>
        <v>10054.655185900099</v>
      </c>
      <c r="P75" s="185">
        <f t="shared" si="2"/>
        <v>0</v>
      </c>
      <c r="Q75" s="185">
        <f t="shared" si="3"/>
        <v>-128.33154142619</v>
      </c>
      <c r="R75" s="185"/>
      <c r="S75" s="183">
        <v>0.21875</v>
      </c>
      <c r="T75" s="184">
        <v>3024.0305327109099</v>
      </c>
      <c r="U75" s="184">
        <v>2442.5949019760501</v>
      </c>
      <c r="V75" s="184">
        <v>253.54088134566101</v>
      </c>
      <c r="W75" s="184">
        <v>342.35033275237799</v>
      </c>
      <c r="X75" s="184">
        <v>151.75474717604999</v>
      </c>
      <c r="Y75" s="184">
        <v>0</v>
      </c>
      <c r="Z75" s="184">
        <v>7.3594104437487697</v>
      </c>
      <c r="AA75" s="184">
        <v>112.260379285013</v>
      </c>
      <c r="AB75" s="184">
        <v>-309.24976895933401</v>
      </c>
      <c r="AC75" s="184">
        <v>-1045.3580924622299</v>
      </c>
      <c r="AD75" s="184">
        <v>-450.591086542325</v>
      </c>
      <c r="AE75" s="184">
        <v>4979.28332426824</v>
      </c>
      <c r="AF75" s="184">
        <v>4528.6922377259198</v>
      </c>
      <c r="AG75" s="184">
        <f t="shared" si="7"/>
        <v>4979.28332426824</v>
      </c>
      <c r="AH75" s="185">
        <f t="shared" si="4"/>
        <v>0</v>
      </c>
      <c r="AI75" s="185">
        <f t="shared" si="5"/>
        <v>-309.24976895933401</v>
      </c>
    </row>
    <row r="76" spans="1:35" s="176" customFormat="1">
      <c r="A76" s="183">
        <v>0.22916666666666699</v>
      </c>
      <c r="B76" s="184">
        <v>3670.3913816292102</v>
      </c>
      <c r="C76" s="184">
        <v>5207.6243348298203</v>
      </c>
      <c r="D76" s="184">
        <v>457.30067259785898</v>
      </c>
      <c r="E76" s="184">
        <v>468.21808961283602</v>
      </c>
      <c r="F76" s="184">
        <v>348.46606478271502</v>
      </c>
      <c r="G76" s="184">
        <v>102.95721208749499</v>
      </c>
      <c r="H76" s="184">
        <v>0</v>
      </c>
      <c r="I76" s="184">
        <v>26.955016212750898</v>
      </c>
      <c r="J76" s="184">
        <v>-127.33810310180699</v>
      </c>
      <c r="K76" s="184">
        <v>0</v>
      </c>
      <c r="L76" s="184">
        <v>-687.52535674681303</v>
      </c>
      <c r="M76" s="184">
        <v>10154.574668650899</v>
      </c>
      <c r="N76" s="184">
        <v>9467.0493119040693</v>
      </c>
      <c r="O76" s="184">
        <f t="shared" si="6"/>
        <v>10154.574668650899</v>
      </c>
      <c r="P76" s="185">
        <f t="shared" si="2"/>
        <v>0</v>
      </c>
      <c r="Q76" s="185">
        <f t="shared" si="3"/>
        <v>-127.33810310180699</v>
      </c>
      <c r="R76" s="185"/>
      <c r="S76" s="183">
        <v>0.22916666666666699</v>
      </c>
      <c r="T76" s="184">
        <v>3024.28389899902</v>
      </c>
      <c r="U76" s="184">
        <v>2398.2061592111199</v>
      </c>
      <c r="V76" s="184">
        <v>244.915766707872</v>
      </c>
      <c r="W76" s="184">
        <v>342.43273186918901</v>
      </c>
      <c r="X76" s="184">
        <v>151.64309330829599</v>
      </c>
      <c r="Y76" s="184">
        <v>0</v>
      </c>
      <c r="Z76" s="184">
        <v>7.3696744417098499</v>
      </c>
      <c r="AA76" s="184">
        <v>115.851719495715</v>
      </c>
      <c r="AB76" s="184">
        <v>-316.992830119936</v>
      </c>
      <c r="AC76" s="184">
        <v>-1043.73290546827</v>
      </c>
      <c r="AD76" s="184">
        <v>-446.08948508710603</v>
      </c>
      <c r="AE76" s="184">
        <v>4923.9773084447197</v>
      </c>
      <c r="AF76" s="184">
        <v>4477.8878233576097</v>
      </c>
      <c r="AG76" s="184">
        <f t="shared" si="7"/>
        <v>4923.9773084447197</v>
      </c>
      <c r="AH76" s="185">
        <f t="shared" si="4"/>
        <v>0</v>
      </c>
      <c r="AI76" s="185">
        <f t="shared" si="5"/>
        <v>-316.992830119936</v>
      </c>
    </row>
    <row r="77" spans="1:35" s="176" customFormat="1">
      <c r="A77" s="183">
        <v>0.23958333333333301</v>
      </c>
      <c r="B77" s="184">
        <v>3671.1916954993599</v>
      </c>
      <c r="C77" s="184">
        <v>5257.4138214658897</v>
      </c>
      <c r="D77" s="184">
        <v>483.59183931240301</v>
      </c>
      <c r="E77" s="184">
        <v>471.48260219663598</v>
      </c>
      <c r="F77" s="184">
        <v>348.38953507168799</v>
      </c>
      <c r="G77" s="184">
        <v>85.145374649037706</v>
      </c>
      <c r="H77" s="184">
        <v>0</v>
      </c>
      <c r="I77" s="184">
        <v>28.067675752640799</v>
      </c>
      <c r="J77" s="184">
        <v>-10.7090216862067</v>
      </c>
      <c r="K77" s="184">
        <v>0</v>
      </c>
      <c r="L77" s="184">
        <v>-692.28381947270498</v>
      </c>
      <c r="M77" s="184">
        <v>10334.5735222614</v>
      </c>
      <c r="N77" s="184">
        <v>9642.2897027887393</v>
      </c>
      <c r="O77" s="184">
        <f t="shared" si="6"/>
        <v>10334.5735222614</v>
      </c>
      <c r="P77" s="185">
        <f t="shared" si="2"/>
        <v>0</v>
      </c>
      <c r="Q77" s="185">
        <f t="shared" si="3"/>
        <v>-10.7090216862067</v>
      </c>
      <c r="R77" s="185"/>
      <c r="S77" s="183">
        <v>0.23958333333333301</v>
      </c>
      <c r="T77" s="184">
        <v>3024.4905210217298</v>
      </c>
      <c r="U77" s="184">
        <v>2368.4199018762502</v>
      </c>
      <c r="V77" s="184">
        <v>237.07353755791499</v>
      </c>
      <c r="W77" s="184">
        <v>339.50604867600401</v>
      </c>
      <c r="X77" s="184">
        <v>152.15024087904899</v>
      </c>
      <c r="Y77" s="184">
        <v>0</v>
      </c>
      <c r="Z77" s="184">
        <v>7.7692379624717196</v>
      </c>
      <c r="AA77" s="184">
        <v>115.820083156145</v>
      </c>
      <c r="AB77" s="184">
        <v>-333.62781550743398</v>
      </c>
      <c r="AC77" s="184">
        <v>-1041.06435730676</v>
      </c>
      <c r="AD77" s="184">
        <v>-442.79356556924898</v>
      </c>
      <c r="AE77" s="184">
        <v>4870.5373983153704</v>
      </c>
      <c r="AF77" s="184">
        <v>4427.7438327461196</v>
      </c>
      <c r="AG77" s="184">
        <f t="shared" si="7"/>
        <v>4870.5373983153704</v>
      </c>
      <c r="AH77" s="185">
        <f t="shared" si="4"/>
        <v>0</v>
      </c>
      <c r="AI77" s="185">
        <f t="shared" si="5"/>
        <v>-333.62781550743398</v>
      </c>
    </row>
    <row r="78" spans="1:35" s="176" customFormat="1">
      <c r="A78" s="183">
        <v>0.25</v>
      </c>
      <c r="B78" s="184">
        <v>3673.1258036346499</v>
      </c>
      <c r="C78" s="184">
        <v>5401.9766252771196</v>
      </c>
      <c r="D78" s="184">
        <v>505.66920686840501</v>
      </c>
      <c r="E78" s="184">
        <v>529.55314775849001</v>
      </c>
      <c r="F78" s="184">
        <v>411.68021889547401</v>
      </c>
      <c r="G78" s="184">
        <v>399.472996628364</v>
      </c>
      <c r="H78" s="184">
        <v>0</v>
      </c>
      <c r="I78" s="184">
        <v>29.905922738435201</v>
      </c>
      <c r="J78" s="184">
        <v>-175.80510036279401</v>
      </c>
      <c r="K78" s="184">
        <v>0</v>
      </c>
      <c r="L78" s="184">
        <v>-713.32369407572298</v>
      </c>
      <c r="M78" s="184">
        <v>10775.578821438199</v>
      </c>
      <c r="N78" s="184">
        <v>10062.255127362399</v>
      </c>
      <c r="O78" s="184">
        <f>M78</f>
        <v>10775.578821438199</v>
      </c>
      <c r="P78" s="185">
        <f t="shared" si="2"/>
        <v>0</v>
      </c>
      <c r="Q78" s="185">
        <f t="shared" si="3"/>
        <v>-175.80510036279401</v>
      </c>
      <c r="R78" s="178"/>
      <c r="S78" s="183">
        <v>0.25</v>
      </c>
      <c r="T78" s="184">
        <v>3022.8372193228502</v>
      </c>
      <c r="U78" s="184">
        <v>2409.8834318368999</v>
      </c>
      <c r="V78" s="184">
        <v>242.801310597541</v>
      </c>
      <c r="W78" s="184">
        <v>363.21205908822202</v>
      </c>
      <c r="X78" s="184">
        <v>224.09566912754099</v>
      </c>
      <c r="Y78" s="184">
        <v>0</v>
      </c>
      <c r="Z78" s="184">
        <v>10.064748119234199</v>
      </c>
      <c r="AA78" s="184">
        <v>110.360020869286</v>
      </c>
      <c r="AB78" s="184">
        <v>-444.28839310427202</v>
      </c>
      <c r="AC78" s="184">
        <v>-1039.3722896520301</v>
      </c>
      <c r="AD78" s="184">
        <v>-449.00755306441198</v>
      </c>
      <c r="AE78" s="184">
        <v>4899.5937762052599</v>
      </c>
      <c r="AF78" s="184">
        <v>4450.5862231408501</v>
      </c>
      <c r="AG78" s="184">
        <f>AE78</f>
        <v>4899.5937762052599</v>
      </c>
      <c r="AH78" s="185">
        <f t="shared" si="4"/>
        <v>0</v>
      </c>
      <c r="AI78" s="185">
        <f t="shared" si="5"/>
        <v>-444.28839310427202</v>
      </c>
    </row>
    <row r="79" spans="1:35" s="176" customFormat="1">
      <c r="A79" s="183">
        <v>0.26041666666666702</v>
      </c>
      <c r="B79" s="184">
        <v>3675.1065934892199</v>
      </c>
      <c r="C79" s="184">
        <v>5497.3801870347297</v>
      </c>
      <c r="D79" s="184">
        <v>504.48720137680903</v>
      </c>
      <c r="E79" s="184">
        <v>541.70367096557504</v>
      </c>
      <c r="F79" s="184">
        <v>416.78929665353598</v>
      </c>
      <c r="G79" s="184">
        <v>514.614026441791</v>
      </c>
      <c r="H79" s="184">
        <v>0.708066097673266</v>
      </c>
      <c r="I79" s="184">
        <v>30.342720252823401</v>
      </c>
      <c r="J79" s="184">
        <v>-150.951618807785</v>
      </c>
      <c r="K79" s="184">
        <v>0</v>
      </c>
      <c r="L79" s="184">
        <v>-724.05962455362703</v>
      </c>
      <c r="M79" s="184">
        <v>11030.1801435044</v>
      </c>
      <c r="N79" s="184">
        <v>10306.1205189507</v>
      </c>
      <c r="O79" s="184">
        <f t="shared" ref="O79:O142" si="8">M79</f>
        <v>11030.1801435044</v>
      </c>
      <c r="P79" s="185">
        <f t="shared" si="2"/>
        <v>0</v>
      </c>
      <c r="Q79" s="185">
        <f t="shared" si="3"/>
        <v>-150.951618807785</v>
      </c>
      <c r="R79" s="185"/>
      <c r="S79" s="183">
        <v>0.26041666666666702</v>
      </c>
      <c r="T79" s="184">
        <v>3023.23721481952</v>
      </c>
      <c r="U79" s="184">
        <v>2466.6846211100101</v>
      </c>
      <c r="V79" s="184">
        <v>261.00170534727198</v>
      </c>
      <c r="W79" s="184">
        <v>368.99186527013399</v>
      </c>
      <c r="X79" s="184">
        <v>231.106354100532</v>
      </c>
      <c r="Y79" s="184">
        <v>0</v>
      </c>
      <c r="Z79" s="184">
        <v>13.1740244276456</v>
      </c>
      <c r="AA79" s="184">
        <v>107.348752853512</v>
      </c>
      <c r="AB79" s="184">
        <v>-472.17183485268703</v>
      </c>
      <c r="AC79" s="184">
        <v>-1037.2855918093901</v>
      </c>
      <c r="AD79" s="184">
        <v>-455.488872678956</v>
      </c>
      <c r="AE79" s="184">
        <v>4962.08711126655</v>
      </c>
      <c r="AF79" s="184">
        <v>4506.5982385875996</v>
      </c>
      <c r="AG79" s="184">
        <f t="shared" ref="AG79:AG142" si="9">AE79</f>
        <v>4962.08711126655</v>
      </c>
      <c r="AH79" s="185">
        <f t="shared" si="4"/>
        <v>0</v>
      </c>
      <c r="AI79" s="185">
        <f t="shared" si="5"/>
        <v>-472.17183485268703</v>
      </c>
    </row>
    <row r="80" spans="1:35" s="176" customFormat="1">
      <c r="A80" s="183">
        <v>0.27083333333333298</v>
      </c>
      <c r="B80" s="184">
        <v>3675.3866675224299</v>
      </c>
      <c r="C80" s="184">
        <v>5519.1512818757301</v>
      </c>
      <c r="D80" s="184">
        <v>643.54925606171798</v>
      </c>
      <c r="E80" s="184">
        <v>547.06112109458797</v>
      </c>
      <c r="F80" s="184">
        <v>415.94023785971399</v>
      </c>
      <c r="G80" s="184">
        <v>663.59693110946705</v>
      </c>
      <c r="H80" s="184">
        <v>1.7381959440993999</v>
      </c>
      <c r="I80" s="184">
        <v>29.2830694633702</v>
      </c>
      <c r="J80" s="184">
        <v>-149.06546213330699</v>
      </c>
      <c r="K80" s="184">
        <v>0</v>
      </c>
      <c r="L80" s="184">
        <v>-730.51905043489899</v>
      </c>
      <c r="M80" s="184">
        <v>11346.6412987978</v>
      </c>
      <c r="N80" s="184">
        <v>10616.122248362901</v>
      </c>
      <c r="O80" s="184">
        <f t="shared" si="8"/>
        <v>11346.6412987978</v>
      </c>
      <c r="P80" s="185">
        <f t="shared" si="2"/>
        <v>0</v>
      </c>
      <c r="Q80" s="185">
        <f t="shared" si="3"/>
        <v>-149.06546213330699</v>
      </c>
      <c r="R80" s="185"/>
      <c r="S80" s="183">
        <v>0.27083333333333298</v>
      </c>
      <c r="T80" s="184">
        <v>3022.4172370720298</v>
      </c>
      <c r="U80" s="184">
        <v>2473.8589598892299</v>
      </c>
      <c r="V80" s="184">
        <v>261.30950248244801</v>
      </c>
      <c r="W80" s="184">
        <v>369.22636185835302</v>
      </c>
      <c r="X80" s="184">
        <v>231.533098771239</v>
      </c>
      <c r="Y80" s="184">
        <v>0</v>
      </c>
      <c r="Z80" s="184">
        <v>19.0989688253403</v>
      </c>
      <c r="AA80" s="184">
        <v>108.332039022077</v>
      </c>
      <c r="AB80" s="184">
        <v>-428.11630086426902</v>
      </c>
      <c r="AC80" s="184">
        <v>-1034.6036871096801</v>
      </c>
      <c r="AD80" s="184">
        <v>-456.23079570077698</v>
      </c>
      <c r="AE80" s="184">
        <v>5023.0561799467696</v>
      </c>
      <c r="AF80" s="184">
        <v>4566.8253842459899</v>
      </c>
      <c r="AG80" s="184">
        <f t="shared" si="9"/>
        <v>5023.0561799467696</v>
      </c>
      <c r="AH80" s="185">
        <f t="shared" si="4"/>
        <v>0</v>
      </c>
      <c r="AI80" s="185">
        <f t="shared" si="5"/>
        <v>-428.11630086426902</v>
      </c>
    </row>
    <row r="81" spans="1:35" s="176" customFormat="1">
      <c r="A81" s="183">
        <v>0.28125</v>
      </c>
      <c r="B81" s="184">
        <v>3677.6342286670501</v>
      </c>
      <c r="C81" s="184">
        <v>5605.6121991452401</v>
      </c>
      <c r="D81" s="184">
        <v>929.82042707603898</v>
      </c>
      <c r="E81" s="184">
        <v>546.30238883712298</v>
      </c>
      <c r="F81" s="184">
        <v>414.98260434968398</v>
      </c>
      <c r="G81" s="184">
        <v>680.47485370941001</v>
      </c>
      <c r="H81" s="184">
        <v>1.7532904774276801</v>
      </c>
      <c r="I81" s="184">
        <v>30.386020294893999</v>
      </c>
      <c r="J81" s="184">
        <v>-395.18267656483499</v>
      </c>
      <c r="K81" s="184">
        <v>0</v>
      </c>
      <c r="L81" s="184">
        <v>-742.93072222820797</v>
      </c>
      <c r="M81" s="184">
        <v>11491.783335992001</v>
      </c>
      <c r="N81" s="184">
        <v>10748.8526137638</v>
      </c>
      <c r="O81" s="184">
        <f t="shared" si="8"/>
        <v>11491.783335992001</v>
      </c>
      <c r="P81" s="185">
        <f t="shared" si="2"/>
        <v>0</v>
      </c>
      <c r="Q81" s="185">
        <f t="shared" si="3"/>
        <v>-395.18267656483499</v>
      </c>
      <c r="R81" s="185"/>
      <c r="S81" s="183">
        <v>0.28125</v>
      </c>
      <c r="T81" s="184">
        <v>3022.2572128319898</v>
      </c>
      <c r="U81" s="184">
        <v>2477.9067774574501</v>
      </c>
      <c r="V81" s="184">
        <v>262.741449060653</v>
      </c>
      <c r="W81" s="184">
        <v>370.43284660993902</v>
      </c>
      <c r="X81" s="184">
        <v>231.98673247273601</v>
      </c>
      <c r="Y81" s="184">
        <v>0</v>
      </c>
      <c r="Z81" s="184">
        <v>30.285900965692299</v>
      </c>
      <c r="AA81" s="184">
        <v>118.3161369659</v>
      </c>
      <c r="AB81" s="184">
        <v>-383.41498575959798</v>
      </c>
      <c r="AC81" s="184">
        <v>-1031.68100549989</v>
      </c>
      <c r="AD81" s="184">
        <v>-456.96575207242802</v>
      </c>
      <c r="AE81" s="184">
        <v>5098.8310651048696</v>
      </c>
      <c r="AF81" s="184">
        <v>4641.8653130324401</v>
      </c>
      <c r="AG81" s="184">
        <f t="shared" si="9"/>
        <v>5098.8310651048696</v>
      </c>
      <c r="AH81" s="185">
        <f t="shared" si="4"/>
        <v>0</v>
      </c>
      <c r="AI81" s="185">
        <f t="shared" si="5"/>
        <v>-383.41498575959798</v>
      </c>
    </row>
    <row r="82" spans="1:35" s="176" customFormat="1">
      <c r="A82" s="183">
        <v>0.29166666666666702</v>
      </c>
      <c r="B82" s="184">
        <v>3679.2215048169101</v>
      </c>
      <c r="C82" s="184">
        <v>5788.7999218129398</v>
      </c>
      <c r="D82" s="184">
        <v>1189.74703696641</v>
      </c>
      <c r="E82" s="184">
        <v>546.12446170816099</v>
      </c>
      <c r="F82" s="184">
        <v>460.56777129176299</v>
      </c>
      <c r="G82" s="184">
        <v>683.159843694031</v>
      </c>
      <c r="H82" s="184">
        <v>1.77173576822678</v>
      </c>
      <c r="I82" s="184">
        <v>32.371899375653797</v>
      </c>
      <c r="J82" s="184">
        <v>-760.54973778894998</v>
      </c>
      <c r="K82" s="184">
        <v>0</v>
      </c>
      <c r="L82" s="184">
        <v>-763.54703497072705</v>
      </c>
      <c r="M82" s="184">
        <v>11621.2144376451</v>
      </c>
      <c r="N82" s="184">
        <v>10857.6674026744</v>
      </c>
      <c r="O82" s="184">
        <f t="shared" si="8"/>
        <v>11621.2144376451</v>
      </c>
      <c r="P82" s="185">
        <f t="shared" si="2"/>
        <v>0</v>
      </c>
      <c r="Q82" s="185">
        <f t="shared" si="3"/>
        <v>-760.54973778894998</v>
      </c>
      <c r="R82" s="185"/>
      <c r="S82" s="183">
        <v>0.29166666666666702</v>
      </c>
      <c r="T82" s="184">
        <v>3021.9972385453498</v>
      </c>
      <c r="U82" s="184">
        <v>2484.2077025572298</v>
      </c>
      <c r="V82" s="184">
        <v>261.99871395510201</v>
      </c>
      <c r="W82" s="184">
        <v>366.97108780440999</v>
      </c>
      <c r="X82" s="184">
        <v>174.645326581603</v>
      </c>
      <c r="Y82" s="184">
        <v>0</v>
      </c>
      <c r="Z82" s="184">
        <v>50.4799546114862</v>
      </c>
      <c r="AA82" s="184">
        <v>100.23237966835801</v>
      </c>
      <c r="AB82" s="184">
        <v>-362.99103994540502</v>
      </c>
      <c r="AC82" s="184">
        <v>-927.78190716531901</v>
      </c>
      <c r="AD82" s="184">
        <v>-456.764000366456</v>
      </c>
      <c r="AE82" s="184">
        <v>5169.75945661282</v>
      </c>
      <c r="AF82" s="184">
        <v>4712.9954562463599</v>
      </c>
      <c r="AG82" s="184">
        <f t="shared" si="9"/>
        <v>5169.75945661282</v>
      </c>
      <c r="AH82" s="185">
        <f t="shared" si="4"/>
        <v>0</v>
      </c>
      <c r="AI82" s="185">
        <f t="shared" si="5"/>
        <v>-362.99103994540502</v>
      </c>
    </row>
    <row r="83" spans="1:35" s="176" customFormat="1">
      <c r="A83" s="183">
        <v>0.30208333333333298</v>
      </c>
      <c r="B83" s="184">
        <v>3680.1685722049601</v>
      </c>
      <c r="C83" s="184">
        <v>5950.4535086961496</v>
      </c>
      <c r="D83" s="184">
        <v>1216.3587617051401</v>
      </c>
      <c r="E83" s="184">
        <v>550.71035196024798</v>
      </c>
      <c r="F83" s="184">
        <v>461.80861539401201</v>
      </c>
      <c r="G83" s="184">
        <v>548.28386355027703</v>
      </c>
      <c r="H83" s="184">
        <v>6.2228292817531896</v>
      </c>
      <c r="I83" s="184">
        <v>37.4551693099923</v>
      </c>
      <c r="J83" s="184">
        <v>-739.65250660618597</v>
      </c>
      <c r="K83" s="184">
        <v>0</v>
      </c>
      <c r="L83" s="184">
        <v>-776.67335849600602</v>
      </c>
      <c r="M83" s="184">
        <v>11711.809165496299</v>
      </c>
      <c r="N83" s="184">
        <v>10935.135807000301</v>
      </c>
      <c r="O83" s="184">
        <f t="shared" si="8"/>
        <v>11711.809165496299</v>
      </c>
      <c r="P83" s="185">
        <f t="shared" si="2"/>
        <v>0</v>
      </c>
      <c r="Q83" s="185">
        <f t="shared" si="3"/>
        <v>-739.65250660618597</v>
      </c>
      <c r="S83" s="183">
        <v>0.30208333333333298</v>
      </c>
      <c r="T83" s="184">
        <v>3021.38389909644</v>
      </c>
      <c r="U83" s="184">
        <v>2485.61928521749</v>
      </c>
      <c r="V83" s="184">
        <v>262.112463161422</v>
      </c>
      <c r="W83" s="184">
        <v>367.133144270728</v>
      </c>
      <c r="X83" s="184">
        <v>171.46036648245499</v>
      </c>
      <c r="Y83" s="184">
        <v>0</v>
      </c>
      <c r="Z83" s="184">
        <v>74.207975230128696</v>
      </c>
      <c r="AA83" s="184">
        <v>88.792572202223198</v>
      </c>
      <c r="AB83" s="184">
        <v>-279.426986959548</v>
      </c>
      <c r="AC83" s="184">
        <v>-925.44107179232196</v>
      </c>
      <c r="AD83" s="184">
        <v>-456.88311507640901</v>
      </c>
      <c r="AE83" s="184">
        <v>5265.8416469090098</v>
      </c>
      <c r="AF83" s="184">
        <v>4808.9585318325999</v>
      </c>
      <c r="AG83" s="184">
        <f t="shared" si="9"/>
        <v>5265.8416469090098</v>
      </c>
      <c r="AH83" s="185">
        <f t="shared" si="4"/>
        <v>0</v>
      </c>
      <c r="AI83" s="185">
        <f t="shared" si="5"/>
        <v>-279.426986959548</v>
      </c>
    </row>
    <row r="84" spans="1:35" s="176" customFormat="1">
      <c r="A84" s="183">
        <v>0.3125</v>
      </c>
      <c r="B84" s="184">
        <v>3679.7550799618598</v>
      </c>
      <c r="C84" s="184">
        <v>6080.9252328842003</v>
      </c>
      <c r="D84" s="184">
        <v>1215.6842721129301</v>
      </c>
      <c r="E84" s="184">
        <v>551.29522071414601</v>
      </c>
      <c r="F84" s="184">
        <v>461.80367092824798</v>
      </c>
      <c r="G84" s="184">
        <v>484.07768892034699</v>
      </c>
      <c r="H84" s="184">
        <v>30.351376564253801</v>
      </c>
      <c r="I84" s="184">
        <v>40.1007763295556</v>
      </c>
      <c r="J84" s="184">
        <v>-752.624875302639</v>
      </c>
      <c r="K84" s="184">
        <v>0</v>
      </c>
      <c r="L84" s="184">
        <v>-787.51589917599097</v>
      </c>
      <c r="M84" s="184">
        <v>11791.3684431129</v>
      </c>
      <c r="N84" s="184">
        <v>11003.8525439369</v>
      </c>
      <c r="O84" s="184">
        <f t="shared" si="8"/>
        <v>11791.3684431129</v>
      </c>
      <c r="P84" s="185">
        <f t="shared" si="2"/>
        <v>0</v>
      </c>
      <c r="Q84" s="185">
        <f t="shared" si="3"/>
        <v>-752.624875302639</v>
      </c>
      <c r="S84" s="183">
        <v>0.3125</v>
      </c>
      <c r="T84" s="184">
        <v>3021.9172264253302</v>
      </c>
      <c r="U84" s="184">
        <v>2486.0114483058101</v>
      </c>
      <c r="V84" s="184">
        <v>261.94518011205901</v>
      </c>
      <c r="W84" s="184">
        <v>368.874519577542</v>
      </c>
      <c r="X84" s="184">
        <v>171.36996517404299</v>
      </c>
      <c r="Y84" s="184">
        <v>0</v>
      </c>
      <c r="Z84" s="184">
        <v>110.161711395091</v>
      </c>
      <c r="AA84" s="184">
        <v>92.138293661148793</v>
      </c>
      <c r="AB84" s="184">
        <v>-232.57736054781799</v>
      </c>
      <c r="AC84" s="184">
        <v>-922.30437941582102</v>
      </c>
      <c r="AD84" s="184">
        <v>-457.39502006548702</v>
      </c>
      <c r="AE84" s="184">
        <v>5357.5366046873896</v>
      </c>
      <c r="AF84" s="184">
        <v>4900.1415846219097</v>
      </c>
      <c r="AG84" s="184">
        <f t="shared" si="9"/>
        <v>5357.5366046873896</v>
      </c>
      <c r="AH84" s="185">
        <f t="shared" si="4"/>
        <v>0</v>
      </c>
      <c r="AI84" s="185">
        <f t="shared" si="5"/>
        <v>-232.57736054781799</v>
      </c>
    </row>
    <row r="85" spans="1:35" s="176" customFormat="1">
      <c r="A85" s="183">
        <v>0.32291666666666702</v>
      </c>
      <c r="B85" s="184">
        <v>3681.8692228966001</v>
      </c>
      <c r="C85" s="184">
        <v>6159.4079359398002</v>
      </c>
      <c r="D85" s="184">
        <v>1215.7243464513499</v>
      </c>
      <c r="E85" s="184">
        <v>548.97347674261198</v>
      </c>
      <c r="F85" s="184">
        <v>461.46858437286198</v>
      </c>
      <c r="G85" s="184">
        <v>395.93398679700101</v>
      </c>
      <c r="H85" s="184">
        <v>71.324223406383396</v>
      </c>
      <c r="I85" s="184">
        <v>44.365270247647402</v>
      </c>
      <c r="J85" s="184">
        <v>-767.57836537999401</v>
      </c>
      <c r="K85" s="184">
        <v>0</v>
      </c>
      <c r="L85" s="184">
        <v>-793.67225426218499</v>
      </c>
      <c r="M85" s="184">
        <v>11811.4886814743</v>
      </c>
      <c r="N85" s="184">
        <v>11017.816427212099</v>
      </c>
      <c r="O85" s="184">
        <f t="shared" si="8"/>
        <v>11811.4886814743</v>
      </c>
      <c r="P85" s="185">
        <f t="shared" si="2"/>
        <v>0</v>
      </c>
      <c r="Q85" s="185">
        <f t="shared" si="3"/>
        <v>-767.57836537999401</v>
      </c>
      <c r="S85" s="183">
        <v>0.32291666666666702</v>
      </c>
      <c r="T85" s="184">
        <v>3022.79719698698</v>
      </c>
      <c r="U85" s="184">
        <v>2498.1589406991998</v>
      </c>
      <c r="V85" s="184">
        <v>265.12356009199402</v>
      </c>
      <c r="W85" s="184">
        <v>368.77931499514898</v>
      </c>
      <c r="X85" s="184">
        <v>171.37336319585799</v>
      </c>
      <c r="Y85" s="184">
        <v>0</v>
      </c>
      <c r="Z85" s="184">
        <v>179.47244039302299</v>
      </c>
      <c r="AA85" s="184">
        <v>84.065107573027106</v>
      </c>
      <c r="AB85" s="184">
        <v>-183.81131731561399</v>
      </c>
      <c r="AC85" s="184">
        <v>-920.08394882614505</v>
      </c>
      <c r="AD85" s="184">
        <v>-459.149407632904</v>
      </c>
      <c r="AE85" s="184">
        <v>5485.8746577934699</v>
      </c>
      <c r="AF85" s="184">
        <v>5026.7252501605699</v>
      </c>
      <c r="AG85" s="184">
        <f t="shared" si="9"/>
        <v>5485.8746577934699</v>
      </c>
      <c r="AH85" s="185">
        <f t="shared" si="4"/>
        <v>0</v>
      </c>
      <c r="AI85" s="185">
        <f t="shared" si="5"/>
        <v>-183.81131731561399</v>
      </c>
    </row>
    <row r="86" spans="1:35" s="176" customFormat="1">
      <c r="A86" s="183">
        <v>0.33333333333333298</v>
      </c>
      <c r="B86" s="184">
        <v>3680.64209775777</v>
      </c>
      <c r="C86" s="184">
        <v>6178.8407845288102</v>
      </c>
      <c r="D86" s="184">
        <v>1208.9328465844801</v>
      </c>
      <c r="E86" s="184">
        <v>544.65661804521903</v>
      </c>
      <c r="F86" s="184">
        <v>578.23403930252096</v>
      </c>
      <c r="G86" s="184">
        <v>451.31103614869602</v>
      </c>
      <c r="H86" s="184">
        <v>129.87119020028101</v>
      </c>
      <c r="I86" s="184">
        <v>49.140153258247302</v>
      </c>
      <c r="J86" s="184">
        <v>-948.59501000711805</v>
      </c>
      <c r="K86" s="184">
        <v>0</v>
      </c>
      <c r="L86" s="184">
        <v>-797.31034965328399</v>
      </c>
      <c r="M86" s="184">
        <v>11873.0337558189</v>
      </c>
      <c r="N86" s="184">
        <v>11075.7234061656</v>
      </c>
      <c r="O86" s="184">
        <f t="shared" si="8"/>
        <v>11873.0337558189</v>
      </c>
      <c r="P86" s="185">
        <f t="shared" si="2"/>
        <v>0</v>
      </c>
      <c r="Q86" s="185">
        <f t="shared" si="3"/>
        <v>-948.59501000711805</v>
      </c>
      <c r="S86" s="183">
        <v>0.33333333333333298</v>
      </c>
      <c r="T86" s="184">
        <v>3023.8638841964898</v>
      </c>
      <c r="U86" s="184">
        <v>2506.8182855423302</v>
      </c>
      <c r="V86" s="184">
        <v>263.45072551430098</v>
      </c>
      <c r="W86" s="184">
        <v>365.45356586656101</v>
      </c>
      <c r="X86" s="184">
        <v>173.45086553783699</v>
      </c>
      <c r="Y86" s="184">
        <v>0</v>
      </c>
      <c r="Z86" s="184">
        <v>246.66187776243001</v>
      </c>
      <c r="AA86" s="184">
        <v>80.721310276665506</v>
      </c>
      <c r="AB86" s="184">
        <v>-384.2939302803</v>
      </c>
      <c r="AC86" s="184">
        <v>-642.48906764077299</v>
      </c>
      <c r="AD86" s="184">
        <v>-460.298902986185</v>
      </c>
      <c r="AE86" s="184">
        <v>5633.6375167755295</v>
      </c>
      <c r="AF86" s="184">
        <v>5173.3386137893503</v>
      </c>
      <c r="AG86" s="184">
        <f t="shared" si="9"/>
        <v>5633.6375167755295</v>
      </c>
      <c r="AH86" s="185">
        <f t="shared" si="4"/>
        <v>0</v>
      </c>
      <c r="AI86" s="185">
        <f t="shared" si="5"/>
        <v>-384.2939302803</v>
      </c>
    </row>
    <row r="87" spans="1:35" s="176" customFormat="1">
      <c r="A87" s="183">
        <v>0.34375</v>
      </c>
      <c r="B87" s="184">
        <v>3679.4349348748901</v>
      </c>
      <c r="C87" s="184">
        <v>6196.1786674645</v>
      </c>
      <c r="D87" s="184">
        <v>1205.2532951752601</v>
      </c>
      <c r="E87" s="184">
        <v>549.987693465544</v>
      </c>
      <c r="F87" s="184">
        <v>580.74883219859805</v>
      </c>
      <c r="G87" s="184">
        <v>503.01391058769502</v>
      </c>
      <c r="H87" s="184">
        <v>197.52354125551099</v>
      </c>
      <c r="I87" s="184">
        <v>50.681550065337497</v>
      </c>
      <c r="J87" s="184">
        <v>-982.21095857735997</v>
      </c>
      <c r="K87" s="184">
        <v>0</v>
      </c>
      <c r="L87" s="184">
        <v>-800.50988227778896</v>
      </c>
      <c r="M87" s="184">
        <v>11980.611466509999</v>
      </c>
      <c r="N87" s="184">
        <v>11180.101584232199</v>
      </c>
      <c r="O87" s="184">
        <f t="shared" si="8"/>
        <v>11980.611466509999</v>
      </c>
      <c r="P87" s="185">
        <f t="shared" si="2"/>
        <v>0</v>
      </c>
      <c r="Q87" s="185">
        <f t="shared" si="3"/>
        <v>-982.21095857735997</v>
      </c>
      <c r="S87" s="183">
        <v>0.34375</v>
      </c>
      <c r="T87" s="184">
        <v>3024.5838467939502</v>
      </c>
      <c r="U87" s="184">
        <v>2504.7871795168699</v>
      </c>
      <c r="V87" s="184">
        <v>261.71767557332998</v>
      </c>
      <c r="W87" s="184">
        <v>367.34093906477</v>
      </c>
      <c r="X87" s="184">
        <v>173.45086553783699</v>
      </c>
      <c r="Y87" s="184">
        <v>0</v>
      </c>
      <c r="Z87" s="184">
        <v>318.20610664205299</v>
      </c>
      <c r="AA87" s="184">
        <v>76.594149439510105</v>
      </c>
      <c r="AB87" s="184">
        <v>-348.36445528478203</v>
      </c>
      <c r="AC87" s="184">
        <v>-620.23787098778098</v>
      </c>
      <c r="AD87" s="184">
        <v>-460.73269294693199</v>
      </c>
      <c r="AE87" s="184">
        <v>5758.0784362957602</v>
      </c>
      <c r="AF87" s="184">
        <v>5297.3457433488302</v>
      </c>
      <c r="AG87" s="184">
        <f t="shared" si="9"/>
        <v>5758.0784362957602</v>
      </c>
      <c r="AH87" s="185">
        <f t="shared" si="4"/>
        <v>0</v>
      </c>
      <c r="AI87" s="185">
        <f t="shared" si="5"/>
        <v>-348.36445528478203</v>
      </c>
    </row>
    <row r="88" spans="1:35" s="176" customFormat="1">
      <c r="A88" s="183">
        <v>0.35416666666666702</v>
      </c>
      <c r="B88" s="184">
        <v>3680.16192897459</v>
      </c>
      <c r="C88" s="184">
        <v>6190.2252892957003</v>
      </c>
      <c r="D88" s="184">
        <v>1205.94113744573</v>
      </c>
      <c r="E88" s="184">
        <v>550.56052676878096</v>
      </c>
      <c r="F88" s="184">
        <v>580.639688924133</v>
      </c>
      <c r="G88" s="184">
        <v>506.95230115714901</v>
      </c>
      <c r="H88" s="184">
        <v>265.51883899833001</v>
      </c>
      <c r="I88" s="184">
        <v>56.324692333996197</v>
      </c>
      <c r="J88" s="184">
        <v>-1027.7246565252401</v>
      </c>
      <c r="K88" s="184">
        <v>0</v>
      </c>
      <c r="L88" s="184">
        <v>-800.962107257708</v>
      </c>
      <c r="M88" s="184">
        <v>12008.5997473732</v>
      </c>
      <c r="N88" s="184">
        <v>11207.637640115499</v>
      </c>
      <c r="O88" s="184">
        <f t="shared" si="8"/>
        <v>12008.5997473732</v>
      </c>
      <c r="P88" s="185">
        <f t="shared" si="2"/>
        <v>0</v>
      </c>
      <c r="Q88" s="185">
        <f t="shared" si="3"/>
        <v>-1027.7246565252401</v>
      </c>
      <c r="S88" s="183">
        <v>0.35416666666666702</v>
      </c>
      <c r="T88" s="184">
        <v>3023.1438564955902</v>
      </c>
      <c r="U88" s="184">
        <v>2499.61068940736</v>
      </c>
      <c r="V88" s="184">
        <v>260.86788197082598</v>
      </c>
      <c r="W88" s="184">
        <v>367.77539230409201</v>
      </c>
      <c r="X88" s="184">
        <v>173.45086553783699</v>
      </c>
      <c r="Y88" s="184">
        <v>0</v>
      </c>
      <c r="Z88" s="184">
        <v>385.38831315691198</v>
      </c>
      <c r="AA88" s="184">
        <v>80.817249929185607</v>
      </c>
      <c r="AB88" s="184">
        <v>-315.28949241353803</v>
      </c>
      <c r="AC88" s="184">
        <v>-557.48374780821996</v>
      </c>
      <c r="AD88" s="184">
        <v>-460.737607585261</v>
      </c>
      <c r="AE88" s="184">
        <v>5918.2810085800402</v>
      </c>
      <c r="AF88" s="184">
        <v>5457.5434009947803</v>
      </c>
      <c r="AG88" s="184">
        <f t="shared" si="9"/>
        <v>5918.2810085800402</v>
      </c>
      <c r="AH88" s="185">
        <f t="shared" si="4"/>
        <v>0</v>
      </c>
      <c r="AI88" s="185">
        <f t="shared" si="5"/>
        <v>-315.28949241353803</v>
      </c>
    </row>
    <row r="89" spans="1:35" s="176" customFormat="1">
      <c r="A89" s="183">
        <v>0.36458333333333298</v>
      </c>
      <c r="B89" s="184">
        <v>3678.9414145012702</v>
      </c>
      <c r="C89" s="184">
        <v>6201.12942270862</v>
      </c>
      <c r="D89" s="184">
        <v>1205.96115015948</v>
      </c>
      <c r="E89" s="184">
        <v>554.34306008995497</v>
      </c>
      <c r="F89" s="184">
        <v>581.07020698718304</v>
      </c>
      <c r="G89" s="184">
        <v>514.47885104773695</v>
      </c>
      <c r="H89" s="184">
        <v>330.94648423335599</v>
      </c>
      <c r="I89" s="184">
        <v>54.718377288131798</v>
      </c>
      <c r="J89" s="184">
        <v>-962.57431092454306</v>
      </c>
      <c r="K89" s="184">
        <v>0</v>
      </c>
      <c r="L89" s="184">
        <v>-802.88113224010499</v>
      </c>
      <c r="M89" s="184">
        <v>12159.0146560912</v>
      </c>
      <c r="N89" s="184">
        <v>11356.1335238511</v>
      </c>
      <c r="O89" s="184">
        <f t="shared" si="8"/>
        <v>12159.0146560912</v>
      </c>
      <c r="P89" s="185">
        <f t="shared" si="2"/>
        <v>0</v>
      </c>
      <c r="Q89" s="185">
        <f t="shared" si="3"/>
        <v>-962.57431092454306</v>
      </c>
      <c r="S89" s="183">
        <v>0.36458333333333298</v>
      </c>
      <c r="T89" s="184">
        <v>3022.4505374783698</v>
      </c>
      <c r="U89" s="184">
        <v>2509.1293832177498</v>
      </c>
      <c r="V89" s="184">
        <v>262.29313171357597</v>
      </c>
      <c r="W89" s="184">
        <v>366.97099040592701</v>
      </c>
      <c r="X89" s="184">
        <v>173.309663029505</v>
      </c>
      <c r="Y89" s="184">
        <v>0</v>
      </c>
      <c r="Z89" s="184">
        <v>441.72625929158801</v>
      </c>
      <c r="AA89" s="184">
        <v>78.388238405587998</v>
      </c>
      <c r="AB89" s="184">
        <v>-314.40162401311198</v>
      </c>
      <c r="AC89" s="184">
        <v>-515.46262538379494</v>
      </c>
      <c r="AD89" s="184">
        <v>-462.02340340670003</v>
      </c>
      <c r="AE89" s="184">
        <v>6024.4039541453903</v>
      </c>
      <c r="AF89" s="184">
        <v>5562.3805507386996</v>
      </c>
      <c r="AG89" s="184">
        <f t="shared" si="9"/>
        <v>6024.4039541453903</v>
      </c>
      <c r="AH89" s="185">
        <f t="shared" si="4"/>
        <v>0</v>
      </c>
      <c r="AI89" s="185">
        <f t="shared" si="5"/>
        <v>-314.40162401311198</v>
      </c>
    </row>
    <row r="90" spans="1:35" s="176" customFormat="1">
      <c r="A90" s="183">
        <v>0.375</v>
      </c>
      <c r="B90" s="184">
        <v>3679.1214981479902</v>
      </c>
      <c r="C90" s="184">
        <v>6193.4864148521301</v>
      </c>
      <c r="D90" s="184">
        <v>1207.7374802628001</v>
      </c>
      <c r="E90" s="184">
        <v>553.29170669422604</v>
      </c>
      <c r="F90" s="184">
        <v>544.88157357474199</v>
      </c>
      <c r="G90" s="184">
        <v>437.03207856661197</v>
      </c>
      <c r="H90" s="184">
        <v>391.57148947812999</v>
      </c>
      <c r="I90" s="184">
        <v>52.793495845303902</v>
      </c>
      <c r="J90" s="184">
        <v>-926.28931647588797</v>
      </c>
      <c r="K90" s="184">
        <v>0</v>
      </c>
      <c r="L90" s="184">
        <v>-801.51845169976696</v>
      </c>
      <c r="M90" s="184">
        <v>12133.626420946101</v>
      </c>
      <c r="N90" s="184">
        <v>11332.107969246301</v>
      </c>
      <c r="O90" s="184">
        <f t="shared" si="8"/>
        <v>12133.626420946101</v>
      </c>
      <c r="P90" s="185">
        <f t="shared" si="2"/>
        <v>0</v>
      </c>
      <c r="Q90" s="185">
        <f t="shared" si="3"/>
        <v>-926.28931647588797</v>
      </c>
      <c r="S90" s="183">
        <v>0.375</v>
      </c>
      <c r="T90" s="184">
        <v>3022.99717845946</v>
      </c>
      <c r="U90" s="184">
        <v>2463.9991679537002</v>
      </c>
      <c r="V90" s="184">
        <v>252.85836466643201</v>
      </c>
      <c r="W90" s="184">
        <v>365.16706092326098</v>
      </c>
      <c r="X90" s="184">
        <v>173.97307649286901</v>
      </c>
      <c r="Y90" s="184">
        <v>0</v>
      </c>
      <c r="Z90" s="184">
        <v>475.329038957629</v>
      </c>
      <c r="AA90" s="184">
        <v>80.659097424805196</v>
      </c>
      <c r="AB90" s="184">
        <v>-541.56818836493198</v>
      </c>
      <c r="AC90" s="184">
        <v>-126.932804637524</v>
      </c>
      <c r="AD90" s="184">
        <v>-457.57396749180998</v>
      </c>
      <c r="AE90" s="184">
        <v>6166.4819918757003</v>
      </c>
      <c r="AF90" s="184">
        <v>5708.9080243838898</v>
      </c>
      <c r="AG90" s="184">
        <f t="shared" si="9"/>
        <v>6166.4819918757003</v>
      </c>
      <c r="AH90" s="185">
        <f t="shared" si="4"/>
        <v>0</v>
      </c>
      <c r="AI90" s="185">
        <f t="shared" si="5"/>
        <v>-541.56818836493198</v>
      </c>
    </row>
    <row r="91" spans="1:35" s="176" customFormat="1">
      <c r="A91" s="183">
        <v>0.38541666666666702</v>
      </c>
      <c r="B91" s="184">
        <v>3680.4887010094999</v>
      </c>
      <c r="C91" s="184">
        <v>6181.7884998783602</v>
      </c>
      <c r="D91" s="184">
        <v>1206.96953007459</v>
      </c>
      <c r="E91" s="184">
        <v>555.29810230489602</v>
      </c>
      <c r="F91" s="184">
        <v>559.76852153024095</v>
      </c>
      <c r="G91" s="184">
        <v>339.19292824238499</v>
      </c>
      <c r="H91" s="184">
        <v>445.13428561951201</v>
      </c>
      <c r="I91" s="184">
        <v>50.942584082410598</v>
      </c>
      <c r="J91" s="184">
        <v>-895.30141402391598</v>
      </c>
      <c r="K91" s="184">
        <v>0</v>
      </c>
      <c r="L91" s="184">
        <v>-799.99489257047196</v>
      </c>
      <c r="M91" s="184">
        <v>12124.281738718</v>
      </c>
      <c r="N91" s="184">
        <v>11324.286846147499</v>
      </c>
      <c r="O91" s="184">
        <f t="shared" si="8"/>
        <v>12124.281738718</v>
      </c>
      <c r="P91" s="185">
        <f t="shared" si="2"/>
        <v>0</v>
      </c>
      <c r="Q91" s="185">
        <f t="shared" si="3"/>
        <v>-895.30141402391598</v>
      </c>
      <c r="S91" s="183">
        <v>0.38541666666666702</v>
      </c>
      <c r="T91" s="184">
        <v>3022.3972665937399</v>
      </c>
      <c r="U91" s="184">
        <v>2488.48375429416</v>
      </c>
      <c r="V91" s="184">
        <v>259.89763722147399</v>
      </c>
      <c r="W91" s="184">
        <v>363.453088679703</v>
      </c>
      <c r="X91" s="184">
        <v>173.815400100636</v>
      </c>
      <c r="Y91" s="184">
        <v>0</v>
      </c>
      <c r="Z91" s="184">
        <v>525.31119041099396</v>
      </c>
      <c r="AA91" s="184">
        <v>88.984559418845905</v>
      </c>
      <c r="AB91" s="184">
        <v>-613.79261703304405</v>
      </c>
      <c r="AC91" s="184">
        <v>-57.022450756087999</v>
      </c>
      <c r="AD91" s="184">
        <v>-460.51415423550998</v>
      </c>
      <c r="AE91" s="184">
        <v>6251.5278289304197</v>
      </c>
      <c r="AF91" s="184">
        <v>5791.0136746949102</v>
      </c>
      <c r="AG91" s="184">
        <f t="shared" si="9"/>
        <v>6251.5278289304197</v>
      </c>
      <c r="AH91" s="185">
        <f t="shared" si="4"/>
        <v>0</v>
      </c>
      <c r="AI91" s="185">
        <f t="shared" si="5"/>
        <v>-613.79261703304405</v>
      </c>
    </row>
    <row r="92" spans="1:35" s="176" customFormat="1">
      <c r="A92" s="183">
        <v>0.39583333333333298</v>
      </c>
      <c r="B92" s="184">
        <v>3680.2752709515198</v>
      </c>
      <c r="C92" s="184">
        <v>6157.8450992668004</v>
      </c>
      <c r="D92" s="184">
        <v>1205.6873550405801</v>
      </c>
      <c r="E92" s="184">
        <v>556.60696320476904</v>
      </c>
      <c r="F92" s="184">
        <v>560.04833183437097</v>
      </c>
      <c r="G92" s="184">
        <v>372.721451075385</v>
      </c>
      <c r="H92" s="184">
        <v>499.23597971433799</v>
      </c>
      <c r="I92" s="184">
        <v>53.151545847735797</v>
      </c>
      <c r="J92" s="184">
        <v>-996.79434829886395</v>
      </c>
      <c r="K92" s="184">
        <v>0</v>
      </c>
      <c r="L92" s="184">
        <v>-799.04228838849303</v>
      </c>
      <c r="M92" s="184">
        <v>12088.7776486366</v>
      </c>
      <c r="N92" s="184">
        <v>11289.7353602481</v>
      </c>
      <c r="O92" s="184">
        <f t="shared" si="8"/>
        <v>12088.7776486366</v>
      </c>
      <c r="P92" s="185">
        <f t="shared" si="2"/>
        <v>0</v>
      </c>
      <c r="Q92" s="185">
        <f t="shared" si="3"/>
        <v>-996.79434829886395</v>
      </c>
      <c r="S92" s="183">
        <v>0.39583333333333298</v>
      </c>
      <c r="T92" s="184">
        <v>3023.11724546706</v>
      </c>
      <c r="U92" s="184">
        <v>2483.7552739085299</v>
      </c>
      <c r="V92" s="184">
        <v>259.41586224350999</v>
      </c>
      <c r="W92" s="184">
        <v>362.66707805013402</v>
      </c>
      <c r="X92" s="184">
        <v>173.71934684507301</v>
      </c>
      <c r="Y92" s="184">
        <v>0</v>
      </c>
      <c r="Z92" s="184">
        <v>610.79013193107698</v>
      </c>
      <c r="AA92" s="184">
        <v>96.847908567725298</v>
      </c>
      <c r="AB92" s="184">
        <v>-665.09490756782498</v>
      </c>
      <c r="AC92" s="184">
        <v>0</v>
      </c>
      <c r="AD92" s="184">
        <v>-460.81363287381203</v>
      </c>
      <c r="AE92" s="184">
        <v>6345.2179394452896</v>
      </c>
      <c r="AF92" s="184">
        <v>5884.4043065714804</v>
      </c>
      <c r="AG92" s="184">
        <f t="shared" si="9"/>
        <v>6345.2179394452896</v>
      </c>
      <c r="AH92" s="185">
        <f t="shared" si="4"/>
        <v>0</v>
      </c>
      <c r="AI92" s="185">
        <f t="shared" si="5"/>
        <v>-665.09490756782498</v>
      </c>
    </row>
    <row r="93" spans="1:35" s="176" customFormat="1">
      <c r="A93" s="183">
        <v>0.40625</v>
      </c>
      <c r="B93" s="184">
        <v>3679.70168988251</v>
      </c>
      <c r="C93" s="184">
        <v>6156.7971390319999</v>
      </c>
      <c r="D93" s="184">
        <v>1201.96772929293</v>
      </c>
      <c r="E93" s="184">
        <v>554.16997872773504</v>
      </c>
      <c r="F93" s="184">
        <v>557.67026724345203</v>
      </c>
      <c r="G93" s="184">
        <v>377.096073484398</v>
      </c>
      <c r="H93" s="184">
        <v>544.98075549454097</v>
      </c>
      <c r="I93" s="184">
        <v>52.462379552504899</v>
      </c>
      <c r="J93" s="184">
        <v>-1037.69309459951</v>
      </c>
      <c r="K93" s="184">
        <v>0</v>
      </c>
      <c r="L93" s="184">
        <v>-799.28410789239604</v>
      </c>
      <c r="M93" s="184">
        <v>12087.1529181106</v>
      </c>
      <c r="N93" s="184">
        <v>11287.8688102182</v>
      </c>
      <c r="O93" s="184">
        <f t="shared" si="8"/>
        <v>12087.1529181106</v>
      </c>
      <c r="P93" s="185">
        <f t="shared" si="2"/>
        <v>0</v>
      </c>
      <c r="Q93" s="185">
        <f t="shared" si="3"/>
        <v>-1037.69309459951</v>
      </c>
      <c r="S93" s="183">
        <v>0.40625</v>
      </c>
      <c r="T93" s="184">
        <v>3023.03718451947</v>
      </c>
      <c r="U93" s="184">
        <v>2484.5801948347398</v>
      </c>
      <c r="V93" s="184">
        <v>260.49985619918198</v>
      </c>
      <c r="W93" s="184">
        <v>365.53667355733597</v>
      </c>
      <c r="X93" s="184">
        <v>173.71934684507301</v>
      </c>
      <c r="Y93" s="184">
        <v>0</v>
      </c>
      <c r="Z93" s="184">
        <v>691.22399281759294</v>
      </c>
      <c r="AA93" s="184">
        <v>106.718441300565</v>
      </c>
      <c r="AB93" s="184">
        <v>-665.43668023039902</v>
      </c>
      <c r="AC93" s="184">
        <v>0</v>
      </c>
      <c r="AD93" s="184">
        <v>-461.88217281622298</v>
      </c>
      <c r="AE93" s="184">
        <v>6439.8790098435602</v>
      </c>
      <c r="AF93" s="184">
        <v>5977.99683702733</v>
      </c>
      <c r="AG93" s="184">
        <f t="shared" si="9"/>
        <v>6439.8790098435602</v>
      </c>
      <c r="AH93" s="185">
        <f t="shared" si="4"/>
        <v>0</v>
      </c>
      <c r="AI93" s="185">
        <f t="shared" si="5"/>
        <v>-665.43668023039902</v>
      </c>
    </row>
    <row r="94" spans="1:35" s="176" customFormat="1">
      <c r="A94" s="183">
        <v>0.41666666666666702</v>
      </c>
      <c r="B94" s="184">
        <v>3679.1881909705098</v>
      </c>
      <c r="C94" s="184">
        <v>6140.6355897313197</v>
      </c>
      <c r="D94" s="184">
        <v>1194.9358241546299</v>
      </c>
      <c r="E94" s="184">
        <v>535.60005799164003</v>
      </c>
      <c r="F94" s="184">
        <v>521.21535167370098</v>
      </c>
      <c r="G94" s="184">
        <v>82.319074139012201</v>
      </c>
      <c r="H94" s="184">
        <v>598.65513781673496</v>
      </c>
      <c r="I94" s="184">
        <v>53.488621066956597</v>
      </c>
      <c r="J94" s="184">
        <v>-668.65047581234899</v>
      </c>
      <c r="K94" s="184">
        <v>0</v>
      </c>
      <c r="L94" s="184">
        <v>-793.01146733535097</v>
      </c>
      <c r="M94" s="184">
        <v>12137.3873717321</v>
      </c>
      <c r="N94" s="184">
        <v>11344.3759043968</v>
      </c>
      <c r="O94" s="184">
        <f t="shared" si="8"/>
        <v>12137.3873717321</v>
      </c>
      <c r="P94" s="185">
        <f t="shared" si="2"/>
        <v>0</v>
      </c>
      <c r="Q94" s="185">
        <f t="shared" si="3"/>
        <v>-668.65047581234899</v>
      </c>
      <c r="S94" s="183">
        <v>0.41666666666666702</v>
      </c>
      <c r="T94" s="184">
        <v>3022.40389086812</v>
      </c>
      <c r="U94" s="184">
        <v>2486.36431923809</v>
      </c>
      <c r="V94" s="184">
        <v>260.09837790172401</v>
      </c>
      <c r="W94" s="184">
        <v>353.73269448650001</v>
      </c>
      <c r="X94" s="184">
        <v>156.759913372965</v>
      </c>
      <c r="Y94" s="184">
        <v>0</v>
      </c>
      <c r="Z94" s="184">
        <v>807.35424044733202</v>
      </c>
      <c r="AA94" s="184">
        <v>99.910281840737298</v>
      </c>
      <c r="AB94" s="184">
        <v>-634.39795035853899</v>
      </c>
      <c r="AC94" s="184">
        <v>0</v>
      </c>
      <c r="AD94" s="184">
        <v>-461.91106403896401</v>
      </c>
      <c r="AE94" s="184">
        <v>6552.2257677969301</v>
      </c>
      <c r="AF94" s="184">
        <v>6090.3147037579702</v>
      </c>
      <c r="AG94" s="184">
        <f t="shared" si="9"/>
        <v>6552.2257677969301</v>
      </c>
      <c r="AH94" s="185">
        <f t="shared" si="4"/>
        <v>0</v>
      </c>
      <c r="AI94" s="185">
        <f t="shared" si="5"/>
        <v>-634.39795035853899</v>
      </c>
    </row>
    <row r="95" spans="1:35" s="176" customFormat="1">
      <c r="A95" s="183">
        <v>0.42708333333333298</v>
      </c>
      <c r="B95" s="184">
        <v>3679.5550014943301</v>
      </c>
      <c r="C95" s="184">
        <v>6171.6922068726499</v>
      </c>
      <c r="D95" s="184">
        <v>1196.61866920648</v>
      </c>
      <c r="E95" s="184">
        <v>537.62555590059003</v>
      </c>
      <c r="F95" s="184">
        <v>516.08438774123397</v>
      </c>
      <c r="G95" s="184">
        <v>64.494948156212104</v>
      </c>
      <c r="H95" s="184">
        <v>645.79987470264905</v>
      </c>
      <c r="I95" s="184">
        <v>52.123269928566799</v>
      </c>
      <c r="J95" s="184">
        <v>-815.83661524009699</v>
      </c>
      <c r="K95" s="184">
        <v>0</v>
      </c>
      <c r="L95" s="184">
        <v>-796.11722331746603</v>
      </c>
      <c r="M95" s="184">
        <v>12048.1572987626</v>
      </c>
      <c r="N95" s="184">
        <v>11252.0400754451</v>
      </c>
      <c r="O95" s="184">
        <f t="shared" si="8"/>
        <v>12048.1572987626</v>
      </c>
      <c r="P95" s="185">
        <f t="shared" si="2"/>
        <v>0</v>
      </c>
      <c r="Q95" s="185">
        <f t="shared" si="3"/>
        <v>-815.83661524009699</v>
      </c>
      <c r="S95" s="183">
        <v>0.42708333333333298</v>
      </c>
      <c r="T95" s="184">
        <v>3021.5638775389102</v>
      </c>
      <c r="U95" s="184">
        <v>2484.3868833628399</v>
      </c>
      <c r="V95" s="184">
        <v>259.710277959954</v>
      </c>
      <c r="W95" s="184">
        <v>351.60613618058602</v>
      </c>
      <c r="X95" s="184">
        <v>155.88351944111</v>
      </c>
      <c r="Y95" s="184">
        <v>0</v>
      </c>
      <c r="Z95" s="184">
        <v>894.57429120870097</v>
      </c>
      <c r="AA95" s="184">
        <v>101.521802655271</v>
      </c>
      <c r="AB95" s="184">
        <v>-606.52495316910404</v>
      </c>
      <c r="AC95" s="184">
        <v>0</v>
      </c>
      <c r="AD95" s="184">
        <v>-462.22163675830899</v>
      </c>
      <c r="AE95" s="184">
        <v>6662.7218351782803</v>
      </c>
      <c r="AF95" s="184">
        <v>6200.5001984199698</v>
      </c>
      <c r="AG95" s="184">
        <f t="shared" si="9"/>
        <v>6662.7218351782803</v>
      </c>
      <c r="AH95" s="185">
        <f t="shared" si="4"/>
        <v>0</v>
      </c>
      <c r="AI95" s="185">
        <f t="shared" si="5"/>
        <v>-606.52495316910404</v>
      </c>
    </row>
    <row r="96" spans="1:35" s="176" customFormat="1">
      <c r="A96" s="183">
        <v>0.4375</v>
      </c>
      <c r="B96" s="184">
        <v>3678.3478386114498</v>
      </c>
      <c r="C96" s="184">
        <v>6026.3484950577404</v>
      </c>
      <c r="D96" s="184">
        <v>1199.61041910433</v>
      </c>
      <c r="E96" s="184">
        <v>538.84848403370097</v>
      </c>
      <c r="F96" s="184">
        <v>517.21329444809703</v>
      </c>
      <c r="G96" s="184">
        <v>64.537958295792905</v>
      </c>
      <c r="H96" s="184">
        <v>684.68790482181703</v>
      </c>
      <c r="I96" s="184">
        <v>49.263012169365602</v>
      </c>
      <c r="J96" s="184">
        <v>-792.65732078894996</v>
      </c>
      <c r="K96" s="184">
        <v>0</v>
      </c>
      <c r="L96" s="184">
        <v>-783.84707905630103</v>
      </c>
      <c r="M96" s="184">
        <v>11966.2000857533</v>
      </c>
      <c r="N96" s="184">
        <v>11182.353006697</v>
      </c>
      <c r="O96" s="184">
        <f t="shared" si="8"/>
        <v>11966.2000857533</v>
      </c>
      <c r="P96" s="185">
        <f t="shared" si="2"/>
        <v>0</v>
      </c>
      <c r="Q96" s="185">
        <f t="shared" si="3"/>
        <v>-792.65732078894996</v>
      </c>
      <c r="S96" s="183">
        <v>0.4375</v>
      </c>
      <c r="T96" s="184">
        <v>3021.9238832514302</v>
      </c>
      <c r="U96" s="184">
        <v>2391.15319246744</v>
      </c>
      <c r="V96" s="184">
        <v>237.147141487026</v>
      </c>
      <c r="W96" s="184">
        <v>352.25213770799797</v>
      </c>
      <c r="X96" s="184">
        <v>155.983385798901</v>
      </c>
      <c r="Y96" s="184">
        <v>0</v>
      </c>
      <c r="Z96" s="184">
        <v>972.21140284078695</v>
      </c>
      <c r="AA96" s="184">
        <v>97.632092132283105</v>
      </c>
      <c r="AB96" s="184">
        <v>-448.21362014304299</v>
      </c>
      <c r="AC96" s="184">
        <v>-0.36115557451024899</v>
      </c>
      <c r="AD96" s="184">
        <v>-453.13201537038401</v>
      </c>
      <c r="AE96" s="184">
        <v>6779.7284599683098</v>
      </c>
      <c r="AF96" s="184">
        <v>6326.5964445979298</v>
      </c>
      <c r="AG96" s="184">
        <f t="shared" si="9"/>
        <v>6779.7284599683098</v>
      </c>
      <c r="AH96" s="185">
        <f t="shared" si="4"/>
        <v>0</v>
      </c>
      <c r="AI96" s="185">
        <f t="shared" si="5"/>
        <v>-448.21362014304299</v>
      </c>
    </row>
    <row r="97" spans="1:35" s="176" customFormat="1">
      <c r="A97" s="183">
        <v>0.44791666666666702</v>
      </c>
      <c r="B97" s="184">
        <v>3674.92649356007</v>
      </c>
      <c r="C97" s="184">
        <v>6033.4094930153797</v>
      </c>
      <c r="D97" s="184">
        <v>1196.14453500275</v>
      </c>
      <c r="E97" s="184">
        <v>536.24592123627804</v>
      </c>
      <c r="F97" s="184">
        <v>516.59056829805002</v>
      </c>
      <c r="G97" s="184">
        <v>64.494948624972096</v>
      </c>
      <c r="H97" s="184">
        <v>715.27609398418599</v>
      </c>
      <c r="I97" s="184">
        <v>49.132674605623897</v>
      </c>
      <c r="J97" s="184">
        <v>-883.84587837164804</v>
      </c>
      <c r="K97" s="184">
        <v>0</v>
      </c>
      <c r="L97" s="184">
        <v>-784.43013370014501</v>
      </c>
      <c r="M97" s="184">
        <v>11902.3748499557</v>
      </c>
      <c r="N97" s="184">
        <v>11117.944716255501</v>
      </c>
      <c r="O97" s="184">
        <f t="shared" si="8"/>
        <v>11902.3748499557</v>
      </c>
      <c r="P97" s="185">
        <f t="shared" si="2"/>
        <v>0</v>
      </c>
      <c r="Q97" s="185">
        <f t="shared" si="3"/>
        <v>-883.84587837164804</v>
      </c>
      <c r="S97" s="183">
        <v>0.44791666666666702</v>
      </c>
      <c r="T97" s="184">
        <v>3020.4905660550298</v>
      </c>
      <c r="U97" s="184">
        <v>2489.5533484489101</v>
      </c>
      <c r="V97" s="184">
        <v>257.65604436000302</v>
      </c>
      <c r="W97" s="184">
        <v>353.11025973958698</v>
      </c>
      <c r="X97" s="184">
        <v>155.99119384284799</v>
      </c>
      <c r="Y97" s="184">
        <v>0</v>
      </c>
      <c r="Z97" s="184">
        <v>1061.85339631175</v>
      </c>
      <c r="AA97" s="184">
        <v>86.251828921919994</v>
      </c>
      <c r="AB97" s="184">
        <v>-305.87249503061798</v>
      </c>
      <c r="AC97" s="184">
        <v>-281.19304282445103</v>
      </c>
      <c r="AD97" s="184">
        <v>-463.82479034486198</v>
      </c>
      <c r="AE97" s="184">
        <v>6837.8410998249701</v>
      </c>
      <c r="AF97" s="184">
        <v>6374.0163094801101</v>
      </c>
      <c r="AG97" s="184">
        <f t="shared" si="9"/>
        <v>6837.8410998249701</v>
      </c>
      <c r="AH97" s="185">
        <f t="shared" si="4"/>
        <v>0</v>
      </c>
      <c r="AI97" s="185">
        <f t="shared" si="5"/>
        <v>-305.87249503061798</v>
      </c>
    </row>
    <row r="98" spans="1:35" s="176" customFormat="1">
      <c r="A98" s="183">
        <v>0.45833333333333298</v>
      </c>
      <c r="B98" s="184">
        <v>3674.3196312095101</v>
      </c>
      <c r="C98" s="184">
        <v>5774.9269353939098</v>
      </c>
      <c r="D98" s="184">
        <v>1190.2078347955201</v>
      </c>
      <c r="E98" s="184">
        <v>523.50704222845695</v>
      </c>
      <c r="F98" s="184">
        <v>515.43421372240698</v>
      </c>
      <c r="G98" s="184">
        <v>0</v>
      </c>
      <c r="H98" s="184">
        <v>744.00650811099695</v>
      </c>
      <c r="I98" s="184">
        <v>43.768736675189501</v>
      </c>
      <c r="J98" s="184">
        <v>-656.12777902798996</v>
      </c>
      <c r="K98" s="184">
        <v>0</v>
      </c>
      <c r="L98" s="184">
        <v>-760.34131857176897</v>
      </c>
      <c r="M98" s="184">
        <v>11810.043123108</v>
      </c>
      <c r="N98" s="184">
        <v>11049.7018045362</v>
      </c>
      <c r="O98" s="184">
        <f t="shared" si="8"/>
        <v>11810.043123108</v>
      </c>
      <c r="P98" s="185">
        <f t="shared" si="2"/>
        <v>0</v>
      </c>
      <c r="Q98" s="185">
        <f t="shared" si="3"/>
        <v>-656.12777902798996</v>
      </c>
      <c r="S98" s="183">
        <v>0.45833333333333298</v>
      </c>
      <c r="T98" s="184">
        <v>3018.9839423922699</v>
      </c>
      <c r="U98" s="184">
        <v>2526.7670269394998</v>
      </c>
      <c r="V98" s="184">
        <v>264.03287542695602</v>
      </c>
      <c r="W98" s="184">
        <v>349.70015865459999</v>
      </c>
      <c r="X98" s="184">
        <v>156.88844238744301</v>
      </c>
      <c r="Y98" s="184">
        <v>0</v>
      </c>
      <c r="Z98" s="184">
        <v>1069.24959228629</v>
      </c>
      <c r="AA98" s="184">
        <v>76.535955903111201</v>
      </c>
      <c r="AB98" s="184">
        <v>-293.83711041027999</v>
      </c>
      <c r="AC98" s="184">
        <v>-297.66576176610499</v>
      </c>
      <c r="AD98" s="184">
        <v>-467.24982071070798</v>
      </c>
      <c r="AE98" s="184">
        <v>6870.6551218137902</v>
      </c>
      <c r="AF98" s="184">
        <v>6403.4053011030901</v>
      </c>
      <c r="AG98" s="184">
        <f t="shared" si="9"/>
        <v>6870.6551218137902</v>
      </c>
      <c r="AH98" s="185">
        <f t="shared" si="4"/>
        <v>0</v>
      </c>
      <c r="AI98" s="185">
        <f t="shared" si="5"/>
        <v>-293.83711041027999</v>
      </c>
    </row>
    <row r="99" spans="1:35" s="176" customFormat="1">
      <c r="A99" s="183">
        <v>0.46875</v>
      </c>
      <c r="B99" s="184">
        <v>3674.2929443110502</v>
      </c>
      <c r="C99" s="184">
        <v>5646.3629999471004</v>
      </c>
      <c r="D99" s="184">
        <v>1199.4367772241999</v>
      </c>
      <c r="E99" s="184">
        <v>537.05656561877902</v>
      </c>
      <c r="F99" s="184">
        <v>553.52620540358703</v>
      </c>
      <c r="G99" s="184">
        <v>0</v>
      </c>
      <c r="H99" s="184">
        <v>771.36398770702601</v>
      </c>
      <c r="I99" s="184">
        <v>41.7770450468647</v>
      </c>
      <c r="J99" s="184">
        <v>-672.66800643657405</v>
      </c>
      <c r="K99" s="184">
        <v>0</v>
      </c>
      <c r="L99" s="184">
        <v>-750.50504946554599</v>
      </c>
      <c r="M99" s="184">
        <v>11751.148518821999</v>
      </c>
      <c r="N99" s="184">
        <v>11000.643469356501</v>
      </c>
      <c r="O99" s="184">
        <f t="shared" si="8"/>
        <v>11751.148518821999</v>
      </c>
      <c r="P99" s="185">
        <f t="shared" si="2"/>
        <v>0</v>
      </c>
      <c r="Q99" s="185">
        <f t="shared" si="3"/>
        <v>-672.66800643657405</v>
      </c>
      <c r="S99" s="183">
        <v>0.46875</v>
      </c>
      <c r="T99" s="184">
        <v>3019.2505897808601</v>
      </c>
      <c r="U99" s="184">
        <v>2534.13726588911</v>
      </c>
      <c r="V99" s="184">
        <v>264.822448561111</v>
      </c>
      <c r="W99" s="184">
        <v>351.47071576446899</v>
      </c>
      <c r="X99" s="184">
        <v>156.24379542256801</v>
      </c>
      <c r="Y99" s="184">
        <v>0</v>
      </c>
      <c r="Z99" s="184">
        <v>1064.1778079763701</v>
      </c>
      <c r="AA99" s="184">
        <v>84.400572882756194</v>
      </c>
      <c r="AB99" s="184">
        <v>-246.09910398661799</v>
      </c>
      <c r="AC99" s="184">
        <v>-277.72193974536901</v>
      </c>
      <c r="AD99" s="184">
        <v>-468.18968717896502</v>
      </c>
      <c r="AE99" s="184">
        <v>6950.6821525452497</v>
      </c>
      <c r="AF99" s="184">
        <v>6482.4924653662802</v>
      </c>
      <c r="AG99" s="184">
        <f t="shared" si="9"/>
        <v>6950.6821525452497</v>
      </c>
      <c r="AH99" s="185">
        <f t="shared" si="4"/>
        <v>0</v>
      </c>
      <c r="AI99" s="185">
        <f t="shared" si="5"/>
        <v>-246.09910398661799</v>
      </c>
    </row>
    <row r="100" spans="1:35" s="176" customFormat="1">
      <c r="A100" s="183">
        <v>0.47916666666666702</v>
      </c>
      <c r="B100" s="184">
        <v>3672.2321100435302</v>
      </c>
      <c r="C100" s="184">
        <v>5597.7903114007404</v>
      </c>
      <c r="D100" s="184">
        <v>1200.60540558208</v>
      </c>
      <c r="E100" s="184">
        <v>534.67223529831494</v>
      </c>
      <c r="F100" s="184">
        <v>558.535221333251</v>
      </c>
      <c r="G100" s="184">
        <v>0</v>
      </c>
      <c r="H100" s="184">
        <v>792.14440606886205</v>
      </c>
      <c r="I100" s="184">
        <v>45.271326879023597</v>
      </c>
      <c r="J100" s="184">
        <v>-636.19992971741306</v>
      </c>
      <c r="K100" s="184">
        <v>0</v>
      </c>
      <c r="L100" s="184">
        <v>-746.34800347438602</v>
      </c>
      <c r="M100" s="184">
        <v>11765.051086888399</v>
      </c>
      <c r="N100" s="184">
        <v>11018.703083414001</v>
      </c>
      <c r="O100" s="184">
        <f t="shared" si="8"/>
        <v>11765.051086888399</v>
      </c>
      <c r="P100" s="185">
        <f t="shared" si="2"/>
        <v>0</v>
      </c>
      <c r="Q100" s="185">
        <f t="shared" si="3"/>
        <v>-636.19992971741306</v>
      </c>
      <c r="S100" s="183">
        <v>0.47916666666666702</v>
      </c>
      <c r="T100" s="184">
        <v>3020.5372614928501</v>
      </c>
      <c r="U100" s="184">
        <v>2379.1187618927802</v>
      </c>
      <c r="V100" s="184">
        <v>217.12670838543801</v>
      </c>
      <c r="W100" s="184">
        <v>352.96959563262902</v>
      </c>
      <c r="X100" s="184">
        <v>156.24379542256801</v>
      </c>
      <c r="Y100" s="184">
        <v>0</v>
      </c>
      <c r="Z100" s="184">
        <v>1110.8275866734</v>
      </c>
      <c r="AA100" s="184">
        <v>82.198240324939107</v>
      </c>
      <c r="AB100" s="184">
        <v>-394.12931364307502</v>
      </c>
      <c r="AC100" s="184">
        <v>0</v>
      </c>
      <c r="AD100" s="184">
        <v>-452.28926722186998</v>
      </c>
      <c r="AE100" s="184">
        <v>6924.8926361815302</v>
      </c>
      <c r="AF100" s="184">
        <v>6472.6033689596597</v>
      </c>
      <c r="AG100" s="184">
        <f t="shared" si="9"/>
        <v>6924.8926361815302</v>
      </c>
      <c r="AH100" s="185">
        <f t="shared" si="4"/>
        <v>0</v>
      </c>
      <c r="AI100" s="185">
        <f t="shared" si="5"/>
        <v>-394.12931364307502</v>
      </c>
    </row>
    <row r="101" spans="1:35" s="176" customFormat="1">
      <c r="A101" s="183">
        <v>0.48958333333333298</v>
      </c>
      <c r="B101" s="184">
        <v>3669.27764731459</v>
      </c>
      <c r="C101" s="184">
        <v>5609.7718397290801</v>
      </c>
      <c r="D101" s="184">
        <v>1201.0528588847501</v>
      </c>
      <c r="E101" s="184">
        <v>528.61361049300604</v>
      </c>
      <c r="F101" s="184">
        <v>559.42716534802105</v>
      </c>
      <c r="G101" s="184">
        <v>0</v>
      </c>
      <c r="H101" s="184">
        <v>804.94322816432202</v>
      </c>
      <c r="I101" s="184">
        <v>48.9112977575207</v>
      </c>
      <c r="J101" s="184">
        <v>-653.21928887563104</v>
      </c>
      <c r="K101" s="184">
        <v>0</v>
      </c>
      <c r="L101" s="184">
        <v>-747.12267289705596</v>
      </c>
      <c r="M101" s="184">
        <v>11768.7783588157</v>
      </c>
      <c r="N101" s="184">
        <v>11021.6556859186</v>
      </c>
      <c r="O101" s="184">
        <f t="shared" si="8"/>
        <v>11768.7783588157</v>
      </c>
      <c r="P101" s="185">
        <f t="shared" si="2"/>
        <v>0</v>
      </c>
      <c r="Q101" s="185">
        <f t="shared" si="3"/>
        <v>-653.21928887563104</v>
      </c>
      <c r="S101" s="183">
        <v>0.48958333333333298</v>
      </c>
      <c r="T101" s="184">
        <v>3019.6706045833998</v>
      </c>
      <c r="U101" s="184">
        <v>2279.11415696934</v>
      </c>
      <c r="V101" s="184">
        <v>183.36229729350899</v>
      </c>
      <c r="W101" s="184">
        <v>353.56363141679498</v>
      </c>
      <c r="X101" s="184">
        <v>156.23982037818001</v>
      </c>
      <c r="Y101" s="184">
        <v>0</v>
      </c>
      <c r="Z101" s="184">
        <v>1100.5491095508301</v>
      </c>
      <c r="AA101" s="184">
        <v>82.935404154342905</v>
      </c>
      <c r="AB101" s="184">
        <v>-319.57030663659799</v>
      </c>
      <c r="AC101" s="184">
        <v>0</v>
      </c>
      <c r="AD101" s="184">
        <v>-441.53974794822699</v>
      </c>
      <c r="AE101" s="184">
        <v>6855.8647177098001</v>
      </c>
      <c r="AF101" s="184">
        <v>6414.3249697615702</v>
      </c>
      <c r="AG101" s="184">
        <f t="shared" si="9"/>
        <v>6855.8647177098001</v>
      </c>
      <c r="AH101" s="185">
        <f t="shared" si="4"/>
        <v>0</v>
      </c>
      <c r="AI101" s="185">
        <f t="shared" si="5"/>
        <v>-319.57030663659799</v>
      </c>
    </row>
    <row r="102" spans="1:35" s="176" customFormat="1">
      <c r="A102" s="183">
        <v>0.5</v>
      </c>
      <c r="B102" s="184">
        <v>3666.61657764445</v>
      </c>
      <c r="C102" s="184">
        <v>5714.8928958339102</v>
      </c>
      <c r="D102" s="184">
        <v>1156.5107779018001</v>
      </c>
      <c r="E102" s="184">
        <v>527.93658693765701</v>
      </c>
      <c r="F102" s="184">
        <v>466.48975019334</v>
      </c>
      <c r="G102" s="184">
        <v>0</v>
      </c>
      <c r="H102" s="184">
        <v>814.46887281786701</v>
      </c>
      <c r="I102" s="184">
        <v>47.528690381661697</v>
      </c>
      <c r="J102" s="184">
        <v>-671.84207711122303</v>
      </c>
      <c r="K102" s="184">
        <v>0</v>
      </c>
      <c r="L102" s="184">
        <v>-754.86603763726998</v>
      </c>
      <c r="M102" s="184">
        <v>11722.602074599499</v>
      </c>
      <c r="N102" s="184">
        <v>10967.7360369622</v>
      </c>
      <c r="O102" s="184">
        <f t="shared" si="8"/>
        <v>11722.602074599499</v>
      </c>
      <c r="P102" s="185">
        <f t="shared" si="2"/>
        <v>0</v>
      </c>
      <c r="Q102" s="185">
        <f t="shared" si="3"/>
        <v>-671.84207711122303</v>
      </c>
      <c r="S102" s="183">
        <v>0.5</v>
      </c>
      <c r="T102" s="184">
        <v>3017.61727483612</v>
      </c>
      <c r="U102" s="184">
        <v>2431.72208801645</v>
      </c>
      <c r="V102" s="184">
        <v>209.98706600077901</v>
      </c>
      <c r="W102" s="184">
        <v>355.61775812317597</v>
      </c>
      <c r="X102" s="184">
        <v>154.032982074448</v>
      </c>
      <c r="Y102" s="184">
        <v>0</v>
      </c>
      <c r="Z102" s="184">
        <v>1128.46748044269</v>
      </c>
      <c r="AA102" s="184">
        <v>77.221607330610695</v>
      </c>
      <c r="AB102" s="184">
        <v>-544.90592362192604</v>
      </c>
      <c r="AC102" s="184">
        <v>0</v>
      </c>
      <c r="AD102" s="184">
        <v>-457.31631638012601</v>
      </c>
      <c r="AE102" s="184">
        <v>6829.76033320235</v>
      </c>
      <c r="AF102" s="184">
        <v>6372.44401682222</v>
      </c>
      <c r="AG102" s="184">
        <f t="shared" si="9"/>
        <v>6829.76033320235</v>
      </c>
      <c r="AH102" s="185">
        <f t="shared" si="4"/>
        <v>0</v>
      </c>
      <c r="AI102" s="185">
        <f t="shared" si="5"/>
        <v>-544.90592362192604</v>
      </c>
    </row>
    <row r="103" spans="1:35" s="176" customFormat="1">
      <c r="A103" s="183">
        <v>0.51041666666666696</v>
      </c>
      <c r="B103" s="184">
        <v>3664.4757315288298</v>
      </c>
      <c r="C103" s="184">
        <v>5779.3343672601404</v>
      </c>
      <c r="D103" s="184">
        <v>1154.6342864078799</v>
      </c>
      <c r="E103" s="184">
        <v>528.826681338448</v>
      </c>
      <c r="F103" s="184">
        <v>460.48146768823301</v>
      </c>
      <c r="G103" s="184">
        <v>0</v>
      </c>
      <c r="H103" s="184">
        <v>813.54067525798098</v>
      </c>
      <c r="I103" s="184">
        <v>42.086384870821298</v>
      </c>
      <c r="J103" s="184">
        <v>-597.87132320054604</v>
      </c>
      <c r="K103" s="184">
        <v>0</v>
      </c>
      <c r="L103" s="184">
        <v>-760.29220001333897</v>
      </c>
      <c r="M103" s="184">
        <v>11845.508271151801</v>
      </c>
      <c r="N103" s="184">
        <v>11085.2160711384</v>
      </c>
      <c r="O103" s="184">
        <f t="shared" si="8"/>
        <v>11845.508271151801</v>
      </c>
      <c r="P103" s="185">
        <f t="shared" si="2"/>
        <v>0</v>
      </c>
      <c r="Q103" s="185">
        <f t="shared" si="3"/>
        <v>-597.87132320054604</v>
      </c>
      <c r="S103" s="183">
        <v>0.51041666666666696</v>
      </c>
      <c r="T103" s="184">
        <v>3017.19061948335</v>
      </c>
      <c r="U103" s="184">
        <v>2429.2447035622799</v>
      </c>
      <c r="V103" s="184">
        <v>218.404747206922</v>
      </c>
      <c r="W103" s="184">
        <v>356.85715625720798</v>
      </c>
      <c r="X103" s="184">
        <v>153.97086537345101</v>
      </c>
      <c r="Y103" s="184">
        <v>0</v>
      </c>
      <c r="Z103" s="184">
        <v>1132.44532255793</v>
      </c>
      <c r="AA103" s="184">
        <v>85.468745846978194</v>
      </c>
      <c r="AB103" s="184">
        <v>-609.21827228125096</v>
      </c>
      <c r="AC103" s="184">
        <v>0</v>
      </c>
      <c r="AD103" s="184">
        <v>-457.492462467265</v>
      </c>
      <c r="AE103" s="184">
        <v>6784.3638880068602</v>
      </c>
      <c r="AF103" s="184">
        <v>6326.8714255395998</v>
      </c>
      <c r="AG103" s="184">
        <f t="shared" si="9"/>
        <v>6784.3638880068602</v>
      </c>
      <c r="AH103" s="185">
        <f t="shared" si="4"/>
        <v>0</v>
      </c>
      <c r="AI103" s="185">
        <f t="shared" si="5"/>
        <v>-609.21827228125096</v>
      </c>
    </row>
    <row r="104" spans="1:35" s="176" customFormat="1">
      <c r="A104" s="183">
        <v>0.52083333333333304</v>
      </c>
      <c r="B104" s="184">
        <v>3663.00182992075</v>
      </c>
      <c r="C104" s="184">
        <v>5754.6357399098897</v>
      </c>
      <c r="D104" s="184">
        <v>1153.3788167303901</v>
      </c>
      <c r="E104" s="184">
        <v>525.55551553947203</v>
      </c>
      <c r="F104" s="184">
        <v>459.80123751197499</v>
      </c>
      <c r="G104" s="184">
        <v>0</v>
      </c>
      <c r="H104" s="184">
        <v>804.54060226834702</v>
      </c>
      <c r="I104" s="184">
        <v>43.231927506001099</v>
      </c>
      <c r="J104" s="184">
        <v>-673.48841102904498</v>
      </c>
      <c r="K104" s="184">
        <v>0</v>
      </c>
      <c r="L104" s="184">
        <v>-757.764517407428</v>
      </c>
      <c r="M104" s="184">
        <v>11730.6572583578</v>
      </c>
      <c r="N104" s="184">
        <v>10972.892740950399</v>
      </c>
      <c r="O104" s="184">
        <f t="shared" si="8"/>
        <v>11730.6572583578</v>
      </c>
      <c r="P104" s="185">
        <f t="shared" si="2"/>
        <v>0</v>
      </c>
      <c r="Q104" s="185">
        <f t="shared" si="3"/>
        <v>-673.48841102904498</v>
      </c>
      <c r="S104" s="183">
        <v>0.52083333333333304</v>
      </c>
      <c r="T104" s="184">
        <v>3017.3839278538699</v>
      </c>
      <c r="U104" s="184">
        <v>2482.75354652436</v>
      </c>
      <c r="V104" s="184">
        <v>237.29434832423399</v>
      </c>
      <c r="W104" s="184">
        <v>357.26391545530498</v>
      </c>
      <c r="X104" s="184">
        <v>153.97086537345101</v>
      </c>
      <c r="Y104" s="184">
        <v>0</v>
      </c>
      <c r="Z104" s="184">
        <v>1126.82204672836</v>
      </c>
      <c r="AA104" s="184">
        <v>76.815839449523395</v>
      </c>
      <c r="AB104" s="184">
        <v>-740.95467165863397</v>
      </c>
      <c r="AC104" s="184">
        <v>0</v>
      </c>
      <c r="AD104" s="184">
        <v>-463.09492408993998</v>
      </c>
      <c r="AE104" s="184">
        <v>6711.3498180504703</v>
      </c>
      <c r="AF104" s="184">
        <v>6248.2548939605304</v>
      </c>
      <c r="AG104" s="184">
        <f t="shared" si="9"/>
        <v>6711.3498180504703</v>
      </c>
      <c r="AH104" s="185">
        <f t="shared" si="4"/>
        <v>0</v>
      </c>
      <c r="AI104" s="185">
        <f t="shared" si="5"/>
        <v>-740.95467165863397</v>
      </c>
    </row>
    <row r="105" spans="1:35" s="176" customFormat="1">
      <c r="A105" s="183">
        <v>0.53125</v>
      </c>
      <c r="B105" s="184">
        <v>3664.7758817949898</v>
      </c>
      <c r="C105" s="184">
        <v>5659.9084843882001</v>
      </c>
      <c r="D105" s="184">
        <v>1154.08068828003</v>
      </c>
      <c r="E105" s="184">
        <v>528.36940691234895</v>
      </c>
      <c r="F105" s="184">
        <v>459.91646015642402</v>
      </c>
      <c r="G105" s="184">
        <v>0</v>
      </c>
      <c r="H105" s="184">
        <v>800.19252201401605</v>
      </c>
      <c r="I105" s="184">
        <v>50.141063127374501</v>
      </c>
      <c r="J105" s="184">
        <v>-596.67071524657194</v>
      </c>
      <c r="K105" s="184">
        <v>0</v>
      </c>
      <c r="L105" s="184">
        <v>-749.760215949844</v>
      </c>
      <c r="M105" s="184">
        <v>11720.713791426801</v>
      </c>
      <c r="N105" s="184">
        <v>10970.953575477</v>
      </c>
      <c r="O105" s="184">
        <f t="shared" si="8"/>
        <v>11720.713791426801</v>
      </c>
      <c r="P105" s="185">
        <f t="shared" si="2"/>
        <v>0</v>
      </c>
      <c r="Q105" s="185">
        <f t="shared" si="3"/>
        <v>-596.67071524657194</v>
      </c>
      <c r="S105" s="183">
        <v>0.53125</v>
      </c>
      <c r="T105" s="184">
        <v>3016.3572792560899</v>
      </c>
      <c r="U105" s="184">
        <v>2503.5958176019699</v>
      </c>
      <c r="V105" s="184">
        <v>254.69178852107899</v>
      </c>
      <c r="W105" s="184">
        <v>358.54093253600303</v>
      </c>
      <c r="X105" s="184">
        <v>154.29697487563999</v>
      </c>
      <c r="Y105" s="184">
        <v>0</v>
      </c>
      <c r="Z105" s="184">
        <v>1081.46622575992</v>
      </c>
      <c r="AA105" s="184">
        <v>73.495932317837202</v>
      </c>
      <c r="AB105" s="184">
        <v>-771.72542629974805</v>
      </c>
      <c r="AC105" s="184">
        <v>0</v>
      </c>
      <c r="AD105" s="184">
        <v>-465.20597711101499</v>
      </c>
      <c r="AE105" s="184">
        <v>6670.7195245687999</v>
      </c>
      <c r="AF105" s="184">
        <v>6205.5135474577801</v>
      </c>
      <c r="AG105" s="184">
        <f t="shared" si="9"/>
        <v>6670.7195245687999</v>
      </c>
      <c r="AH105" s="185">
        <f t="shared" si="4"/>
        <v>0</v>
      </c>
      <c r="AI105" s="185">
        <f t="shared" si="5"/>
        <v>-771.72542629974805</v>
      </c>
    </row>
    <row r="106" spans="1:35" s="176" customFormat="1">
      <c r="A106" s="183">
        <v>0.54166666666666696</v>
      </c>
      <c r="B106" s="184">
        <v>3664.27566934371</v>
      </c>
      <c r="C106" s="184">
        <v>5790.4783571030603</v>
      </c>
      <c r="D106" s="184">
        <v>1198.2347427152099</v>
      </c>
      <c r="E106" s="184">
        <v>528.90249640496597</v>
      </c>
      <c r="F106" s="184">
        <v>419.81719899536398</v>
      </c>
      <c r="G106" s="184">
        <v>0</v>
      </c>
      <c r="H106" s="184">
        <v>790.44231648545497</v>
      </c>
      <c r="I106" s="184">
        <v>47.269575495956197</v>
      </c>
      <c r="J106" s="184">
        <v>-549.48912962658505</v>
      </c>
      <c r="K106" s="184">
        <v>0</v>
      </c>
      <c r="L106" s="184">
        <v>-761.45842608006399</v>
      </c>
      <c r="M106" s="184">
        <v>11889.931226917101</v>
      </c>
      <c r="N106" s="184">
        <v>11128.4728008371</v>
      </c>
      <c r="O106" s="184">
        <f t="shared" si="8"/>
        <v>11889.931226917101</v>
      </c>
      <c r="P106" s="185">
        <f t="shared" si="2"/>
        <v>0</v>
      </c>
      <c r="Q106" s="185">
        <f t="shared" si="3"/>
        <v>-549.48912962658505</v>
      </c>
      <c r="S106" s="183">
        <v>0.54166666666666696</v>
      </c>
      <c r="T106" s="184">
        <v>3014.6439847430502</v>
      </c>
      <c r="U106" s="184">
        <v>2465.6317957855999</v>
      </c>
      <c r="V106" s="184">
        <v>257.40177289975298</v>
      </c>
      <c r="W106" s="184">
        <v>358.48139284320598</v>
      </c>
      <c r="X106" s="184">
        <v>192.89659144575</v>
      </c>
      <c r="Y106" s="184">
        <v>0</v>
      </c>
      <c r="Z106" s="184">
        <v>1045.8555125528801</v>
      </c>
      <c r="AA106" s="184">
        <v>74.258028414589205</v>
      </c>
      <c r="AB106" s="184">
        <v>-720.96168674976002</v>
      </c>
      <c r="AC106" s="184">
        <v>0</v>
      </c>
      <c r="AD106" s="184">
        <v>-461.49075168167701</v>
      </c>
      <c r="AE106" s="184">
        <v>6688.2073919350696</v>
      </c>
      <c r="AF106" s="184">
        <v>6226.7166402533903</v>
      </c>
      <c r="AG106" s="184">
        <f t="shared" si="9"/>
        <v>6688.2073919350696</v>
      </c>
      <c r="AH106" s="185">
        <f t="shared" si="4"/>
        <v>0</v>
      </c>
      <c r="AI106" s="185">
        <f t="shared" si="5"/>
        <v>-720.96168674976002</v>
      </c>
    </row>
    <row r="107" spans="1:35" s="176" customFormat="1">
      <c r="A107" s="183">
        <v>0.55208333333333304</v>
      </c>
      <c r="B107" s="184">
        <v>3663.8821882038601</v>
      </c>
      <c r="C107" s="184">
        <v>5870.2156887271703</v>
      </c>
      <c r="D107" s="184">
        <v>1200.1579930385001</v>
      </c>
      <c r="E107" s="184">
        <v>528.28333125437996</v>
      </c>
      <c r="F107" s="184">
        <v>412.75751953841899</v>
      </c>
      <c r="G107" s="184">
        <v>0</v>
      </c>
      <c r="H107" s="184">
        <v>772.87792297865701</v>
      </c>
      <c r="I107" s="184">
        <v>45.507725073123297</v>
      </c>
      <c r="J107" s="184">
        <v>-666.70674669910102</v>
      </c>
      <c r="K107" s="184">
        <v>-4.69253460447836E-2</v>
      </c>
      <c r="L107" s="184">
        <v>-768.14735139212303</v>
      </c>
      <c r="M107" s="184">
        <v>11826.928696769</v>
      </c>
      <c r="N107" s="184">
        <v>11058.781345376799</v>
      </c>
      <c r="O107" s="184">
        <f t="shared" si="8"/>
        <v>11826.928696769</v>
      </c>
      <c r="P107" s="185">
        <f t="shared" si="2"/>
        <v>0</v>
      </c>
      <c r="Q107" s="185">
        <f t="shared" si="3"/>
        <v>-666.70674669910102</v>
      </c>
      <c r="S107" s="183">
        <v>0.55208333333333304</v>
      </c>
      <c r="T107" s="184">
        <v>3015.28396777221</v>
      </c>
      <c r="U107" s="184">
        <v>2449.6615541958199</v>
      </c>
      <c r="V107" s="184">
        <v>256.511825851921</v>
      </c>
      <c r="W107" s="184">
        <v>357.92303168848298</v>
      </c>
      <c r="X107" s="184">
        <v>196.72907920100599</v>
      </c>
      <c r="Y107" s="184">
        <v>0</v>
      </c>
      <c r="Z107" s="184">
        <v>1017.67922263371</v>
      </c>
      <c r="AA107" s="184">
        <v>72.816336971753302</v>
      </c>
      <c r="AB107" s="184">
        <v>-687.337959874337</v>
      </c>
      <c r="AC107" s="184">
        <v>0</v>
      </c>
      <c r="AD107" s="184">
        <v>-459.69169957923799</v>
      </c>
      <c r="AE107" s="184">
        <v>6679.2670584405596</v>
      </c>
      <c r="AF107" s="184">
        <v>6219.5753588613197</v>
      </c>
      <c r="AG107" s="184">
        <f t="shared" si="9"/>
        <v>6679.2670584405596</v>
      </c>
      <c r="AH107" s="185">
        <f t="shared" si="4"/>
        <v>0</v>
      </c>
      <c r="AI107" s="185">
        <f t="shared" si="5"/>
        <v>-687.337959874337</v>
      </c>
    </row>
    <row r="108" spans="1:35" s="176" customFormat="1">
      <c r="A108" s="183">
        <v>0.5625</v>
      </c>
      <c r="B108" s="184">
        <v>3664.0755908761798</v>
      </c>
      <c r="C108" s="184">
        <v>5857.8904265444398</v>
      </c>
      <c r="D108" s="184">
        <v>1198.54191952977</v>
      </c>
      <c r="E108" s="184">
        <v>527.53486961581905</v>
      </c>
      <c r="F108" s="184">
        <v>411.56221319154798</v>
      </c>
      <c r="G108" s="184">
        <v>0</v>
      </c>
      <c r="H108" s="184">
        <v>754.71402699266798</v>
      </c>
      <c r="I108" s="184">
        <v>45.022558887360397</v>
      </c>
      <c r="J108" s="184">
        <v>-779.79517112144697</v>
      </c>
      <c r="K108" s="184">
        <v>0</v>
      </c>
      <c r="L108" s="184">
        <v>-766.79252147144098</v>
      </c>
      <c r="M108" s="184">
        <v>11679.5464345163</v>
      </c>
      <c r="N108" s="184">
        <v>10912.7539130449</v>
      </c>
      <c r="O108" s="184">
        <f t="shared" si="8"/>
        <v>11679.5464345163</v>
      </c>
      <c r="P108" s="185">
        <f t="shared" si="2"/>
        <v>0</v>
      </c>
      <c r="Q108" s="185">
        <f t="shared" si="3"/>
        <v>-779.79517112144697</v>
      </c>
      <c r="S108" s="183">
        <v>0.5625</v>
      </c>
      <c r="T108" s="184">
        <v>3013.6706721333298</v>
      </c>
      <c r="U108" s="184">
        <v>2472.7980551873602</v>
      </c>
      <c r="V108" s="184">
        <v>261.23590263739601</v>
      </c>
      <c r="W108" s="184">
        <v>356.74805656370199</v>
      </c>
      <c r="X108" s="184">
        <v>197.732833179197</v>
      </c>
      <c r="Y108" s="184">
        <v>0</v>
      </c>
      <c r="Z108" s="184">
        <v>948.42064289871803</v>
      </c>
      <c r="AA108" s="184">
        <v>63.136471232915198</v>
      </c>
      <c r="AB108" s="184">
        <v>-661.17365006812099</v>
      </c>
      <c r="AC108" s="184">
        <v>0</v>
      </c>
      <c r="AD108" s="184">
        <v>-461.23201024005698</v>
      </c>
      <c r="AE108" s="184">
        <v>6652.5689837645004</v>
      </c>
      <c r="AF108" s="184">
        <v>6191.3369735244396</v>
      </c>
      <c r="AG108" s="184">
        <f t="shared" si="9"/>
        <v>6652.5689837645004</v>
      </c>
      <c r="AH108" s="185">
        <f t="shared" si="4"/>
        <v>0</v>
      </c>
      <c r="AI108" s="185">
        <f t="shared" si="5"/>
        <v>-661.17365006812099</v>
      </c>
    </row>
    <row r="109" spans="1:35" s="176" customFormat="1">
      <c r="A109" s="183">
        <v>0.57291666666666696</v>
      </c>
      <c r="B109" s="184">
        <v>3664.72916751086</v>
      </c>
      <c r="C109" s="184">
        <v>5792.3475251727295</v>
      </c>
      <c r="D109" s="184">
        <v>1199.73728585145</v>
      </c>
      <c r="E109" s="184">
        <v>529.80411234944404</v>
      </c>
      <c r="F109" s="184">
        <v>411.499145258672</v>
      </c>
      <c r="G109" s="184">
        <v>0</v>
      </c>
      <c r="H109" s="184">
        <v>727.82281707213497</v>
      </c>
      <c r="I109" s="184">
        <v>48.2826860427894</v>
      </c>
      <c r="J109" s="184">
        <v>-852.64018876074999</v>
      </c>
      <c r="K109" s="184">
        <v>0</v>
      </c>
      <c r="L109" s="184">
        <v>-760.96180687173705</v>
      </c>
      <c r="M109" s="184">
        <v>11521.5825504973</v>
      </c>
      <c r="N109" s="184">
        <v>10760.620743625601</v>
      </c>
      <c r="O109" s="184">
        <f t="shared" si="8"/>
        <v>11521.5825504973</v>
      </c>
      <c r="P109" s="185">
        <f t="shared" si="2"/>
        <v>0</v>
      </c>
      <c r="Q109" s="185">
        <f t="shared" si="3"/>
        <v>-852.64018876074999</v>
      </c>
      <c r="S109" s="183">
        <v>0.57291666666666696</v>
      </c>
      <c r="T109" s="184">
        <v>3013.95063317411</v>
      </c>
      <c r="U109" s="184">
        <v>2483.6523360443998</v>
      </c>
      <c r="V109" s="184">
        <v>264.95627500060101</v>
      </c>
      <c r="W109" s="184">
        <v>358.047329197816</v>
      </c>
      <c r="X109" s="184">
        <v>199.442968905062</v>
      </c>
      <c r="Y109" s="184">
        <v>0</v>
      </c>
      <c r="Z109" s="184">
        <v>886.68585888301004</v>
      </c>
      <c r="AA109" s="184">
        <v>56.119346988808203</v>
      </c>
      <c r="AB109" s="184">
        <v>-655.70322888784904</v>
      </c>
      <c r="AC109" s="184">
        <v>0</v>
      </c>
      <c r="AD109" s="184">
        <v>-461.92209471074199</v>
      </c>
      <c r="AE109" s="184">
        <v>6607.1515193059604</v>
      </c>
      <c r="AF109" s="184">
        <v>6145.2294245952198</v>
      </c>
      <c r="AG109" s="184">
        <f t="shared" si="9"/>
        <v>6607.1515193059604</v>
      </c>
      <c r="AH109" s="185">
        <f t="shared" si="4"/>
        <v>0</v>
      </c>
      <c r="AI109" s="185">
        <f t="shared" si="5"/>
        <v>-655.70322888784904</v>
      </c>
    </row>
    <row r="110" spans="1:35" s="176" customFormat="1">
      <c r="A110" s="183">
        <v>0.58333333333333304</v>
      </c>
      <c r="B110" s="184">
        <v>3662.49497423911</v>
      </c>
      <c r="C110" s="184">
        <v>5932.0649986250701</v>
      </c>
      <c r="D110" s="184">
        <v>1199.0227463762801</v>
      </c>
      <c r="E110" s="184">
        <v>533.73960193433504</v>
      </c>
      <c r="F110" s="184">
        <v>361.82184111025299</v>
      </c>
      <c r="G110" s="184">
        <v>0</v>
      </c>
      <c r="H110" s="184">
        <v>681.33455900136198</v>
      </c>
      <c r="I110" s="184">
        <v>51.735972646393698</v>
      </c>
      <c r="J110" s="184">
        <v>-974.20628538642995</v>
      </c>
      <c r="K110" s="184">
        <v>0</v>
      </c>
      <c r="L110" s="184">
        <v>-772.43595918070798</v>
      </c>
      <c r="M110" s="184">
        <v>11448.0084085464</v>
      </c>
      <c r="N110" s="184">
        <v>10675.5724493657</v>
      </c>
      <c r="O110" s="184">
        <f t="shared" si="8"/>
        <v>11448.0084085464</v>
      </c>
      <c r="P110" s="185">
        <f t="shared" si="2"/>
        <v>0</v>
      </c>
      <c r="Q110" s="185">
        <f t="shared" si="3"/>
        <v>-974.20628538642995</v>
      </c>
      <c r="S110" s="183">
        <v>0.58333333333333304</v>
      </c>
      <c r="T110" s="184">
        <v>3013.5373240252502</v>
      </c>
      <c r="U110" s="184">
        <v>2510.7844849097701</v>
      </c>
      <c r="V110" s="184">
        <v>265.197163000091</v>
      </c>
      <c r="W110" s="184">
        <v>357.52752323267998</v>
      </c>
      <c r="X110" s="184">
        <v>160.13040336294301</v>
      </c>
      <c r="Y110" s="184">
        <v>0</v>
      </c>
      <c r="Z110" s="184">
        <v>835.15659391190798</v>
      </c>
      <c r="AA110" s="184">
        <v>55.876117409893197</v>
      </c>
      <c r="AB110" s="184">
        <v>-598.15254413688501</v>
      </c>
      <c r="AC110" s="184">
        <v>0</v>
      </c>
      <c r="AD110" s="184">
        <v>-463.798952169926</v>
      </c>
      <c r="AE110" s="184">
        <v>6600.0570657156504</v>
      </c>
      <c r="AF110" s="184">
        <v>6136.2581135457303</v>
      </c>
      <c r="AG110" s="184">
        <f t="shared" si="9"/>
        <v>6600.0570657156504</v>
      </c>
      <c r="AH110" s="185">
        <f t="shared" si="4"/>
        <v>0</v>
      </c>
      <c r="AI110" s="185">
        <f t="shared" si="5"/>
        <v>-598.15254413688501</v>
      </c>
    </row>
    <row r="111" spans="1:35" s="176" customFormat="1">
      <c r="A111" s="183">
        <v>0.59375</v>
      </c>
      <c r="B111" s="184">
        <v>3662.0481030199098</v>
      </c>
      <c r="C111" s="184">
        <v>6006.1386565042003</v>
      </c>
      <c r="D111" s="184">
        <v>1198.38166293518</v>
      </c>
      <c r="E111" s="184">
        <v>534.31235251108296</v>
      </c>
      <c r="F111" s="184">
        <v>357.248962457527</v>
      </c>
      <c r="G111" s="184">
        <v>0</v>
      </c>
      <c r="H111" s="184">
        <v>629.38510150450702</v>
      </c>
      <c r="I111" s="184">
        <v>58.234920730486699</v>
      </c>
      <c r="J111" s="184">
        <v>-1020.0712274485199</v>
      </c>
      <c r="K111" s="184">
        <v>0</v>
      </c>
      <c r="L111" s="184">
        <v>-778.38147119504197</v>
      </c>
      <c r="M111" s="184">
        <v>11425.678532214401</v>
      </c>
      <c r="N111" s="184">
        <v>10647.297061019301</v>
      </c>
      <c r="O111" s="184">
        <f t="shared" si="8"/>
        <v>11425.678532214401</v>
      </c>
      <c r="P111" s="185">
        <f t="shared" si="2"/>
        <v>0</v>
      </c>
      <c r="Q111" s="185">
        <f t="shared" si="3"/>
        <v>-1020.0712274485199</v>
      </c>
      <c r="S111" s="183">
        <v>0.59375</v>
      </c>
      <c r="T111" s="184">
        <v>3012.21067880497</v>
      </c>
      <c r="U111" s="184">
        <v>2527.9761964618401</v>
      </c>
      <c r="V111" s="184">
        <v>265.48489311224301</v>
      </c>
      <c r="W111" s="184">
        <v>365.29945589899302</v>
      </c>
      <c r="X111" s="184">
        <v>158.13277111472601</v>
      </c>
      <c r="Y111" s="184">
        <v>0</v>
      </c>
      <c r="Z111" s="184">
        <v>801.27510613231902</v>
      </c>
      <c r="AA111" s="184">
        <v>52.308502368621397</v>
      </c>
      <c r="AB111" s="184">
        <v>-577.57599856388299</v>
      </c>
      <c r="AC111" s="184">
        <v>0</v>
      </c>
      <c r="AD111" s="184">
        <v>-465.59594749925401</v>
      </c>
      <c r="AE111" s="184">
        <v>6605.1116053298301</v>
      </c>
      <c r="AF111" s="184">
        <v>6139.5156578305796</v>
      </c>
      <c r="AG111" s="184">
        <f t="shared" si="9"/>
        <v>6605.1116053298301</v>
      </c>
      <c r="AH111" s="185">
        <f t="shared" si="4"/>
        <v>0</v>
      </c>
      <c r="AI111" s="185">
        <f t="shared" si="5"/>
        <v>-577.57599856388299</v>
      </c>
    </row>
    <row r="112" spans="1:35" s="176" customFormat="1">
      <c r="A112" s="183">
        <v>0.60416666666666696</v>
      </c>
      <c r="B112" s="184">
        <v>3660.5208927446201</v>
      </c>
      <c r="C112" s="184">
        <v>5958.2843519586904</v>
      </c>
      <c r="D112" s="184">
        <v>1198.0344117822001</v>
      </c>
      <c r="E112" s="184">
        <v>535.13970263055603</v>
      </c>
      <c r="F112" s="184">
        <v>356.95606646436403</v>
      </c>
      <c r="G112" s="184">
        <v>0</v>
      </c>
      <c r="H112" s="184">
        <v>566.47149947883202</v>
      </c>
      <c r="I112" s="184">
        <v>63.748437463985198</v>
      </c>
      <c r="J112" s="184">
        <v>-999.30917184668397</v>
      </c>
      <c r="K112" s="184">
        <v>0</v>
      </c>
      <c r="L112" s="184">
        <v>-773.50244211848303</v>
      </c>
      <c r="M112" s="184">
        <v>11339.846190676601</v>
      </c>
      <c r="N112" s="184">
        <v>10566.3437485581</v>
      </c>
      <c r="O112" s="184">
        <f t="shared" si="8"/>
        <v>11339.846190676601</v>
      </c>
      <c r="P112" s="185">
        <f t="shared" si="2"/>
        <v>0</v>
      </c>
      <c r="Q112" s="185">
        <f t="shared" si="3"/>
        <v>-999.30917184668397</v>
      </c>
      <c r="S112" s="183">
        <v>0.60416666666666696</v>
      </c>
      <c r="T112" s="184">
        <v>3011.23734991939</v>
      </c>
      <c r="U112" s="184">
        <v>2532.4524353857701</v>
      </c>
      <c r="V112" s="184">
        <v>264.996421298825</v>
      </c>
      <c r="W112" s="184">
        <v>370.696202368738</v>
      </c>
      <c r="X112" s="184">
        <v>158.32767762235599</v>
      </c>
      <c r="Y112" s="184">
        <v>0</v>
      </c>
      <c r="Z112" s="184">
        <v>733.40657851027299</v>
      </c>
      <c r="AA112" s="184">
        <v>54.5297072025311</v>
      </c>
      <c r="AB112" s="184">
        <v>-562.89691811408295</v>
      </c>
      <c r="AC112" s="184">
        <v>0</v>
      </c>
      <c r="AD112" s="184">
        <v>-465.818844464709</v>
      </c>
      <c r="AE112" s="184">
        <v>6562.7494541938004</v>
      </c>
      <c r="AF112" s="184">
        <v>6096.9306097290901</v>
      </c>
      <c r="AG112" s="184">
        <f t="shared" si="9"/>
        <v>6562.7494541938004</v>
      </c>
      <c r="AH112" s="185">
        <f t="shared" si="4"/>
        <v>0</v>
      </c>
      <c r="AI112" s="185">
        <f t="shared" si="5"/>
        <v>-562.89691811408295</v>
      </c>
    </row>
    <row r="113" spans="1:35" s="176" customFormat="1">
      <c r="A113" s="183">
        <v>0.61458333333333304</v>
      </c>
      <c r="B113" s="184">
        <v>3660.6942517488401</v>
      </c>
      <c r="C113" s="184">
        <v>6025.0088219925001</v>
      </c>
      <c r="D113" s="184">
        <v>1199.7172649858801</v>
      </c>
      <c r="E113" s="184">
        <v>541.22075884859601</v>
      </c>
      <c r="F113" s="184">
        <v>356.76864134603801</v>
      </c>
      <c r="G113" s="184">
        <v>0</v>
      </c>
      <c r="H113" s="184">
        <v>503.393027608235</v>
      </c>
      <c r="I113" s="184">
        <v>69.203706390931302</v>
      </c>
      <c r="J113" s="184">
        <v>-954.29303223366503</v>
      </c>
      <c r="K113" s="184">
        <v>0</v>
      </c>
      <c r="L113" s="184">
        <v>-779.05929788942694</v>
      </c>
      <c r="M113" s="184">
        <v>11401.713440687399</v>
      </c>
      <c r="N113" s="184">
        <v>10622.654142797899</v>
      </c>
      <c r="O113" s="184">
        <f t="shared" si="8"/>
        <v>11401.713440687399</v>
      </c>
      <c r="P113" s="185">
        <f t="shared" si="2"/>
        <v>0</v>
      </c>
      <c r="Q113" s="185">
        <f t="shared" si="3"/>
        <v>-954.29303223366503</v>
      </c>
      <c r="S113" s="183">
        <v>0.61458333333333304</v>
      </c>
      <c r="T113" s="184">
        <v>3011.0906718832598</v>
      </c>
      <c r="U113" s="184">
        <v>2552.0430624995902</v>
      </c>
      <c r="V113" s="184">
        <v>265.56518570869002</v>
      </c>
      <c r="W113" s="184">
        <v>371.99685197390897</v>
      </c>
      <c r="X113" s="184">
        <v>158.27215191194901</v>
      </c>
      <c r="Y113" s="184">
        <v>0</v>
      </c>
      <c r="Z113" s="184">
        <v>684.185310850326</v>
      </c>
      <c r="AA113" s="184">
        <v>56.556967032630801</v>
      </c>
      <c r="AB113" s="184">
        <v>-599.15533099660001</v>
      </c>
      <c r="AC113" s="184">
        <v>0</v>
      </c>
      <c r="AD113" s="184">
        <v>-467.46904404076298</v>
      </c>
      <c r="AE113" s="184">
        <v>6500.5548708637498</v>
      </c>
      <c r="AF113" s="184">
        <v>6033.0858268229904</v>
      </c>
      <c r="AG113" s="184">
        <f t="shared" si="9"/>
        <v>6500.5548708637498</v>
      </c>
      <c r="AH113" s="185">
        <f t="shared" si="4"/>
        <v>0</v>
      </c>
      <c r="AI113" s="185">
        <f t="shared" si="5"/>
        <v>-599.15533099660001</v>
      </c>
    </row>
    <row r="114" spans="1:35" s="176" customFormat="1">
      <c r="A114" s="183">
        <v>0.625</v>
      </c>
      <c r="B114" s="184">
        <v>3659.7605522336698</v>
      </c>
      <c r="C114" s="184">
        <v>6197.1066500972502</v>
      </c>
      <c r="D114" s="184">
        <v>1196.51850781589</v>
      </c>
      <c r="E114" s="184">
        <v>531.78788602577401</v>
      </c>
      <c r="F114" s="184">
        <v>390.28619028621802</v>
      </c>
      <c r="G114" s="184">
        <v>0</v>
      </c>
      <c r="H114" s="184">
        <v>431.52681997647602</v>
      </c>
      <c r="I114" s="184">
        <v>77.608338853577493</v>
      </c>
      <c r="J114" s="184">
        <v>-1026.1472540875</v>
      </c>
      <c r="K114" s="184">
        <v>0</v>
      </c>
      <c r="L114" s="184">
        <v>-793.06831937331799</v>
      </c>
      <c r="M114" s="184">
        <v>11458.4476912013</v>
      </c>
      <c r="N114" s="184">
        <v>10665.379371827999</v>
      </c>
      <c r="O114" s="184">
        <f t="shared" si="8"/>
        <v>11458.4476912013</v>
      </c>
      <c r="P114" s="185">
        <f t="shared" si="2"/>
        <v>0</v>
      </c>
      <c r="Q114" s="185">
        <f t="shared" si="3"/>
        <v>-1026.1472540875</v>
      </c>
      <c r="S114" s="183">
        <v>0.625</v>
      </c>
      <c r="T114" s="184">
        <v>3011.4973404818802</v>
      </c>
      <c r="U114" s="184">
        <v>2582.2779890993702</v>
      </c>
      <c r="V114" s="184">
        <v>264.76222911377499</v>
      </c>
      <c r="W114" s="184">
        <v>373.72420920402402</v>
      </c>
      <c r="X114" s="184">
        <v>157.275672618718</v>
      </c>
      <c r="Y114" s="184">
        <v>0</v>
      </c>
      <c r="Z114" s="184">
        <v>648.64575483681097</v>
      </c>
      <c r="AA114" s="184">
        <v>55.5555853428422</v>
      </c>
      <c r="AB114" s="184">
        <v>-581.71257979730797</v>
      </c>
      <c r="AC114" s="184">
        <v>0</v>
      </c>
      <c r="AD114" s="184">
        <v>-470.24685812508102</v>
      </c>
      <c r="AE114" s="184">
        <v>6512.0262009001099</v>
      </c>
      <c r="AF114" s="184">
        <v>6041.7793427750303</v>
      </c>
      <c r="AG114" s="184">
        <f t="shared" si="9"/>
        <v>6512.0262009001099</v>
      </c>
      <c r="AH114" s="185">
        <f t="shared" si="4"/>
        <v>0</v>
      </c>
      <c r="AI114" s="185">
        <f t="shared" si="5"/>
        <v>-581.71257979730797</v>
      </c>
    </row>
    <row r="115" spans="1:35" s="176" customFormat="1">
      <c r="A115" s="183">
        <v>0.63541666666666696</v>
      </c>
      <c r="B115" s="184">
        <v>3658.5600977108702</v>
      </c>
      <c r="C115" s="184">
        <v>6239.3771891415199</v>
      </c>
      <c r="D115" s="184">
        <v>1197.02602371528</v>
      </c>
      <c r="E115" s="184">
        <v>531.87683705593804</v>
      </c>
      <c r="F115" s="184">
        <v>389.91033567039102</v>
      </c>
      <c r="G115" s="184">
        <v>0</v>
      </c>
      <c r="H115" s="184">
        <v>347.00772386663499</v>
      </c>
      <c r="I115" s="184">
        <v>74.419623407562099</v>
      </c>
      <c r="J115" s="184">
        <v>-969.52780944448</v>
      </c>
      <c r="K115" s="184">
        <v>0</v>
      </c>
      <c r="L115" s="184">
        <v>-795.72102874781001</v>
      </c>
      <c r="M115" s="184">
        <v>11468.6500211237</v>
      </c>
      <c r="N115" s="184">
        <v>10672.928992375901</v>
      </c>
      <c r="O115" s="184">
        <f t="shared" si="8"/>
        <v>11468.6500211237</v>
      </c>
      <c r="P115" s="185">
        <f t="shared" si="2"/>
        <v>0</v>
      </c>
      <c r="Q115" s="185">
        <f t="shared" si="3"/>
        <v>-969.52780944448</v>
      </c>
      <c r="S115" s="183">
        <v>0.63541666666666696</v>
      </c>
      <c r="T115" s="184">
        <v>3013.4173221210799</v>
      </c>
      <c r="U115" s="184">
        <v>2583.2218582478799</v>
      </c>
      <c r="V115" s="184">
        <v>265.16370639021801</v>
      </c>
      <c r="W115" s="184">
        <v>374.84613015751103</v>
      </c>
      <c r="X115" s="184">
        <v>157.15806944926999</v>
      </c>
      <c r="Y115" s="184">
        <v>0</v>
      </c>
      <c r="Z115" s="184">
        <v>645.09602139891297</v>
      </c>
      <c r="AA115" s="184">
        <v>56.502396875235</v>
      </c>
      <c r="AB115" s="184">
        <v>-555.20784410030501</v>
      </c>
      <c r="AC115" s="184">
        <v>0</v>
      </c>
      <c r="AD115" s="184">
        <v>-470.52215207910598</v>
      </c>
      <c r="AE115" s="184">
        <v>6540.1976605397904</v>
      </c>
      <c r="AF115" s="184">
        <v>6069.6755084606903</v>
      </c>
      <c r="AG115" s="184">
        <f t="shared" si="9"/>
        <v>6540.1976605397904</v>
      </c>
      <c r="AH115" s="185">
        <f t="shared" si="4"/>
        <v>0</v>
      </c>
      <c r="AI115" s="185">
        <f t="shared" si="5"/>
        <v>-555.20784410030501</v>
      </c>
    </row>
    <row r="116" spans="1:35" s="176" customFormat="1">
      <c r="A116" s="183">
        <v>0.64583333333333304</v>
      </c>
      <c r="B116" s="184">
        <v>3656.7593426557501</v>
      </c>
      <c r="C116" s="184">
        <v>6262.4703752586602</v>
      </c>
      <c r="D116" s="184">
        <v>1197.6403936480301</v>
      </c>
      <c r="E116" s="184">
        <v>532.67979790245101</v>
      </c>
      <c r="F116" s="184">
        <v>389.78301623006098</v>
      </c>
      <c r="G116" s="184">
        <v>0</v>
      </c>
      <c r="H116" s="184">
        <v>261.59408122737699</v>
      </c>
      <c r="I116" s="184">
        <v>72.552123522124106</v>
      </c>
      <c r="J116" s="184">
        <v>-897.68594223907905</v>
      </c>
      <c r="K116" s="184">
        <v>0</v>
      </c>
      <c r="L116" s="184">
        <v>-796.70992308911298</v>
      </c>
      <c r="M116" s="184">
        <v>11475.7931882054</v>
      </c>
      <c r="N116" s="184">
        <v>10679.0832651163</v>
      </c>
      <c r="O116" s="184">
        <f t="shared" si="8"/>
        <v>11475.7931882054</v>
      </c>
      <c r="P116" s="185">
        <f t="shared" si="2"/>
        <v>0</v>
      </c>
      <c r="Q116" s="185">
        <f t="shared" si="3"/>
        <v>-897.68594223907905</v>
      </c>
      <c r="S116" s="183">
        <v>0.64583333333333304</v>
      </c>
      <c r="T116" s="184">
        <v>3013.4639687313202</v>
      </c>
      <c r="U116" s="184">
        <v>2578.5120758500598</v>
      </c>
      <c r="V116" s="184">
        <v>264.94958735428003</v>
      </c>
      <c r="W116" s="184">
        <v>375.50864925019698</v>
      </c>
      <c r="X116" s="184">
        <v>157.107369946814</v>
      </c>
      <c r="Y116" s="184">
        <v>0</v>
      </c>
      <c r="Z116" s="184">
        <v>601.40492991335498</v>
      </c>
      <c r="AA116" s="184">
        <v>62.5430237361984</v>
      </c>
      <c r="AB116" s="184">
        <v>-549.92947743009802</v>
      </c>
      <c r="AC116" s="184">
        <v>0</v>
      </c>
      <c r="AD116" s="184">
        <v>-469.83957883671201</v>
      </c>
      <c r="AE116" s="184">
        <v>6503.5601273521297</v>
      </c>
      <c r="AF116" s="184">
        <v>6033.72054851542</v>
      </c>
      <c r="AG116" s="184">
        <f t="shared" si="9"/>
        <v>6503.5601273521297</v>
      </c>
      <c r="AH116" s="185">
        <f t="shared" si="4"/>
        <v>0</v>
      </c>
      <c r="AI116" s="185">
        <f t="shared" si="5"/>
        <v>-549.92947743009802</v>
      </c>
    </row>
    <row r="117" spans="1:35" s="176" customFormat="1">
      <c r="A117" s="183">
        <v>0.65625</v>
      </c>
      <c r="B117" s="184">
        <v>3656.0324788154699</v>
      </c>
      <c r="C117" s="184">
        <v>6314.86206545615</v>
      </c>
      <c r="D117" s="184">
        <v>1197.9275495970201</v>
      </c>
      <c r="E117" s="184">
        <v>541.11029391766601</v>
      </c>
      <c r="F117" s="184">
        <v>390.00844847223999</v>
      </c>
      <c r="G117" s="184">
        <v>0</v>
      </c>
      <c r="H117" s="184">
        <v>178.24498282746799</v>
      </c>
      <c r="I117" s="184">
        <v>78.378987462172304</v>
      </c>
      <c r="J117" s="184">
        <v>-915.73862100715098</v>
      </c>
      <c r="K117" s="184">
        <v>0</v>
      </c>
      <c r="L117" s="184">
        <v>-800.84463221344004</v>
      </c>
      <c r="M117" s="184">
        <v>11440.826185541</v>
      </c>
      <c r="N117" s="184">
        <v>10639.9815533276</v>
      </c>
      <c r="O117" s="184">
        <f t="shared" si="8"/>
        <v>11440.826185541</v>
      </c>
      <c r="P117" s="185">
        <f t="shared" si="2"/>
        <v>0</v>
      </c>
      <c r="Q117" s="185">
        <f t="shared" si="3"/>
        <v>-915.73862100715098</v>
      </c>
      <c r="S117" s="183">
        <v>0.65625</v>
      </c>
      <c r="T117" s="184">
        <v>3015.1239598080201</v>
      </c>
      <c r="U117" s="184">
        <v>2578.2715082643499</v>
      </c>
      <c r="V117" s="184">
        <v>265.00311507123502</v>
      </c>
      <c r="W117" s="184">
        <v>374.672490576575</v>
      </c>
      <c r="X117" s="184">
        <v>157.26971005213699</v>
      </c>
      <c r="Y117" s="184">
        <v>0</v>
      </c>
      <c r="Z117" s="184">
        <v>558.10824426104898</v>
      </c>
      <c r="AA117" s="184">
        <v>53.5777912437648</v>
      </c>
      <c r="AB117" s="184">
        <v>-530.23185817818</v>
      </c>
      <c r="AC117" s="184">
        <v>0</v>
      </c>
      <c r="AD117" s="184">
        <v>-469.39429234747701</v>
      </c>
      <c r="AE117" s="184">
        <v>6471.7949610989499</v>
      </c>
      <c r="AF117" s="184">
        <v>6002.4006687514702</v>
      </c>
      <c r="AG117" s="184">
        <f t="shared" si="9"/>
        <v>6471.7949610989499</v>
      </c>
      <c r="AH117" s="185">
        <f t="shared" si="4"/>
        <v>0</v>
      </c>
      <c r="AI117" s="185">
        <f t="shared" si="5"/>
        <v>-530.23185817818</v>
      </c>
    </row>
    <row r="118" spans="1:35" s="176" customFormat="1">
      <c r="A118" s="183">
        <v>0.66666666666666696</v>
      </c>
      <c r="B118" s="184">
        <v>3655.53226636419</v>
      </c>
      <c r="C118" s="184">
        <v>6366.5118963426403</v>
      </c>
      <c r="D118" s="184">
        <v>1201.12629046337</v>
      </c>
      <c r="E118" s="184">
        <v>553.06838528478602</v>
      </c>
      <c r="F118" s="184">
        <v>532.80387859675704</v>
      </c>
      <c r="G118" s="184">
        <v>0</v>
      </c>
      <c r="H118" s="184">
        <v>111.39873795130001</v>
      </c>
      <c r="I118" s="184">
        <v>81.053544560119505</v>
      </c>
      <c r="J118" s="184">
        <v>-1110.5882725978599</v>
      </c>
      <c r="K118" s="184">
        <v>0</v>
      </c>
      <c r="L118" s="184">
        <v>-806.34167893998494</v>
      </c>
      <c r="M118" s="184">
        <v>11390.906726965301</v>
      </c>
      <c r="N118" s="184">
        <v>10584.565048025301</v>
      </c>
      <c r="O118" s="184">
        <f t="shared" si="8"/>
        <v>11390.906726965301</v>
      </c>
      <c r="P118" s="185">
        <f t="shared" ref="P118:P149" si="10">IF(J118&lt;0,0,J118)</f>
        <v>0</v>
      </c>
      <c r="Q118" s="185">
        <f t="shared" ref="Q118:Q149" si="11">IF(J118&lt;0,J118,0)</f>
        <v>-1110.5882725978599</v>
      </c>
      <c r="S118" s="183">
        <v>0.66666666666666696</v>
      </c>
      <c r="T118" s="184">
        <v>3016.0773182153098</v>
      </c>
      <c r="U118" s="184">
        <v>2600.6084971473301</v>
      </c>
      <c r="V118" s="184">
        <v>262.540709401416</v>
      </c>
      <c r="W118" s="184">
        <v>366.90627641870901</v>
      </c>
      <c r="X118" s="184">
        <v>153.53363370438399</v>
      </c>
      <c r="Y118" s="184">
        <v>0</v>
      </c>
      <c r="Z118" s="184">
        <v>478.72399548346601</v>
      </c>
      <c r="AA118" s="184">
        <v>50.389287576817203</v>
      </c>
      <c r="AB118" s="184">
        <v>-451.004841070954</v>
      </c>
      <c r="AC118" s="184">
        <v>0</v>
      </c>
      <c r="AD118" s="184">
        <v>-470.35640838469197</v>
      </c>
      <c r="AE118" s="184">
        <v>6477.7748768764905</v>
      </c>
      <c r="AF118" s="184">
        <v>6007.41846849179</v>
      </c>
      <c r="AG118" s="184">
        <f t="shared" si="9"/>
        <v>6477.7748768764905</v>
      </c>
      <c r="AH118" s="185">
        <f t="shared" ref="AH118:AH149" si="12">IF(AB118&lt;0,0,AB118)</f>
        <v>0</v>
      </c>
      <c r="AI118" s="185">
        <f t="shared" ref="AI118:AI149" si="13">IF(AB118&lt;0,AB118,0)</f>
        <v>-451.004841070954</v>
      </c>
    </row>
    <row r="119" spans="1:35" s="176" customFormat="1">
      <c r="A119" s="183">
        <v>0.67708333333333304</v>
      </c>
      <c r="B119" s="184">
        <v>3655.6122782123002</v>
      </c>
      <c r="C119" s="184">
        <v>6398.2470585993897</v>
      </c>
      <c r="D119" s="184">
        <v>1199.6771743438201</v>
      </c>
      <c r="E119" s="184">
        <v>556.04792266336096</v>
      </c>
      <c r="F119" s="184">
        <v>535.23621727204602</v>
      </c>
      <c r="G119" s="184">
        <v>133.43824717493499</v>
      </c>
      <c r="H119" s="184">
        <v>63.797733898619001</v>
      </c>
      <c r="I119" s="184">
        <v>80.132843508302898</v>
      </c>
      <c r="J119" s="184">
        <v>-1211.61695906971</v>
      </c>
      <c r="K119" s="184">
        <v>0</v>
      </c>
      <c r="L119" s="184">
        <v>-810.57915158886703</v>
      </c>
      <c r="M119" s="184">
        <v>11410.572516603101</v>
      </c>
      <c r="N119" s="184">
        <v>10599.993365014199</v>
      </c>
      <c r="O119" s="184">
        <f t="shared" si="8"/>
        <v>11410.572516603101</v>
      </c>
      <c r="P119" s="185">
        <f t="shared" si="10"/>
        <v>0</v>
      </c>
      <c r="Q119" s="185">
        <f t="shared" si="11"/>
        <v>-1211.61695906971</v>
      </c>
      <c r="S119" s="183">
        <v>0.67708333333333304</v>
      </c>
      <c r="T119" s="184">
        <v>3016.0639720114</v>
      </c>
      <c r="U119" s="184">
        <v>2594.4907595648501</v>
      </c>
      <c r="V119" s="184">
        <v>264.92282043275799</v>
      </c>
      <c r="W119" s="184">
        <v>365.13841846430603</v>
      </c>
      <c r="X119" s="184">
        <v>153.344389645273</v>
      </c>
      <c r="Y119" s="184">
        <v>0</v>
      </c>
      <c r="Z119" s="184">
        <v>387.97421728921302</v>
      </c>
      <c r="AA119" s="184">
        <v>48.465222498235804</v>
      </c>
      <c r="AB119" s="184">
        <v>-378.36135809254102</v>
      </c>
      <c r="AC119" s="184">
        <v>0</v>
      </c>
      <c r="AD119" s="184">
        <v>-468.95315568767001</v>
      </c>
      <c r="AE119" s="184">
        <v>6452.0384418135</v>
      </c>
      <c r="AF119" s="184">
        <v>5983.08528612583</v>
      </c>
      <c r="AG119" s="184">
        <f t="shared" si="9"/>
        <v>6452.0384418135</v>
      </c>
      <c r="AH119" s="185">
        <f t="shared" si="12"/>
        <v>0</v>
      </c>
      <c r="AI119" s="185">
        <f t="shared" si="13"/>
        <v>-378.36135809254102</v>
      </c>
    </row>
    <row r="120" spans="1:35" s="176" customFormat="1">
      <c r="A120" s="183">
        <v>0.6875</v>
      </c>
      <c r="B120" s="184">
        <v>3658.7201214070701</v>
      </c>
      <c r="C120" s="184">
        <v>6409.1910308977203</v>
      </c>
      <c r="D120" s="184">
        <v>1200.51192053062</v>
      </c>
      <c r="E120" s="184">
        <v>555.52255681654401</v>
      </c>
      <c r="F120" s="184">
        <v>535.68547121006202</v>
      </c>
      <c r="G120" s="184">
        <v>156.74908000105401</v>
      </c>
      <c r="H120" s="184">
        <v>32.4471911031942</v>
      </c>
      <c r="I120" s="184">
        <v>79.514963193503405</v>
      </c>
      <c r="J120" s="184">
        <v>-1181.00985785019</v>
      </c>
      <c r="K120" s="184">
        <v>0</v>
      </c>
      <c r="L120" s="184">
        <v>-811.65225399268104</v>
      </c>
      <c r="M120" s="184">
        <v>11447.332477309599</v>
      </c>
      <c r="N120" s="184">
        <v>10635.6802233169</v>
      </c>
      <c r="O120" s="184">
        <f t="shared" si="8"/>
        <v>11447.332477309599</v>
      </c>
      <c r="P120" s="185">
        <f t="shared" si="10"/>
        <v>0</v>
      </c>
      <c r="Q120" s="185">
        <f t="shared" si="11"/>
        <v>-1181.00985785019</v>
      </c>
      <c r="S120" s="183">
        <v>0.6875</v>
      </c>
      <c r="T120" s="184">
        <v>3014.84399876724</v>
      </c>
      <c r="U120" s="184">
        <v>2626.44011357107</v>
      </c>
      <c r="V120" s="184">
        <v>272.035690790822</v>
      </c>
      <c r="W120" s="184">
        <v>362.31179273293998</v>
      </c>
      <c r="X120" s="184">
        <v>153.344389645273</v>
      </c>
      <c r="Y120" s="184">
        <v>0</v>
      </c>
      <c r="Z120" s="184">
        <v>364.22606748708398</v>
      </c>
      <c r="AA120" s="184">
        <v>52.049768710396599</v>
      </c>
      <c r="AB120" s="184">
        <v>-385.70735311555597</v>
      </c>
      <c r="AC120" s="184">
        <v>0</v>
      </c>
      <c r="AD120" s="184">
        <v>-471.86780420304098</v>
      </c>
      <c r="AE120" s="184">
        <v>6459.5444685892799</v>
      </c>
      <c r="AF120" s="184">
        <v>5987.6766643862402</v>
      </c>
      <c r="AG120" s="184">
        <f t="shared" si="9"/>
        <v>6459.5444685892799</v>
      </c>
      <c r="AH120" s="185">
        <f t="shared" si="12"/>
        <v>0</v>
      </c>
      <c r="AI120" s="185">
        <f t="shared" si="13"/>
        <v>-385.70735311555597</v>
      </c>
    </row>
    <row r="121" spans="1:35" s="176" customFormat="1">
      <c r="A121" s="183">
        <v>0.69791666666666696</v>
      </c>
      <c r="B121" s="184">
        <v>3661.2945197163099</v>
      </c>
      <c r="C121" s="184">
        <v>6439.2206937620304</v>
      </c>
      <c r="D121" s="184">
        <v>1200.9459966995701</v>
      </c>
      <c r="E121" s="184">
        <v>556.769738851998</v>
      </c>
      <c r="F121" s="184">
        <v>535.340874024556</v>
      </c>
      <c r="G121" s="184">
        <v>176.70522131699701</v>
      </c>
      <c r="H121" s="184">
        <v>12.924977087813399</v>
      </c>
      <c r="I121" s="184">
        <v>73.466243798768801</v>
      </c>
      <c r="J121" s="184">
        <v>-1217.6193158480301</v>
      </c>
      <c r="K121" s="184">
        <v>0</v>
      </c>
      <c r="L121" s="184">
        <v>-814.47002978695696</v>
      </c>
      <c r="M121" s="184">
        <v>11439.04894941</v>
      </c>
      <c r="N121" s="184">
        <v>10624.5789196231</v>
      </c>
      <c r="O121" s="184">
        <f t="shared" si="8"/>
        <v>11439.04894941</v>
      </c>
      <c r="P121" s="185">
        <f t="shared" si="10"/>
        <v>0</v>
      </c>
      <c r="Q121" s="185">
        <f t="shared" si="11"/>
        <v>-1217.6193158480301</v>
      </c>
      <c r="S121" s="183">
        <v>0.69791666666666696</v>
      </c>
      <c r="T121" s="184">
        <v>3013.50395851548</v>
      </c>
      <c r="U121" s="184">
        <v>2657.7171479537501</v>
      </c>
      <c r="V121" s="184">
        <v>273.420799340423</v>
      </c>
      <c r="W121" s="184">
        <v>364.396424644268</v>
      </c>
      <c r="X121" s="184">
        <v>153.32485046713299</v>
      </c>
      <c r="Y121" s="184">
        <v>0</v>
      </c>
      <c r="Z121" s="184">
        <v>337.91602601968202</v>
      </c>
      <c r="AA121" s="184">
        <v>54.015177739814803</v>
      </c>
      <c r="AB121" s="184">
        <v>-440.40689974934401</v>
      </c>
      <c r="AC121" s="184">
        <v>0</v>
      </c>
      <c r="AD121" s="184">
        <v>-474.846378080367</v>
      </c>
      <c r="AE121" s="184">
        <v>6413.8874849311997</v>
      </c>
      <c r="AF121" s="184">
        <v>5939.0411068508301</v>
      </c>
      <c r="AG121" s="184">
        <f t="shared" si="9"/>
        <v>6413.8874849311997</v>
      </c>
      <c r="AH121" s="185">
        <f t="shared" si="12"/>
        <v>0</v>
      </c>
      <c r="AI121" s="185">
        <f t="shared" si="13"/>
        <v>-440.40689974934401</v>
      </c>
    </row>
    <row r="122" spans="1:35" s="176" customFormat="1">
      <c r="A122" s="183">
        <v>0.70833333333333304</v>
      </c>
      <c r="B122" s="184">
        <v>3663.1019017193798</v>
      </c>
      <c r="C122" s="184">
        <v>6453.2899443099795</v>
      </c>
      <c r="D122" s="184">
        <v>1194.20792384938</v>
      </c>
      <c r="E122" s="184">
        <v>553.15602021172197</v>
      </c>
      <c r="F122" s="184">
        <v>633.29539987410305</v>
      </c>
      <c r="G122" s="184">
        <v>660.58015839650295</v>
      </c>
      <c r="H122" s="184">
        <v>3.25807489031172</v>
      </c>
      <c r="I122" s="184">
        <v>76.771008402376196</v>
      </c>
      <c r="J122" s="184">
        <v>-1634.17796520913</v>
      </c>
      <c r="K122" s="184">
        <v>0</v>
      </c>
      <c r="L122" s="184">
        <v>-822.85319617045195</v>
      </c>
      <c r="M122" s="184">
        <v>11603.482466444601</v>
      </c>
      <c r="N122" s="184">
        <v>10780.629270274199</v>
      </c>
      <c r="O122" s="184">
        <f t="shared" si="8"/>
        <v>11603.482466444601</v>
      </c>
      <c r="P122" s="185">
        <f t="shared" si="10"/>
        <v>0</v>
      </c>
      <c r="Q122" s="185">
        <f t="shared" si="11"/>
        <v>-1634.17796520913</v>
      </c>
      <c r="S122" s="183">
        <v>0.70833333333333304</v>
      </c>
      <c r="T122" s="184">
        <v>3012.8573186602198</v>
      </c>
      <c r="U122" s="184">
        <v>2620.4250995018901</v>
      </c>
      <c r="V122" s="184">
        <v>263.65816098797598</v>
      </c>
      <c r="W122" s="184">
        <v>371.31033145999402</v>
      </c>
      <c r="X122" s="184">
        <v>157.658462429163</v>
      </c>
      <c r="Y122" s="184">
        <v>0</v>
      </c>
      <c r="Z122" s="184">
        <v>304.38570463558301</v>
      </c>
      <c r="AA122" s="184">
        <v>52.802530976580897</v>
      </c>
      <c r="AB122" s="184">
        <v>-443.92259492277702</v>
      </c>
      <c r="AC122" s="184">
        <v>0</v>
      </c>
      <c r="AD122" s="184">
        <v>-471.11623804109502</v>
      </c>
      <c r="AE122" s="184">
        <v>6339.1750137286299</v>
      </c>
      <c r="AF122" s="184">
        <v>5868.0587756875302</v>
      </c>
      <c r="AG122" s="184">
        <f t="shared" si="9"/>
        <v>6339.1750137286299</v>
      </c>
      <c r="AH122" s="185">
        <f t="shared" si="12"/>
        <v>0</v>
      </c>
      <c r="AI122" s="185">
        <f t="shared" si="13"/>
        <v>-443.92259492277702</v>
      </c>
    </row>
    <row r="123" spans="1:35" s="176" customFormat="1">
      <c r="A123" s="183">
        <v>0.71875</v>
      </c>
      <c r="B123" s="184">
        <v>3665.1493518316001</v>
      </c>
      <c r="C123" s="184">
        <v>6470.4711386045701</v>
      </c>
      <c r="D123" s="184">
        <v>1189.1326751854699</v>
      </c>
      <c r="E123" s="184">
        <v>555.87926340798697</v>
      </c>
      <c r="F123" s="184">
        <v>635.37957072955101</v>
      </c>
      <c r="G123" s="184">
        <v>768.31750688741204</v>
      </c>
      <c r="H123" s="184">
        <v>2.1953245590970099</v>
      </c>
      <c r="I123" s="184">
        <v>87.748709580757094</v>
      </c>
      <c r="J123" s="184">
        <v>-1690.8546879154801</v>
      </c>
      <c r="K123" s="184">
        <v>0</v>
      </c>
      <c r="L123" s="184">
        <v>-826.16628364192002</v>
      </c>
      <c r="M123" s="184">
        <v>11683.418852871</v>
      </c>
      <c r="N123" s="184">
        <v>10857.252569229</v>
      </c>
      <c r="O123" s="184">
        <f t="shared" si="8"/>
        <v>11683.418852871</v>
      </c>
      <c r="P123" s="185">
        <f t="shared" si="10"/>
        <v>0</v>
      </c>
      <c r="Q123" s="185">
        <f t="shared" si="11"/>
        <v>-1690.8546879154801</v>
      </c>
      <c r="S123" s="183">
        <v>0.71875</v>
      </c>
      <c r="T123" s="184">
        <v>3012.5506814874798</v>
      </c>
      <c r="U123" s="184">
        <v>2608.99863383611</v>
      </c>
      <c r="V123" s="184">
        <v>259.25526888249698</v>
      </c>
      <c r="W123" s="184">
        <v>371.94630216111398</v>
      </c>
      <c r="X123" s="184">
        <v>157.658462429163</v>
      </c>
      <c r="Y123" s="184">
        <v>0</v>
      </c>
      <c r="Z123" s="184">
        <v>268.65212254653397</v>
      </c>
      <c r="AA123" s="184">
        <v>42.094657016630698</v>
      </c>
      <c r="AB123" s="184">
        <v>-423.12249736620402</v>
      </c>
      <c r="AC123" s="184">
        <v>0</v>
      </c>
      <c r="AD123" s="184">
        <v>-469.47630331603102</v>
      </c>
      <c r="AE123" s="184">
        <v>6298.03363099332</v>
      </c>
      <c r="AF123" s="184">
        <v>5828.5573276772902</v>
      </c>
      <c r="AG123" s="184">
        <f t="shared" si="9"/>
        <v>6298.03363099332</v>
      </c>
      <c r="AH123" s="185">
        <f t="shared" si="12"/>
        <v>0</v>
      </c>
      <c r="AI123" s="185">
        <f t="shared" si="13"/>
        <v>-423.12249736620402</v>
      </c>
    </row>
    <row r="124" spans="1:35" s="176" customFormat="1">
      <c r="A124" s="183">
        <v>0.72916666666666696</v>
      </c>
      <c r="B124" s="184">
        <v>3666.6966383398299</v>
      </c>
      <c r="C124" s="184">
        <v>6455.8025268415604</v>
      </c>
      <c r="D124" s="184">
        <v>1192.07765810213</v>
      </c>
      <c r="E124" s="184">
        <v>556.91718001647496</v>
      </c>
      <c r="F124" s="184">
        <v>637.52223892894006</v>
      </c>
      <c r="G124" s="184">
        <v>757.51612438389498</v>
      </c>
      <c r="H124" s="184">
        <v>2.3734916598374798</v>
      </c>
      <c r="I124" s="184">
        <v>89.988713335162899</v>
      </c>
      <c r="J124" s="184">
        <v>-1754.58229117217</v>
      </c>
      <c r="K124" s="184">
        <v>0</v>
      </c>
      <c r="L124" s="184">
        <v>-824.96111202575798</v>
      </c>
      <c r="M124" s="184">
        <v>11604.312280435701</v>
      </c>
      <c r="N124" s="184">
        <v>10779.351168409899</v>
      </c>
      <c r="O124" s="184">
        <f t="shared" si="8"/>
        <v>11604.312280435701</v>
      </c>
      <c r="P124" s="185">
        <f t="shared" si="10"/>
        <v>0</v>
      </c>
      <c r="Q124" s="185">
        <f t="shared" si="11"/>
        <v>-1754.58229117217</v>
      </c>
      <c r="S124" s="183">
        <v>0.72916666666666696</v>
      </c>
      <c r="T124" s="184">
        <v>3011.4706969016402</v>
      </c>
      <c r="U124" s="184">
        <v>2620.7971795662602</v>
      </c>
      <c r="V124" s="184">
        <v>261.85150405485098</v>
      </c>
      <c r="W124" s="184">
        <v>371.89654858092001</v>
      </c>
      <c r="X124" s="184">
        <v>157.59690782774001</v>
      </c>
      <c r="Y124" s="184">
        <v>0</v>
      </c>
      <c r="Z124" s="184">
        <v>235.71257320926199</v>
      </c>
      <c r="AA124" s="184">
        <v>39.523196730455702</v>
      </c>
      <c r="AB124" s="184">
        <v>-427.47599378889799</v>
      </c>
      <c r="AC124" s="184">
        <v>0</v>
      </c>
      <c r="AD124" s="184">
        <v>-470.33493973256401</v>
      </c>
      <c r="AE124" s="184">
        <v>6271.3726130822397</v>
      </c>
      <c r="AF124" s="184">
        <v>5801.0376733496696</v>
      </c>
      <c r="AG124" s="184">
        <f t="shared" si="9"/>
        <v>6271.3726130822397</v>
      </c>
      <c r="AH124" s="185">
        <f t="shared" si="12"/>
        <v>0</v>
      </c>
      <c r="AI124" s="185">
        <f t="shared" si="13"/>
        <v>-427.47599378889799</v>
      </c>
    </row>
    <row r="125" spans="1:35" s="176" customFormat="1">
      <c r="A125" s="183">
        <v>0.73958333333333304</v>
      </c>
      <c r="B125" s="184">
        <v>3666.8833652169301</v>
      </c>
      <c r="C125" s="184">
        <v>6418.7095612907196</v>
      </c>
      <c r="D125" s="184">
        <v>1196.2447126969801</v>
      </c>
      <c r="E125" s="184">
        <v>557.78274225309701</v>
      </c>
      <c r="F125" s="184">
        <v>639.66122587954601</v>
      </c>
      <c r="G125" s="184">
        <v>755.59300446062502</v>
      </c>
      <c r="H125" s="184">
        <v>2.32692008975408</v>
      </c>
      <c r="I125" s="184">
        <v>93.346576346256697</v>
      </c>
      <c r="J125" s="184">
        <v>-1742.9600691000901</v>
      </c>
      <c r="K125" s="184">
        <v>0</v>
      </c>
      <c r="L125" s="184">
        <v>-821.86415349901802</v>
      </c>
      <c r="M125" s="184">
        <v>11587.5880391338</v>
      </c>
      <c r="N125" s="184">
        <v>10765.723885634799</v>
      </c>
      <c r="O125" s="184">
        <f t="shared" si="8"/>
        <v>11587.5880391338</v>
      </c>
      <c r="P125" s="185">
        <f t="shared" si="10"/>
        <v>0</v>
      </c>
      <c r="Q125" s="185">
        <f t="shared" si="11"/>
        <v>-1742.9600691000901</v>
      </c>
      <c r="S125" s="183">
        <v>0.73958333333333304</v>
      </c>
      <c r="T125" s="184">
        <v>3011.94399886466</v>
      </c>
      <c r="U125" s="184">
        <v>2679.3359461354999</v>
      </c>
      <c r="V125" s="184">
        <v>272.75166714296898</v>
      </c>
      <c r="W125" s="184">
        <v>371.82258173779502</v>
      </c>
      <c r="X125" s="184">
        <v>157.59251107049599</v>
      </c>
      <c r="Y125" s="184">
        <v>0</v>
      </c>
      <c r="Z125" s="184">
        <v>222.5351537224</v>
      </c>
      <c r="AA125" s="184">
        <v>40.657447292993503</v>
      </c>
      <c r="AB125" s="184">
        <v>-430.78246007871098</v>
      </c>
      <c r="AC125" s="184">
        <v>0</v>
      </c>
      <c r="AD125" s="184">
        <v>-476.28548413219698</v>
      </c>
      <c r="AE125" s="184">
        <v>6325.8568458881</v>
      </c>
      <c r="AF125" s="184">
        <v>5849.5713617559104</v>
      </c>
      <c r="AG125" s="184">
        <f t="shared" si="9"/>
        <v>6325.8568458881</v>
      </c>
      <c r="AH125" s="185">
        <f t="shared" si="12"/>
        <v>0</v>
      </c>
      <c r="AI125" s="185">
        <f t="shared" si="13"/>
        <v>-430.78246007871098</v>
      </c>
    </row>
    <row r="126" spans="1:35" s="176" customFormat="1">
      <c r="A126" s="183">
        <v>0.75</v>
      </c>
      <c r="B126" s="184">
        <v>3668.8574629938498</v>
      </c>
      <c r="C126" s="184">
        <v>6467.04650899442</v>
      </c>
      <c r="D126" s="184">
        <v>1204.03789983619</v>
      </c>
      <c r="E126" s="184">
        <v>562.64282569139402</v>
      </c>
      <c r="F126" s="184">
        <v>668.86913421474003</v>
      </c>
      <c r="G126" s="184">
        <v>713.76990404385299</v>
      </c>
      <c r="H126" s="184">
        <v>0</v>
      </c>
      <c r="I126" s="184">
        <v>92.778750281506007</v>
      </c>
      <c r="J126" s="184">
        <v>-1841.97993351276</v>
      </c>
      <c r="K126" s="184">
        <v>0</v>
      </c>
      <c r="L126" s="184">
        <v>-826.18273028580404</v>
      </c>
      <c r="M126" s="184">
        <v>11536.0225525432</v>
      </c>
      <c r="N126" s="184">
        <v>10709.8398222574</v>
      </c>
      <c r="O126" s="184">
        <f t="shared" si="8"/>
        <v>11536.0225525432</v>
      </c>
      <c r="P126" s="185">
        <f t="shared" si="10"/>
        <v>0</v>
      </c>
      <c r="Q126" s="185">
        <f t="shared" si="11"/>
        <v>-1841.97993351276</v>
      </c>
      <c r="S126" s="183">
        <v>0.75</v>
      </c>
      <c r="T126" s="184">
        <v>3011.7506904941401</v>
      </c>
      <c r="U126" s="184">
        <v>2631.7244221482401</v>
      </c>
      <c r="V126" s="184">
        <v>259.696896541223</v>
      </c>
      <c r="W126" s="184">
        <v>384.91957559019801</v>
      </c>
      <c r="X126" s="184">
        <v>159.76583011089099</v>
      </c>
      <c r="Y126" s="184">
        <v>0</v>
      </c>
      <c r="Z126" s="184">
        <v>195.63322426685701</v>
      </c>
      <c r="AA126" s="184">
        <v>34.591842028570603</v>
      </c>
      <c r="AB126" s="184">
        <v>-293.28699356777503</v>
      </c>
      <c r="AC126" s="184">
        <v>0</v>
      </c>
      <c r="AD126" s="184">
        <v>-471.865793533366</v>
      </c>
      <c r="AE126" s="184">
        <v>6384.7954876123404</v>
      </c>
      <c r="AF126" s="184">
        <v>5912.92969407898</v>
      </c>
      <c r="AG126" s="184">
        <f t="shared" si="9"/>
        <v>6384.7954876123404</v>
      </c>
      <c r="AH126" s="185">
        <f t="shared" si="12"/>
        <v>0</v>
      </c>
      <c r="AI126" s="185">
        <f t="shared" si="13"/>
        <v>-293.28699356777503</v>
      </c>
    </row>
    <row r="127" spans="1:35" s="176" customFormat="1">
      <c r="A127" s="183">
        <v>0.76041666666666696</v>
      </c>
      <c r="B127" s="184">
        <v>3667.63028900773</v>
      </c>
      <c r="C127" s="184">
        <v>6482.42606377637</v>
      </c>
      <c r="D127" s="184">
        <v>1203.35675020849</v>
      </c>
      <c r="E127" s="184">
        <v>568.20689901346304</v>
      </c>
      <c r="F127" s="184">
        <v>669.19849094179199</v>
      </c>
      <c r="G127" s="184">
        <v>709.48744360799401</v>
      </c>
      <c r="H127" s="184">
        <v>0</v>
      </c>
      <c r="I127" s="184">
        <v>96.401101066518606</v>
      </c>
      <c r="J127" s="184">
        <v>-1941.9732858536699</v>
      </c>
      <c r="K127" s="184">
        <v>0</v>
      </c>
      <c r="L127" s="184">
        <v>-827.73792325808802</v>
      </c>
      <c r="M127" s="184">
        <v>11454.733751768699</v>
      </c>
      <c r="N127" s="184">
        <v>10626.9958285106</v>
      </c>
      <c r="O127" s="184">
        <f t="shared" si="8"/>
        <v>11454.733751768699</v>
      </c>
      <c r="P127" s="185">
        <f t="shared" si="10"/>
        <v>0</v>
      </c>
      <c r="Q127" s="185">
        <f t="shared" si="11"/>
        <v>-1941.9732858536699</v>
      </c>
      <c r="S127" s="183">
        <v>0.76041666666666696</v>
      </c>
      <c r="T127" s="184">
        <v>3010.5839881346101</v>
      </c>
      <c r="U127" s="184">
        <v>2620.9779102932698</v>
      </c>
      <c r="V127" s="184">
        <v>259.71697071134901</v>
      </c>
      <c r="W127" s="184">
        <v>387.70928242649597</v>
      </c>
      <c r="X127" s="184">
        <v>159.73033327402501</v>
      </c>
      <c r="Y127" s="184">
        <v>0</v>
      </c>
      <c r="Z127" s="184">
        <v>163.760516848642</v>
      </c>
      <c r="AA127" s="184">
        <v>30.465006490098499</v>
      </c>
      <c r="AB127" s="184">
        <v>-246.25471982668901</v>
      </c>
      <c r="AC127" s="184">
        <v>0</v>
      </c>
      <c r="AD127" s="184">
        <v>-470.62012623635002</v>
      </c>
      <c r="AE127" s="184">
        <v>6386.6892883518003</v>
      </c>
      <c r="AF127" s="184">
        <v>5916.0691621154501</v>
      </c>
      <c r="AG127" s="184">
        <f t="shared" si="9"/>
        <v>6386.6892883518003</v>
      </c>
      <c r="AH127" s="185">
        <f t="shared" si="12"/>
        <v>0</v>
      </c>
      <c r="AI127" s="185">
        <f t="shared" si="13"/>
        <v>-246.25471982668901</v>
      </c>
    </row>
    <row r="128" spans="1:35" s="176" customFormat="1">
      <c r="A128" s="183">
        <v>0.77083333333333304</v>
      </c>
      <c r="B128" s="184">
        <v>3667.1168063781502</v>
      </c>
      <c r="C128" s="184">
        <v>6488.7082279863498</v>
      </c>
      <c r="D128" s="184">
        <v>1205.1531093292101</v>
      </c>
      <c r="E128" s="184">
        <v>568.88370948543195</v>
      </c>
      <c r="F128" s="184">
        <v>669.77327457839203</v>
      </c>
      <c r="G128" s="184">
        <v>703.85327423255706</v>
      </c>
      <c r="H128" s="184">
        <v>0</v>
      </c>
      <c r="I128" s="184">
        <v>90.834324647400393</v>
      </c>
      <c r="J128" s="184">
        <v>-1878.5125154403199</v>
      </c>
      <c r="K128" s="184">
        <v>0</v>
      </c>
      <c r="L128" s="184">
        <v>-828.18144339628998</v>
      </c>
      <c r="M128" s="184">
        <v>11515.8102111972</v>
      </c>
      <c r="N128" s="184">
        <v>10687.628767800899</v>
      </c>
      <c r="O128" s="184">
        <f t="shared" si="8"/>
        <v>11515.8102111972</v>
      </c>
      <c r="P128" s="185">
        <f t="shared" si="10"/>
        <v>0</v>
      </c>
      <c r="Q128" s="185">
        <f t="shared" si="11"/>
        <v>-1878.5125154403199</v>
      </c>
      <c r="S128" s="183">
        <v>0.77083333333333304</v>
      </c>
      <c r="T128" s="184">
        <v>3010.61736992024</v>
      </c>
      <c r="U128" s="184">
        <v>2643.8526559439501</v>
      </c>
      <c r="V128" s="184">
        <v>262.34665738850202</v>
      </c>
      <c r="W128" s="184">
        <v>387.890380296285</v>
      </c>
      <c r="X128" s="184">
        <v>159.671746691007</v>
      </c>
      <c r="Y128" s="184">
        <v>0</v>
      </c>
      <c r="Z128" s="184">
        <v>136.59076147788801</v>
      </c>
      <c r="AA128" s="184">
        <v>30.572691432135201</v>
      </c>
      <c r="AB128" s="184">
        <v>-274.76011534606101</v>
      </c>
      <c r="AC128" s="184">
        <v>0</v>
      </c>
      <c r="AD128" s="184">
        <v>-472.729097177749</v>
      </c>
      <c r="AE128" s="184">
        <v>6356.7821478039396</v>
      </c>
      <c r="AF128" s="184">
        <v>5884.0530506261903</v>
      </c>
      <c r="AG128" s="184">
        <f t="shared" si="9"/>
        <v>6356.7821478039396</v>
      </c>
      <c r="AH128" s="185">
        <f t="shared" si="12"/>
        <v>0</v>
      </c>
      <c r="AI128" s="185">
        <f t="shared" si="13"/>
        <v>-274.76011534606101</v>
      </c>
    </row>
    <row r="129" spans="1:35" s="176" customFormat="1">
      <c r="A129" s="183">
        <v>0.78125</v>
      </c>
      <c r="B129" s="184">
        <v>3666.3564658671899</v>
      </c>
      <c r="C129" s="184">
        <v>6497.0380450576304</v>
      </c>
      <c r="D129" s="184">
        <v>1202.8291808362501</v>
      </c>
      <c r="E129" s="184">
        <v>569.53074092836403</v>
      </c>
      <c r="F129" s="184">
        <v>670.54124855827502</v>
      </c>
      <c r="G129" s="184">
        <v>739.16359896326298</v>
      </c>
      <c r="H129" s="184">
        <v>0</v>
      </c>
      <c r="I129" s="184">
        <v>93.093202387032903</v>
      </c>
      <c r="J129" s="184">
        <v>-1948.24728276306</v>
      </c>
      <c r="K129" s="184">
        <v>0</v>
      </c>
      <c r="L129" s="184">
        <v>-829.39193624473</v>
      </c>
      <c r="M129" s="184">
        <v>11490.305199835</v>
      </c>
      <c r="N129" s="184">
        <v>10660.913263590201</v>
      </c>
      <c r="O129" s="184">
        <f t="shared" si="8"/>
        <v>11490.305199835</v>
      </c>
      <c r="P129" s="185">
        <f t="shared" si="10"/>
        <v>0</v>
      </c>
      <c r="Q129" s="185">
        <f t="shared" si="11"/>
        <v>-1948.24728276306</v>
      </c>
      <c r="S129" s="183">
        <v>0.78125</v>
      </c>
      <c r="T129" s="184">
        <v>3010.3173732977398</v>
      </c>
      <c r="U129" s="184">
        <v>2680.4627389849002</v>
      </c>
      <c r="V129" s="184">
        <v>267.37184468384498</v>
      </c>
      <c r="W129" s="184">
        <v>390.12054015132702</v>
      </c>
      <c r="X129" s="184">
        <v>159.71635208342099</v>
      </c>
      <c r="Y129" s="184">
        <v>101.896910353387</v>
      </c>
      <c r="Z129" s="184">
        <v>110.16795985706</v>
      </c>
      <c r="AA129" s="184">
        <v>28.366748658442798</v>
      </c>
      <c r="AB129" s="184">
        <v>-362.49785151033097</v>
      </c>
      <c r="AC129" s="184">
        <v>0</v>
      </c>
      <c r="AD129" s="184">
        <v>-477.68560287768202</v>
      </c>
      <c r="AE129" s="184">
        <v>6385.9226165597802</v>
      </c>
      <c r="AF129" s="184">
        <v>5908.2370136821</v>
      </c>
      <c r="AG129" s="184">
        <f t="shared" si="9"/>
        <v>6385.9226165597802</v>
      </c>
      <c r="AH129" s="185">
        <f t="shared" si="12"/>
        <v>0</v>
      </c>
      <c r="AI129" s="185">
        <f t="shared" si="13"/>
        <v>-362.49785151033097</v>
      </c>
    </row>
    <row r="130" spans="1:35" s="176" customFormat="1">
      <c r="A130" s="183">
        <v>0.79166666666666696</v>
      </c>
      <c r="B130" s="184">
        <v>3666.15641996451</v>
      </c>
      <c r="C130" s="184">
        <v>6503.9992482535099</v>
      </c>
      <c r="D130" s="184">
        <v>1203.5303757849799</v>
      </c>
      <c r="E130" s="184">
        <v>566.22001431978902</v>
      </c>
      <c r="F130" s="184">
        <v>639.90697578327797</v>
      </c>
      <c r="G130" s="184">
        <v>421.66560520122499</v>
      </c>
      <c r="H130" s="184">
        <v>0</v>
      </c>
      <c r="I130" s="184">
        <v>99.039441421410004</v>
      </c>
      <c r="J130" s="184">
        <v>-1593.3379805024399</v>
      </c>
      <c r="K130" s="184">
        <v>0</v>
      </c>
      <c r="L130" s="184">
        <v>-825.27564478347801</v>
      </c>
      <c r="M130" s="184">
        <v>11507.1801002263</v>
      </c>
      <c r="N130" s="184">
        <v>10681.9044554428</v>
      </c>
      <c r="O130" s="184">
        <f t="shared" si="8"/>
        <v>11507.1801002263</v>
      </c>
      <c r="P130" s="185">
        <f t="shared" si="10"/>
        <v>0</v>
      </c>
      <c r="Q130" s="185">
        <f t="shared" si="11"/>
        <v>-1593.3379805024399</v>
      </c>
      <c r="S130" s="183">
        <v>0.79166666666666696</v>
      </c>
      <c r="T130" s="184">
        <v>3010.9173665427402</v>
      </c>
      <c r="U130" s="184">
        <v>2698.99806749549</v>
      </c>
      <c r="V130" s="184">
        <v>259.69689756223698</v>
      </c>
      <c r="W130" s="184">
        <v>396.21433225858101</v>
      </c>
      <c r="X130" s="184">
        <v>168.473865669763</v>
      </c>
      <c r="Y130" s="184">
        <v>838.76789357300004</v>
      </c>
      <c r="Z130" s="184">
        <v>79.6629427268727</v>
      </c>
      <c r="AA130" s="184">
        <v>28.419995335017799</v>
      </c>
      <c r="AB130" s="184">
        <v>-1097.9876417504199</v>
      </c>
      <c r="AC130" s="184">
        <v>0</v>
      </c>
      <c r="AD130" s="184">
        <v>-489.32966468176198</v>
      </c>
      <c r="AE130" s="184">
        <v>6383.16371941329</v>
      </c>
      <c r="AF130" s="184">
        <v>5893.8340547315302</v>
      </c>
      <c r="AG130" s="184">
        <f t="shared" si="9"/>
        <v>6383.16371941329</v>
      </c>
      <c r="AH130" s="185">
        <f t="shared" si="12"/>
        <v>0</v>
      </c>
      <c r="AI130" s="185">
        <f t="shared" si="13"/>
        <v>-1097.9876417504199</v>
      </c>
    </row>
    <row r="131" spans="1:35" s="176" customFormat="1">
      <c r="A131" s="183">
        <v>0.80208333333333304</v>
      </c>
      <c r="B131" s="184">
        <v>3664.9292785432499</v>
      </c>
      <c r="C131" s="184">
        <v>6516.6479297515298</v>
      </c>
      <c r="D131" s="184">
        <v>1204.7591074986799</v>
      </c>
      <c r="E131" s="184">
        <v>564.87040686397995</v>
      </c>
      <c r="F131" s="184">
        <v>629.32950914796197</v>
      </c>
      <c r="G131" s="184">
        <v>393.13225493798097</v>
      </c>
      <c r="H131" s="184">
        <v>0</v>
      </c>
      <c r="I131" s="184">
        <v>102.334470785484</v>
      </c>
      <c r="J131" s="184">
        <v>-1590.24335995109</v>
      </c>
      <c r="K131" s="184">
        <v>0</v>
      </c>
      <c r="L131" s="184">
        <v>-825.83495575075904</v>
      </c>
      <c r="M131" s="184">
        <v>11485.7595975778</v>
      </c>
      <c r="N131" s="184">
        <v>10659.924641827</v>
      </c>
      <c r="O131" s="184">
        <f t="shared" si="8"/>
        <v>11485.7595975778</v>
      </c>
      <c r="P131" s="185">
        <f t="shared" si="10"/>
        <v>0</v>
      </c>
      <c r="Q131" s="185">
        <f t="shared" si="11"/>
        <v>-1590.24335995109</v>
      </c>
      <c r="S131" s="183">
        <v>0.80208333333333304</v>
      </c>
      <c r="T131" s="184">
        <v>3010.2173744235702</v>
      </c>
      <c r="U131" s="184">
        <v>2702.3051710367699</v>
      </c>
      <c r="V131" s="184">
        <v>259.67013268274502</v>
      </c>
      <c r="W131" s="184">
        <v>399.059200725854</v>
      </c>
      <c r="X131" s="184">
        <v>169.402375683435</v>
      </c>
      <c r="Y131" s="184">
        <v>869.84155272921998</v>
      </c>
      <c r="Z131" s="184">
        <v>55.822336225783999</v>
      </c>
      <c r="AA131" s="184">
        <v>28.459500879113399</v>
      </c>
      <c r="AB131" s="184">
        <v>-1124.46563614095</v>
      </c>
      <c r="AC131" s="184">
        <v>0</v>
      </c>
      <c r="AD131" s="184">
        <v>-490.031630011</v>
      </c>
      <c r="AE131" s="184">
        <v>6370.3120082455398</v>
      </c>
      <c r="AF131" s="184">
        <v>5880.28037823454</v>
      </c>
      <c r="AG131" s="184">
        <f t="shared" si="9"/>
        <v>6370.3120082455398</v>
      </c>
      <c r="AH131" s="185">
        <f t="shared" si="12"/>
        <v>0</v>
      </c>
      <c r="AI131" s="185">
        <f t="shared" si="13"/>
        <v>-1124.46563614095</v>
      </c>
    </row>
    <row r="132" spans="1:35" s="176" customFormat="1">
      <c r="A132" s="183">
        <v>0.8125</v>
      </c>
      <c r="B132" s="184">
        <v>3665.9363303937398</v>
      </c>
      <c r="C132" s="184">
        <v>6529.4753923634698</v>
      </c>
      <c r="D132" s="184">
        <v>1206.8693523803499</v>
      </c>
      <c r="E132" s="184">
        <v>563.19671964246504</v>
      </c>
      <c r="F132" s="184">
        <v>629.85908687252299</v>
      </c>
      <c r="G132" s="184">
        <v>385.09573162905502</v>
      </c>
      <c r="H132" s="184">
        <v>0</v>
      </c>
      <c r="I132" s="184">
        <v>103.184793928562</v>
      </c>
      <c r="J132" s="184">
        <v>-1516.22274563018</v>
      </c>
      <c r="K132" s="184">
        <v>0</v>
      </c>
      <c r="L132" s="184">
        <v>-826.85950744533295</v>
      </c>
      <c r="M132" s="184">
        <v>11567.39466158</v>
      </c>
      <c r="N132" s="184">
        <v>10740.535154134701</v>
      </c>
      <c r="O132" s="184">
        <f t="shared" si="8"/>
        <v>11567.39466158</v>
      </c>
      <c r="P132" s="185">
        <f t="shared" si="10"/>
        <v>0</v>
      </c>
      <c r="Q132" s="185">
        <f t="shared" si="11"/>
        <v>-1516.22274563018</v>
      </c>
      <c r="S132" s="183">
        <v>0.8125</v>
      </c>
      <c r="T132" s="184">
        <v>3010.6773790102502</v>
      </c>
      <c r="U132" s="184">
        <v>2722.23646757406</v>
      </c>
      <c r="V132" s="184">
        <v>260.49985415715298</v>
      </c>
      <c r="W132" s="184">
        <v>397.40144688681602</v>
      </c>
      <c r="X132" s="184">
        <v>169.27958262705701</v>
      </c>
      <c r="Y132" s="184">
        <v>883.18665294306697</v>
      </c>
      <c r="Z132" s="184">
        <v>38.336248484438997</v>
      </c>
      <c r="AA132" s="184">
        <v>30.239277224440201</v>
      </c>
      <c r="AB132" s="184">
        <v>-1156.5625646450601</v>
      </c>
      <c r="AC132" s="184">
        <v>0</v>
      </c>
      <c r="AD132" s="184">
        <v>-491.98474731556598</v>
      </c>
      <c r="AE132" s="184">
        <v>6355.29434426223</v>
      </c>
      <c r="AF132" s="184">
        <v>5863.3095969466704</v>
      </c>
      <c r="AG132" s="184">
        <f t="shared" si="9"/>
        <v>6355.29434426223</v>
      </c>
      <c r="AH132" s="185">
        <f t="shared" si="12"/>
        <v>0</v>
      </c>
      <c r="AI132" s="185">
        <f t="shared" si="13"/>
        <v>-1156.5625646450601</v>
      </c>
    </row>
    <row r="133" spans="1:35" s="176" customFormat="1">
      <c r="A133" s="183">
        <v>0.82291666666666696</v>
      </c>
      <c r="B133" s="184">
        <v>3667.9504666595599</v>
      </c>
      <c r="C133" s="184">
        <v>6513.6190550196998</v>
      </c>
      <c r="D133" s="184">
        <v>1202.46188436225</v>
      </c>
      <c r="E133" s="184">
        <v>561.72554686507203</v>
      </c>
      <c r="F133" s="184">
        <v>629.88743071832096</v>
      </c>
      <c r="G133" s="184">
        <v>386.496596621045</v>
      </c>
      <c r="H133" s="184">
        <v>0</v>
      </c>
      <c r="I133" s="184">
        <v>111.194622487595</v>
      </c>
      <c r="J133" s="184">
        <v>-1576.6443373823699</v>
      </c>
      <c r="K133" s="184">
        <v>0</v>
      </c>
      <c r="L133" s="184">
        <v>-825.54998946332898</v>
      </c>
      <c r="M133" s="184">
        <v>11496.691265351201</v>
      </c>
      <c r="N133" s="184">
        <v>10671.1412758878</v>
      </c>
      <c r="O133" s="184">
        <f t="shared" si="8"/>
        <v>11496.691265351201</v>
      </c>
      <c r="P133" s="185">
        <f t="shared" si="10"/>
        <v>0</v>
      </c>
      <c r="Q133" s="185">
        <f t="shared" si="11"/>
        <v>-1576.6443373823699</v>
      </c>
      <c r="S133" s="183">
        <v>0.82291666666666696</v>
      </c>
      <c r="T133" s="184">
        <v>3011.4773211760198</v>
      </c>
      <c r="U133" s="184">
        <v>2710.6752906556899</v>
      </c>
      <c r="V133" s="184">
        <v>259.54299797363501</v>
      </c>
      <c r="W133" s="184">
        <v>398.689546697423</v>
      </c>
      <c r="X133" s="184">
        <v>169.35795931565701</v>
      </c>
      <c r="Y133" s="184">
        <v>883.86203156213196</v>
      </c>
      <c r="Z133" s="184">
        <v>24.585036862864602</v>
      </c>
      <c r="AA133" s="184">
        <v>43.737321530902101</v>
      </c>
      <c r="AB133" s="184">
        <v>-1092.26154019295</v>
      </c>
      <c r="AC133" s="184">
        <v>0</v>
      </c>
      <c r="AD133" s="184">
        <v>-491.04840978928399</v>
      </c>
      <c r="AE133" s="184">
        <v>6409.6659655813701</v>
      </c>
      <c r="AF133" s="184">
        <v>5918.6175557920897</v>
      </c>
      <c r="AG133" s="184">
        <f t="shared" si="9"/>
        <v>6409.6659655813701</v>
      </c>
      <c r="AH133" s="185">
        <f t="shared" si="12"/>
        <v>0</v>
      </c>
      <c r="AI133" s="185">
        <f t="shared" si="13"/>
        <v>-1092.26154019295</v>
      </c>
    </row>
    <row r="134" spans="1:35" s="176" customFormat="1">
      <c r="A134" s="183">
        <v>0.83333333333333304</v>
      </c>
      <c r="B134" s="184">
        <v>3668.72410991368</v>
      </c>
      <c r="C134" s="184">
        <v>6458.4571135986198</v>
      </c>
      <c r="D134" s="184">
        <v>1203.43020624257</v>
      </c>
      <c r="E134" s="184">
        <v>564.896515845159</v>
      </c>
      <c r="F134" s="184">
        <v>608.42503795648599</v>
      </c>
      <c r="G134" s="184">
        <v>211.29053833806199</v>
      </c>
      <c r="H134" s="184">
        <v>0</v>
      </c>
      <c r="I134" s="184">
        <v>109.49191382790301</v>
      </c>
      <c r="J134" s="184">
        <v>-1462.7307983605101</v>
      </c>
      <c r="K134" s="184">
        <v>0</v>
      </c>
      <c r="L134" s="184">
        <v>-818.33627380982398</v>
      </c>
      <c r="M134" s="184">
        <v>11361.984637362</v>
      </c>
      <c r="N134" s="184">
        <v>10543.6483635521</v>
      </c>
      <c r="O134" s="184">
        <f t="shared" si="8"/>
        <v>11361.984637362</v>
      </c>
      <c r="P134" s="185">
        <f t="shared" si="10"/>
        <v>0</v>
      </c>
      <c r="Q134" s="185">
        <f t="shared" si="11"/>
        <v>-1462.7307983605101</v>
      </c>
      <c r="S134" s="183">
        <v>0.83333333333333304</v>
      </c>
      <c r="T134" s="184">
        <v>3013.8772778801899</v>
      </c>
      <c r="U134" s="184">
        <v>2752.1811301725402</v>
      </c>
      <c r="V134" s="184">
        <v>259.90432690982402</v>
      </c>
      <c r="W134" s="184">
        <v>399.64065262598803</v>
      </c>
      <c r="X134" s="184">
        <v>220.02400551603699</v>
      </c>
      <c r="Y134" s="184">
        <v>873.15997074741904</v>
      </c>
      <c r="Z134" s="184">
        <v>18.203550680658001</v>
      </c>
      <c r="AA134" s="184">
        <v>49.6607564133515</v>
      </c>
      <c r="AB134" s="184">
        <v>-1150.5387011475</v>
      </c>
      <c r="AC134" s="184">
        <v>0</v>
      </c>
      <c r="AD134" s="184">
        <v>-495.62942941100499</v>
      </c>
      <c r="AE134" s="184">
        <v>6436.1129697985098</v>
      </c>
      <c r="AF134" s="184">
        <v>5940.4835403875004</v>
      </c>
      <c r="AG134" s="184">
        <f t="shared" si="9"/>
        <v>6436.1129697985098</v>
      </c>
      <c r="AH134" s="185">
        <f t="shared" si="12"/>
        <v>0</v>
      </c>
      <c r="AI134" s="185">
        <f t="shared" si="13"/>
        <v>-1150.5387011475</v>
      </c>
    </row>
    <row r="135" spans="1:35" s="176" customFormat="1">
      <c r="A135" s="183">
        <v>0.84375</v>
      </c>
      <c r="B135" s="184">
        <v>3669.1242342839</v>
      </c>
      <c r="C135" s="184">
        <v>6439.7300059261497</v>
      </c>
      <c r="D135" s="184">
        <v>1200.3382949541201</v>
      </c>
      <c r="E135" s="184">
        <v>562.10586309499195</v>
      </c>
      <c r="F135" s="184">
        <v>614.11651404965198</v>
      </c>
      <c r="G135" s="184">
        <v>200.341697990028</v>
      </c>
      <c r="H135" s="184">
        <v>0</v>
      </c>
      <c r="I135" s="184">
        <v>113.99778334400401</v>
      </c>
      <c r="J135" s="184">
        <v>-1564.5498094228501</v>
      </c>
      <c r="K135" s="184">
        <v>0</v>
      </c>
      <c r="L135" s="184">
        <v>-816.466124253006</v>
      </c>
      <c r="M135" s="184">
        <v>11235.20458422</v>
      </c>
      <c r="N135" s="184">
        <v>10418.738459967</v>
      </c>
      <c r="O135" s="184">
        <f t="shared" si="8"/>
        <v>11235.20458422</v>
      </c>
      <c r="P135" s="185">
        <f t="shared" si="10"/>
        <v>0</v>
      </c>
      <c r="Q135" s="185">
        <f t="shared" si="11"/>
        <v>-1564.5498094228501</v>
      </c>
      <c r="S135" s="183">
        <v>0.84375</v>
      </c>
      <c r="T135" s="184">
        <v>3015.7972757952398</v>
      </c>
      <c r="U135" s="184">
        <v>2787.7818681305798</v>
      </c>
      <c r="V135" s="184">
        <v>259.12144142199202</v>
      </c>
      <c r="W135" s="184">
        <v>401.38698551559798</v>
      </c>
      <c r="X135" s="184">
        <v>218.35647992254201</v>
      </c>
      <c r="Y135" s="184">
        <v>873.22490650208397</v>
      </c>
      <c r="Z135" s="184">
        <v>12.999955983649301</v>
      </c>
      <c r="AA135" s="184">
        <v>53.2999564534828</v>
      </c>
      <c r="AB135" s="184">
        <v>-1184.8969120587601</v>
      </c>
      <c r="AC135" s="184">
        <v>0</v>
      </c>
      <c r="AD135" s="184">
        <v>-499.32434404656499</v>
      </c>
      <c r="AE135" s="184">
        <v>6437.0719576664096</v>
      </c>
      <c r="AF135" s="184">
        <v>5937.7476136198502</v>
      </c>
      <c r="AG135" s="184">
        <f t="shared" si="9"/>
        <v>6437.0719576664096</v>
      </c>
      <c r="AH135" s="185">
        <f t="shared" si="12"/>
        <v>0</v>
      </c>
      <c r="AI135" s="185">
        <f t="shared" si="13"/>
        <v>-1184.8969120587601</v>
      </c>
    </row>
    <row r="136" spans="1:35" s="176" customFormat="1">
      <c r="A136" s="183">
        <v>0.85416666666666696</v>
      </c>
      <c r="B136" s="184">
        <v>3669.4243682676301</v>
      </c>
      <c r="C136" s="184">
        <v>6415.5907033573503</v>
      </c>
      <c r="D136" s="184">
        <v>1191.9975175771001</v>
      </c>
      <c r="E136" s="184">
        <v>553.36974534848298</v>
      </c>
      <c r="F136" s="184">
        <v>610.29316994856003</v>
      </c>
      <c r="G136" s="184">
        <v>187.961272929807</v>
      </c>
      <c r="H136" s="184">
        <v>0</v>
      </c>
      <c r="I136" s="184">
        <v>112.503363955673</v>
      </c>
      <c r="J136" s="184">
        <v>-1610.4795606955199</v>
      </c>
      <c r="K136" s="184">
        <v>0</v>
      </c>
      <c r="L136" s="184">
        <v>-813.55375983636998</v>
      </c>
      <c r="M136" s="184">
        <v>11130.6605806891</v>
      </c>
      <c r="N136" s="184">
        <v>10317.106820852699</v>
      </c>
      <c r="O136" s="184">
        <f t="shared" si="8"/>
        <v>11130.6605806891</v>
      </c>
      <c r="P136" s="185">
        <f t="shared" si="10"/>
        <v>0</v>
      </c>
      <c r="Q136" s="185">
        <f t="shared" si="11"/>
        <v>-1610.4795606955199</v>
      </c>
      <c r="S136" s="183">
        <v>0.85416666666666696</v>
      </c>
      <c r="T136" s="184">
        <v>3018.0306002608399</v>
      </c>
      <c r="U136" s="184">
        <v>2784.5317983987002</v>
      </c>
      <c r="V136" s="184">
        <v>258.90732034402401</v>
      </c>
      <c r="W136" s="184">
        <v>400.73114308893702</v>
      </c>
      <c r="X136" s="184">
        <v>218.23564233154801</v>
      </c>
      <c r="Y136" s="184">
        <v>866.56209695654002</v>
      </c>
      <c r="Z136" s="184">
        <v>11.242563534769801</v>
      </c>
      <c r="AA136" s="184">
        <v>50.068913727955902</v>
      </c>
      <c r="AB136" s="184">
        <v>-1196.3477481801101</v>
      </c>
      <c r="AC136" s="184">
        <v>0</v>
      </c>
      <c r="AD136" s="184">
        <v>-498.94109534065001</v>
      </c>
      <c r="AE136" s="184">
        <v>6411.9623304632096</v>
      </c>
      <c r="AF136" s="184">
        <v>5913.02123512256</v>
      </c>
      <c r="AG136" s="184">
        <f t="shared" si="9"/>
        <v>6411.9623304632096</v>
      </c>
      <c r="AH136" s="185">
        <f t="shared" si="12"/>
        <v>0</v>
      </c>
      <c r="AI136" s="185">
        <f t="shared" si="13"/>
        <v>-1196.3477481801101</v>
      </c>
    </row>
    <row r="137" spans="1:35" s="176" customFormat="1">
      <c r="A137" s="183">
        <v>0.86458333333333304</v>
      </c>
      <c r="B137" s="184">
        <v>3670.5047887358501</v>
      </c>
      <c r="C137" s="184">
        <v>6329.1042694463604</v>
      </c>
      <c r="D137" s="184">
        <v>1177.7133473500801</v>
      </c>
      <c r="E137" s="184">
        <v>550.94279835206805</v>
      </c>
      <c r="F137" s="184">
        <v>603.11862845025996</v>
      </c>
      <c r="G137" s="184">
        <v>128.67040259718399</v>
      </c>
      <c r="H137" s="184">
        <v>0</v>
      </c>
      <c r="I137" s="184">
        <v>118.27461438580799</v>
      </c>
      <c r="J137" s="184">
        <v>-1536.24962263626</v>
      </c>
      <c r="K137" s="184">
        <v>0</v>
      </c>
      <c r="L137" s="184">
        <v>-804.87932761192496</v>
      </c>
      <c r="M137" s="184">
        <v>11042.0792266813</v>
      </c>
      <c r="N137" s="184">
        <v>10237.199899069399</v>
      </c>
      <c r="O137" s="184">
        <f t="shared" si="8"/>
        <v>11042.0792266813</v>
      </c>
      <c r="P137" s="185">
        <f t="shared" si="10"/>
        <v>0</v>
      </c>
      <c r="Q137" s="185">
        <f t="shared" si="11"/>
        <v>-1536.24962263626</v>
      </c>
      <c r="S137" s="183">
        <v>0.86458333333333304</v>
      </c>
      <c r="T137" s="184">
        <v>3020.63053843749</v>
      </c>
      <c r="U137" s="184">
        <v>2778.0396558697498</v>
      </c>
      <c r="V137" s="184">
        <v>259.33556862604797</v>
      </c>
      <c r="W137" s="184">
        <v>399.46746107807502</v>
      </c>
      <c r="X137" s="184">
        <v>218.15490338770499</v>
      </c>
      <c r="Y137" s="184">
        <v>892.53798822849603</v>
      </c>
      <c r="Z137" s="184">
        <v>11.032884877362401</v>
      </c>
      <c r="AA137" s="184">
        <v>60.557963069259003</v>
      </c>
      <c r="AB137" s="184">
        <v>-1183.75958148421</v>
      </c>
      <c r="AC137" s="184">
        <v>0</v>
      </c>
      <c r="AD137" s="184">
        <v>-498.87282052886502</v>
      </c>
      <c r="AE137" s="184">
        <v>6455.9973820899804</v>
      </c>
      <c r="AF137" s="184">
        <v>5957.1245615611097</v>
      </c>
      <c r="AG137" s="184">
        <f t="shared" si="9"/>
        <v>6455.9973820899804</v>
      </c>
      <c r="AH137" s="185">
        <f t="shared" si="12"/>
        <v>0</v>
      </c>
      <c r="AI137" s="185">
        <f t="shared" si="13"/>
        <v>-1183.75958148421</v>
      </c>
    </row>
    <row r="138" spans="1:35" s="176" customFormat="1">
      <c r="A138" s="183">
        <v>0.875</v>
      </c>
      <c r="B138" s="184">
        <v>3668.8574955587001</v>
      </c>
      <c r="C138" s="184">
        <v>6145.6120920898202</v>
      </c>
      <c r="D138" s="184">
        <v>1213.2067470608799</v>
      </c>
      <c r="E138" s="184">
        <v>545.81807036983798</v>
      </c>
      <c r="F138" s="184">
        <v>499.356129584673</v>
      </c>
      <c r="G138" s="184">
        <v>56.077488879090602</v>
      </c>
      <c r="H138" s="184">
        <v>0</v>
      </c>
      <c r="I138" s="184">
        <v>123.167916845915</v>
      </c>
      <c r="J138" s="184">
        <v>-1355.82270169706</v>
      </c>
      <c r="K138" s="184">
        <v>0</v>
      </c>
      <c r="L138" s="184">
        <v>-787.30880045355696</v>
      </c>
      <c r="M138" s="184">
        <v>10896.2732386919</v>
      </c>
      <c r="N138" s="184">
        <v>10108.964438238299</v>
      </c>
      <c r="O138" s="184">
        <f t="shared" si="8"/>
        <v>10896.2732386919</v>
      </c>
      <c r="P138" s="185">
        <f t="shared" si="10"/>
        <v>0</v>
      </c>
      <c r="Q138" s="185">
        <f t="shared" si="11"/>
        <v>-1355.82270169706</v>
      </c>
      <c r="S138" s="183">
        <v>0.875</v>
      </c>
      <c r="T138" s="184">
        <v>3022.9638455014001</v>
      </c>
      <c r="U138" s="184">
        <v>2780.54803875169</v>
      </c>
      <c r="V138" s="184">
        <v>258.398780486568</v>
      </c>
      <c r="W138" s="184">
        <v>382.333903966489</v>
      </c>
      <c r="X138" s="184">
        <v>217.17669426511799</v>
      </c>
      <c r="Y138" s="184">
        <v>673.51579169638501</v>
      </c>
      <c r="Z138" s="184">
        <v>11.0766732434187</v>
      </c>
      <c r="AA138" s="184">
        <v>55.262948680504202</v>
      </c>
      <c r="AB138" s="184">
        <v>-963.44508360249699</v>
      </c>
      <c r="AC138" s="184">
        <v>0</v>
      </c>
      <c r="AD138" s="184">
        <v>-495.11190079528802</v>
      </c>
      <c r="AE138" s="184">
        <v>6437.8315929890796</v>
      </c>
      <c r="AF138" s="184">
        <v>5942.7196921937903</v>
      </c>
      <c r="AG138" s="184">
        <f t="shared" si="9"/>
        <v>6437.8315929890796</v>
      </c>
      <c r="AH138" s="185">
        <f t="shared" si="12"/>
        <v>0</v>
      </c>
      <c r="AI138" s="185">
        <f t="shared" si="13"/>
        <v>-963.44508360249699</v>
      </c>
    </row>
    <row r="139" spans="1:35" s="176" customFormat="1">
      <c r="A139" s="183">
        <v>0.88541666666666696</v>
      </c>
      <c r="B139" s="184">
        <v>3669.0242276149802</v>
      </c>
      <c r="C139" s="184">
        <v>5968.5718386897297</v>
      </c>
      <c r="D139" s="184">
        <v>1230.6095339328599</v>
      </c>
      <c r="E139" s="184">
        <v>548.63841691568996</v>
      </c>
      <c r="F139" s="184">
        <v>532.66381637217796</v>
      </c>
      <c r="G139" s="184">
        <v>60.249354056522201</v>
      </c>
      <c r="H139" s="184">
        <v>0</v>
      </c>
      <c r="I139" s="184">
        <v>127.14322835418101</v>
      </c>
      <c r="J139" s="184">
        <v>-1361.7580563957699</v>
      </c>
      <c r="K139" s="184">
        <v>0</v>
      </c>
      <c r="L139" s="184">
        <v>-772.58418890702296</v>
      </c>
      <c r="M139" s="184">
        <v>10775.142359540399</v>
      </c>
      <c r="N139" s="184">
        <v>10002.5581706334</v>
      </c>
      <c r="O139" s="184">
        <f t="shared" si="8"/>
        <v>10775.142359540399</v>
      </c>
      <c r="P139" s="185">
        <f t="shared" si="10"/>
        <v>0</v>
      </c>
      <c r="Q139" s="185">
        <f t="shared" si="11"/>
        <v>-1361.7580563957699</v>
      </c>
      <c r="S139" s="183">
        <v>0.88541666666666696</v>
      </c>
      <c r="T139" s="184">
        <v>3024.3971952495199</v>
      </c>
      <c r="U139" s="184">
        <v>2774.8304117267799</v>
      </c>
      <c r="V139" s="184">
        <v>258.86717506681498</v>
      </c>
      <c r="W139" s="184">
        <v>375.91696073662098</v>
      </c>
      <c r="X139" s="184">
        <v>217.94563653479199</v>
      </c>
      <c r="Y139" s="184">
        <v>681.10724634769201</v>
      </c>
      <c r="Z139" s="184">
        <v>5.8913943252622598</v>
      </c>
      <c r="AA139" s="184">
        <v>56.14554135249</v>
      </c>
      <c r="AB139" s="184">
        <v>-1009.12744106684</v>
      </c>
      <c r="AC139" s="184">
        <v>0</v>
      </c>
      <c r="AD139" s="184">
        <v>-494.29926120361398</v>
      </c>
      <c r="AE139" s="184">
        <v>6385.9741202731302</v>
      </c>
      <c r="AF139" s="184">
        <v>5891.6748590695097</v>
      </c>
      <c r="AG139" s="184">
        <f t="shared" si="9"/>
        <v>6385.9741202731302</v>
      </c>
      <c r="AH139" s="185">
        <f t="shared" si="12"/>
        <v>0</v>
      </c>
      <c r="AI139" s="185">
        <f t="shared" si="13"/>
        <v>-1009.12744106684</v>
      </c>
    </row>
    <row r="140" spans="1:35" s="176" customFormat="1">
      <c r="A140" s="183">
        <v>0.89583333333333304</v>
      </c>
      <c r="B140" s="184">
        <v>3669.3442912898199</v>
      </c>
      <c r="C140" s="184">
        <v>5797.6206461417696</v>
      </c>
      <c r="D140" s="184">
        <v>1207.8977694646701</v>
      </c>
      <c r="E140" s="184">
        <v>545.72869567977705</v>
      </c>
      <c r="F140" s="184">
        <v>516.17243241615301</v>
      </c>
      <c r="G140" s="184">
        <v>59.002095868820803</v>
      </c>
      <c r="H140" s="184">
        <v>0</v>
      </c>
      <c r="I140" s="184">
        <v>135.968287293743</v>
      </c>
      <c r="J140" s="184">
        <v>-1454.9052716252399</v>
      </c>
      <c r="K140" s="184">
        <v>0</v>
      </c>
      <c r="L140" s="184">
        <v>-757.08780736832898</v>
      </c>
      <c r="M140" s="184">
        <v>10476.8289465295</v>
      </c>
      <c r="N140" s="184">
        <v>9719.7411391611804</v>
      </c>
      <c r="O140" s="184">
        <f t="shared" si="8"/>
        <v>10476.8289465295</v>
      </c>
      <c r="P140" s="185">
        <f t="shared" si="10"/>
        <v>0</v>
      </c>
      <c r="Q140" s="185">
        <f t="shared" si="11"/>
        <v>-1454.9052716252399</v>
      </c>
      <c r="S140" s="183">
        <v>0.89583333333333304</v>
      </c>
      <c r="T140" s="184">
        <v>3021.5638775389102</v>
      </c>
      <c r="U140" s="184">
        <v>2757.4805917045601</v>
      </c>
      <c r="V140" s="184">
        <v>256.15049589471698</v>
      </c>
      <c r="W140" s="184">
        <v>373.25656256161801</v>
      </c>
      <c r="X140" s="184">
        <v>217.42806055226299</v>
      </c>
      <c r="Y140" s="184">
        <v>612.38803568073195</v>
      </c>
      <c r="Z140" s="184">
        <v>0</v>
      </c>
      <c r="AA140" s="184">
        <v>74.008495652374194</v>
      </c>
      <c r="AB140" s="184">
        <v>-1022.13000903718</v>
      </c>
      <c r="AC140" s="184">
        <v>0</v>
      </c>
      <c r="AD140" s="184">
        <v>-491.47181861101899</v>
      </c>
      <c r="AE140" s="184">
        <v>6290.1461105479902</v>
      </c>
      <c r="AF140" s="184">
        <v>5798.6742919369699</v>
      </c>
      <c r="AG140" s="184">
        <f t="shared" si="9"/>
        <v>6290.1461105479902</v>
      </c>
      <c r="AH140" s="185">
        <f t="shared" si="12"/>
        <v>0</v>
      </c>
      <c r="AI140" s="185">
        <f t="shared" si="13"/>
        <v>-1022.13000903718</v>
      </c>
    </row>
    <row r="141" spans="1:35" s="176" customFormat="1">
      <c r="A141" s="183">
        <v>0.90625</v>
      </c>
      <c r="B141" s="184">
        <v>3668.5973512165901</v>
      </c>
      <c r="C141" s="184">
        <v>5642.1946013934003</v>
      </c>
      <c r="D141" s="184">
        <v>1178.5146955375899</v>
      </c>
      <c r="E141" s="184">
        <v>530.81300950847196</v>
      </c>
      <c r="F141" s="184">
        <v>499.806303834885</v>
      </c>
      <c r="G141" s="184">
        <v>0</v>
      </c>
      <c r="H141" s="184">
        <v>0</v>
      </c>
      <c r="I141" s="184">
        <v>144.206048643923</v>
      </c>
      <c r="J141" s="184">
        <v>-1376.88096485916</v>
      </c>
      <c r="K141" s="184">
        <v>0</v>
      </c>
      <c r="L141" s="184">
        <v>-741.34420972805299</v>
      </c>
      <c r="M141" s="184">
        <v>10287.2510452757</v>
      </c>
      <c r="N141" s="184">
        <v>9545.9068355476502</v>
      </c>
      <c r="O141" s="184">
        <f t="shared" si="8"/>
        <v>10287.2510452757</v>
      </c>
      <c r="P141" s="185">
        <f t="shared" si="10"/>
        <v>0</v>
      </c>
      <c r="Q141" s="185">
        <f t="shared" si="11"/>
        <v>-1376.88096485916</v>
      </c>
      <c r="S141" s="183">
        <v>0.90625</v>
      </c>
      <c r="T141" s="184">
        <v>3021.15056839005</v>
      </c>
      <c r="U141" s="184">
        <v>2741.68728848094</v>
      </c>
      <c r="V141" s="184">
        <v>253.03234148820499</v>
      </c>
      <c r="W141" s="184">
        <v>373.123377440691</v>
      </c>
      <c r="X141" s="184">
        <v>217.37062359276001</v>
      </c>
      <c r="Y141" s="184">
        <v>617.88194615182294</v>
      </c>
      <c r="Z141" s="184">
        <v>0</v>
      </c>
      <c r="AA141" s="184">
        <v>77.716049599636094</v>
      </c>
      <c r="AB141" s="184">
        <v>-1046.8437647415501</v>
      </c>
      <c r="AC141" s="184">
        <v>0</v>
      </c>
      <c r="AD141" s="184">
        <v>-489.934515050747</v>
      </c>
      <c r="AE141" s="184">
        <v>6255.1184304025601</v>
      </c>
      <c r="AF141" s="184">
        <v>5765.1839153518104</v>
      </c>
      <c r="AG141" s="184">
        <f t="shared" si="9"/>
        <v>6255.1184304025601</v>
      </c>
      <c r="AH141" s="185">
        <f t="shared" si="12"/>
        <v>0</v>
      </c>
      <c r="AI141" s="185">
        <f t="shared" si="13"/>
        <v>-1046.8437647415501</v>
      </c>
    </row>
    <row r="142" spans="1:35" s="176" customFormat="1">
      <c r="A142" s="183">
        <v>0.91666666666666696</v>
      </c>
      <c r="B142" s="184">
        <v>3666.8633866785399</v>
      </c>
      <c r="C142" s="184">
        <v>5638.1135849900402</v>
      </c>
      <c r="D142" s="184">
        <v>1206.04796702364</v>
      </c>
      <c r="E142" s="184">
        <v>478.364899552971</v>
      </c>
      <c r="F142" s="184">
        <v>441.41865845175897</v>
      </c>
      <c r="G142" s="184">
        <v>0</v>
      </c>
      <c r="H142" s="184">
        <v>0</v>
      </c>
      <c r="I142" s="184">
        <v>139.80703046539699</v>
      </c>
      <c r="J142" s="184">
        <v>-1341.5543798308199</v>
      </c>
      <c r="K142" s="184">
        <v>0</v>
      </c>
      <c r="L142" s="184">
        <v>-738.06413518293095</v>
      </c>
      <c r="M142" s="184">
        <v>10229.0611473315</v>
      </c>
      <c r="N142" s="184">
        <v>9490.9970121486003</v>
      </c>
      <c r="O142" s="184">
        <f t="shared" si="8"/>
        <v>10229.0611473315</v>
      </c>
      <c r="P142" s="185">
        <f t="shared" si="10"/>
        <v>0</v>
      </c>
      <c r="Q142" s="185">
        <f t="shared" si="11"/>
        <v>-1341.5543798308199</v>
      </c>
      <c r="S142" s="183">
        <v>0.91666666666666696</v>
      </c>
      <c r="T142" s="184">
        <v>3021.20393692983</v>
      </c>
      <c r="U142" s="184">
        <v>2787.80897526635</v>
      </c>
      <c r="V142" s="184">
        <v>258.19135011796601</v>
      </c>
      <c r="W142" s="184">
        <v>355.95808303334599</v>
      </c>
      <c r="X142" s="184">
        <v>210.182234459401</v>
      </c>
      <c r="Y142" s="184">
        <v>875.02374541812003</v>
      </c>
      <c r="Z142" s="184">
        <v>0</v>
      </c>
      <c r="AA142" s="184">
        <v>69.905196568390707</v>
      </c>
      <c r="AB142" s="184">
        <v>-1361.59814286496</v>
      </c>
      <c r="AC142" s="184">
        <v>0</v>
      </c>
      <c r="AD142" s="184">
        <v>-496.68402508247198</v>
      </c>
      <c r="AE142" s="184">
        <v>6216.6753789284403</v>
      </c>
      <c r="AF142" s="184">
        <v>5719.9913538459696</v>
      </c>
      <c r="AG142" s="184">
        <f t="shared" si="9"/>
        <v>6216.6753789284403</v>
      </c>
      <c r="AH142" s="185">
        <f t="shared" si="12"/>
        <v>0</v>
      </c>
      <c r="AI142" s="185">
        <f t="shared" si="13"/>
        <v>-1361.59814286496</v>
      </c>
    </row>
    <row r="143" spans="1:35" s="176" customFormat="1">
      <c r="A143" s="183">
        <v>0.92708333333333304</v>
      </c>
      <c r="B143" s="184">
        <v>3666.1097382452399</v>
      </c>
      <c r="C143" s="184">
        <v>5647.6122617897199</v>
      </c>
      <c r="D143" s="184">
        <v>1208.24502061765</v>
      </c>
      <c r="E143" s="184">
        <v>476.75617518678598</v>
      </c>
      <c r="F143" s="184">
        <v>450.36297578850099</v>
      </c>
      <c r="G143" s="184">
        <v>0</v>
      </c>
      <c r="H143" s="184">
        <v>0</v>
      </c>
      <c r="I143" s="184">
        <v>129.35909998571501</v>
      </c>
      <c r="J143" s="184">
        <v>-1409.59008304496</v>
      </c>
      <c r="K143" s="184">
        <v>0</v>
      </c>
      <c r="L143" s="184">
        <v>-738.73921301415999</v>
      </c>
      <c r="M143" s="184">
        <v>10168.855188568699</v>
      </c>
      <c r="N143" s="184">
        <v>9430.1159755544904</v>
      </c>
      <c r="O143" s="184">
        <f t="shared" ref="O143:O149" si="14">M143</f>
        <v>10168.855188568699</v>
      </c>
      <c r="P143" s="185">
        <f t="shared" si="10"/>
        <v>0</v>
      </c>
      <c r="Q143" s="185">
        <f t="shared" si="11"/>
        <v>-1409.59008304496</v>
      </c>
      <c r="S143" s="183">
        <v>0.92708333333333304</v>
      </c>
      <c r="T143" s="184">
        <v>3021.23058051007</v>
      </c>
      <c r="U143" s="184">
        <v>2753.2166920108498</v>
      </c>
      <c r="V143" s="184">
        <v>251.92157958999701</v>
      </c>
      <c r="W143" s="184">
        <v>356.810810406445</v>
      </c>
      <c r="X143" s="184">
        <v>206.76805490689699</v>
      </c>
      <c r="Y143" s="184">
        <v>898.47996452306995</v>
      </c>
      <c r="Z143" s="184">
        <v>0</v>
      </c>
      <c r="AA143" s="184">
        <v>86.208638223350206</v>
      </c>
      <c r="AB143" s="184">
        <v>-1433.3194996939301</v>
      </c>
      <c r="AC143" s="184">
        <v>0</v>
      </c>
      <c r="AD143" s="184">
        <v>-493.70075382648298</v>
      </c>
      <c r="AE143" s="184">
        <v>6141.3168204767398</v>
      </c>
      <c r="AF143" s="184">
        <v>5647.6160666502601</v>
      </c>
      <c r="AG143" s="184">
        <f t="shared" ref="AG143:AG149" si="15">AE143</f>
        <v>6141.3168204767398</v>
      </c>
      <c r="AH143" s="185">
        <f t="shared" si="12"/>
        <v>0</v>
      </c>
      <c r="AI143" s="185">
        <f t="shared" si="13"/>
        <v>-1433.3194996939301</v>
      </c>
    </row>
    <row r="144" spans="1:35" s="176" customFormat="1">
      <c r="A144" s="183">
        <v>0.9375</v>
      </c>
      <c r="B144" s="184">
        <v>3665.54950876668</v>
      </c>
      <c r="C144" s="184">
        <v>5606.2110335651196</v>
      </c>
      <c r="D144" s="184">
        <v>1200.65218071509</v>
      </c>
      <c r="E144" s="184">
        <v>476.57803497444502</v>
      </c>
      <c r="F144" s="184">
        <v>458.29788099275601</v>
      </c>
      <c r="G144" s="184">
        <v>0</v>
      </c>
      <c r="H144" s="184">
        <v>0</v>
      </c>
      <c r="I144" s="184">
        <v>137.787579916635</v>
      </c>
      <c r="J144" s="184">
        <v>-1464.9951524887899</v>
      </c>
      <c r="K144" s="184">
        <v>0</v>
      </c>
      <c r="L144" s="184">
        <v>-735.11701170808203</v>
      </c>
      <c r="M144" s="184">
        <v>10080.0810664419</v>
      </c>
      <c r="N144" s="184">
        <v>9344.9640547338404</v>
      </c>
      <c r="O144" s="184">
        <f t="shared" si="14"/>
        <v>10080.0810664419</v>
      </c>
      <c r="P144" s="185">
        <f t="shared" si="10"/>
        <v>0</v>
      </c>
      <c r="Q144" s="185">
        <f t="shared" si="11"/>
        <v>-1464.9951524887899</v>
      </c>
      <c r="S144" s="183">
        <v>0.9375</v>
      </c>
      <c r="T144" s="184">
        <v>3022.2238961497901</v>
      </c>
      <c r="U144" s="184">
        <v>2724.8871958958598</v>
      </c>
      <c r="V144" s="184">
        <v>246.90308810909201</v>
      </c>
      <c r="W144" s="184">
        <v>357.10684213888601</v>
      </c>
      <c r="X144" s="184">
        <v>206.27225544673499</v>
      </c>
      <c r="Y144" s="184">
        <v>891.98599665958795</v>
      </c>
      <c r="Z144" s="184">
        <v>0</v>
      </c>
      <c r="AA144" s="184">
        <v>93.4730421192411</v>
      </c>
      <c r="AB144" s="184">
        <v>-1477.2161469663599</v>
      </c>
      <c r="AC144" s="184">
        <v>0</v>
      </c>
      <c r="AD144" s="184">
        <v>-490.885249201237</v>
      </c>
      <c r="AE144" s="184">
        <v>6065.6361695528403</v>
      </c>
      <c r="AF144" s="184">
        <v>5574.7509203516001</v>
      </c>
      <c r="AG144" s="184">
        <f t="shared" si="15"/>
        <v>6065.6361695528403</v>
      </c>
      <c r="AH144" s="185">
        <f t="shared" si="12"/>
        <v>0</v>
      </c>
      <c r="AI144" s="185">
        <f t="shared" si="13"/>
        <v>-1477.2161469663599</v>
      </c>
    </row>
    <row r="145" spans="1:35" s="176" customFormat="1">
      <c r="A145" s="183">
        <v>0.94791666666666696</v>
      </c>
      <c r="B145" s="184">
        <v>3664.5957818658298</v>
      </c>
      <c r="C145" s="184">
        <v>5503.3905249322797</v>
      </c>
      <c r="D145" s="184">
        <v>1174.5012456536499</v>
      </c>
      <c r="E145" s="184">
        <v>467.10739124241201</v>
      </c>
      <c r="F145" s="184">
        <v>450.44687905853903</v>
      </c>
      <c r="G145" s="184">
        <v>0</v>
      </c>
      <c r="H145" s="184">
        <v>0</v>
      </c>
      <c r="I145" s="184">
        <v>131.362110097743</v>
      </c>
      <c r="J145" s="184">
        <v>-1467.8392671403501</v>
      </c>
      <c r="K145" s="184">
        <v>0</v>
      </c>
      <c r="L145" s="184">
        <v>-725.00664108804995</v>
      </c>
      <c r="M145" s="184">
        <v>9923.5646657101006</v>
      </c>
      <c r="N145" s="184">
        <v>9198.5580246220507</v>
      </c>
      <c r="O145" s="184">
        <f t="shared" si="14"/>
        <v>9923.5646657101006</v>
      </c>
      <c r="P145" s="185">
        <f t="shared" si="10"/>
        <v>0</v>
      </c>
      <c r="Q145" s="185">
        <f t="shared" si="11"/>
        <v>-1467.8392671403501</v>
      </c>
      <c r="S145" s="183">
        <v>0.94791666666666696</v>
      </c>
      <c r="T145" s="184">
        <v>3022.1105347958601</v>
      </c>
      <c r="U145" s="184">
        <v>2652.3811148723798</v>
      </c>
      <c r="V145" s="184">
        <v>235.79549465237201</v>
      </c>
      <c r="W145" s="184">
        <v>356.98373776097202</v>
      </c>
      <c r="X145" s="184">
        <v>206.69166021345501</v>
      </c>
      <c r="Y145" s="184">
        <v>877.60185302619504</v>
      </c>
      <c r="Z145" s="184">
        <v>0</v>
      </c>
      <c r="AA145" s="184">
        <v>88.256484664029401</v>
      </c>
      <c r="AB145" s="184">
        <v>-1415.06835580709</v>
      </c>
      <c r="AC145" s="184">
        <v>0</v>
      </c>
      <c r="AD145" s="184">
        <v>-483.22100194348099</v>
      </c>
      <c r="AE145" s="184">
        <v>6024.7525241781696</v>
      </c>
      <c r="AF145" s="184">
        <v>5541.5315222346799</v>
      </c>
      <c r="AG145" s="184">
        <f t="shared" si="15"/>
        <v>6024.7525241781696</v>
      </c>
      <c r="AH145" s="185">
        <f t="shared" si="12"/>
        <v>0</v>
      </c>
      <c r="AI145" s="185">
        <f t="shared" si="13"/>
        <v>-1415.06835580709</v>
      </c>
    </row>
    <row r="146" spans="1:35" s="176" customFormat="1">
      <c r="A146" s="183">
        <v>0.95833333333333304</v>
      </c>
      <c r="B146" s="184">
        <v>3665.4361505073198</v>
      </c>
      <c r="C146" s="184">
        <v>5439.39788299866</v>
      </c>
      <c r="D146" s="184">
        <v>1174.5479881793899</v>
      </c>
      <c r="E146" s="184">
        <v>457.90030407564501</v>
      </c>
      <c r="F146" s="184">
        <v>482.91324121432802</v>
      </c>
      <c r="G146" s="184">
        <v>0</v>
      </c>
      <c r="H146" s="184">
        <v>0</v>
      </c>
      <c r="I146" s="184">
        <v>119.50019227479601</v>
      </c>
      <c r="J146" s="184">
        <v>-1494.5024224757101</v>
      </c>
      <c r="K146" s="184">
        <v>0</v>
      </c>
      <c r="L146" s="184">
        <v>-719.04453046809203</v>
      </c>
      <c r="M146" s="184">
        <v>9845.1933367744296</v>
      </c>
      <c r="N146" s="184">
        <v>9126.1488063063407</v>
      </c>
      <c r="O146" s="184">
        <f t="shared" si="14"/>
        <v>9845.1933367744296</v>
      </c>
      <c r="P146" s="185">
        <f t="shared" si="10"/>
        <v>0</v>
      </c>
      <c r="Q146" s="185">
        <f t="shared" si="11"/>
        <v>-1494.5024224757101</v>
      </c>
      <c r="S146" s="183">
        <v>0.95833333333333304</v>
      </c>
      <c r="T146" s="184">
        <v>3020.73056986337</v>
      </c>
      <c r="U146" s="184">
        <v>2635.2335760798701</v>
      </c>
      <c r="V146" s="184">
        <v>248.569228914376</v>
      </c>
      <c r="W146" s="184">
        <v>353.53468458757999</v>
      </c>
      <c r="X146" s="184">
        <v>161.735305426228</v>
      </c>
      <c r="Y146" s="184">
        <v>587.06804586868702</v>
      </c>
      <c r="Z146" s="184">
        <v>0</v>
      </c>
      <c r="AA146" s="184">
        <v>88.299135283375094</v>
      </c>
      <c r="AB146" s="184">
        <v>-1138.63493313665</v>
      </c>
      <c r="AC146" s="184">
        <v>0</v>
      </c>
      <c r="AD146" s="184">
        <v>-477.34932187758301</v>
      </c>
      <c r="AE146" s="184">
        <v>5956.5356128868398</v>
      </c>
      <c r="AF146" s="184">
        <v>5479.1862910092595</v>
      </c>
      <c r="AG146" s="184">
        <f t="shared" si="15"/>
        <v>5956.5356128868398</v>
      </c>
      <c r="AH146" s="185">
        <f t="shared" si="12"/>
        <v>0</v>
      </c>
      <c r="AI146" s="185">
        <f t="shared" si="13"/>
        <v>-1138.63493313665</v>
      </c>
    </row>
    <row r="147" spans="1:35" s="176" customFormat="1">
      <c r="A147" s="183">
        <v>0.96875</v>
      </c>
      <c r="B147" s="184">
        <v>3666.8500188056701</v>
      </c>
      <c r="C147" s="184">
        <v>5381.0560412528303</v>
      </c>
      <c r="D147" s="184">
        <v>1109.4912207777099</v>
      </c>
      <c r="E147" s="184">
        <v>448.18245604759602</v>
      </c>
      <c r="F147" s="184">
        <v>485.30386275722498</v>
      </c>
      <c r="G147" s="184">
        <v>0</v>
      </c>
      <c r="H147" s="184">
        <v>0</v>
      </c>
      <c r="I147" s="184">
        <v>115.767630234666</v>
      </c>
      <c r="J147" s="184">
        <v>-1305.9509015138001</v>
      </c>
      <c r="K147" s="184">
        <v>-173.90533871516899</v>
      </c>
      <c r="L147" s="184">
        <v>-712.43687756372697</v>
      </c>
      <c r="M147" s="184">
        <v>9726.7949896467399</v>
      </c>
      <c r="N147" s="184">
        <v>9014.3581120830095</v>
      </c>
      <c r="O147" s="184">
        <f t="shared" si="14"/>
        <v>9726.7949896467399</v>
      </c>
      <c r="P147" s="185">
        <f t="shared" si="10"/>
        <v>0</v>
      </c>
      <c r="Q147" s="185">
        <f t="shared" si="11"/>
        <v>-1305.9509015138001</v>
      </c>
      <c r="S147" s="183">
        <v>0.96875</v>
      </c>
      <c r="T147" s="184">
        <v>3021.5238714789002</v>
      </c>
      <c r="U147" s="184">
        <v>2623.8987206612701</v>
      </c>
      <c r="V147" s="184">
        <v>251.28590502342999</v>
      </c>
      <c r="W147" s="184">
        <v>351.20832912057801</v>
      </c>
      <c r="X147" s="184">
        <v>157.842307679378</v>
      </c>
      <c r="Y147" s="184">
        <v>573.93072976439305</v>
      </c>
      <c r="Z147" s="184">
        <v>0</v>
      </c>
      <c r="AA147" s="184">
        <v>88.222238636625093</v>
      </c>
      <c r="AB147" s="184">
        <v>-1206.67095210152</v>
      </c>
      <c r="AC147" s="184">
        <v>0</v>
      </c>
      <c r="AD147" s="184">
        <v>-475.99415905400701</v>
      </c>
      <c r="AE147" s="184">
        <v>5861.2411502630603</v>
      </c>
      <c r="AF147" s="184">
        <v>5385.2469912090501</v>
      </c>
      <c r="AG147" s="184">
        <f t="shared" si="15"/>
        <v>5861.2411502630603</v>
      </c>
      <c r="AH147" s="185">
        <f t="shared" si="12"/>
        <v>0</v>
      </c>
      <c r="AI147" s="185">
        <f t="shared" si="13"/>
        <v>-1206.67095210152</v>
      </c>
    </row>
    <row r="148" spans="1:35" s="176" customFormat="1">
      <c r="A148" s="183">
        <v>0.97916666666666696</v>
      </c>
      <c r="B148" s="184">
        <v>3666.24312389026</v>
      </c>
      <c r="C148" s="184">
        <v>5546.5918781333803</v>
      </c>
      <c r="D148" s="184">
        <v>773.82974825424799</v>
      </c>
      <c r="E148" s="184">
        <v>464.04385639553601</v>
      </c>
      <c r="F148" s="184">
        <v>495.81778360525698</v>
      </c>
      <c r="G148" s="184">
        <v>0</v>
      </c>
      <c r="H148" s="184">
        <v>0</v>
      </c>
      <c r="I148" s="184">
        <v>102.927761543484</v>
      </c>
      <c r="J148" s="184">
        <v>-1149.54703509206</v>
      </c>
      <c r="K148" s="184">
        <v>-316.06902916010398</v>
      </c>
      <c r="L148" s="184">
        <v>-722.364545375847</v>
      </c>
      <c r="M148" s="184">
        <v>9583.8380875700095</v>
      </c>
      <c r="N148" s="184">
        <v>8861.4735421941605</v>
      </c>
      <c r="O148" s="184">
        <f t="shared" si="14"/>
        <v>9583.8380875700095</v>
      </c>
      <c r="P148" s="185">
        <f t="shared" si="10"/>
        <v>0</v>
      </c>
      <c r="Q148" s="185">
        <f t="shared" si="11"/>
        <v>-1149.54703509206</v>
      </c>
      <c r="S148" s="183">
        <v>0.97916666666666696</v>
      </c>
      <c r="T148" s="184">
        <v>3023.1038829873</v>
      </c>
      <c r="U148" s="184">
        <v>2534.3398109352302</v>
      </c>
      <c r="V148" s="184">
        <v>235.10629032682101</v>
      </c>
      <c r="W148" s="184">
        <v>350.44019476512398</v>
      </c>
      <c r="X148" s="184">
        <v>157.81916708449299</v>
      </c>
      <c r="Y148" s="184">
        <v>570.00188473621699</v>
      </c>
      <c r="Z148" s="184">
        <v>0</v>
      </c>
      <c r="AA148" s="184">
        <v>78.2193072544529</v>
      </c>
      <c r="AB148" s="184">
        <v>-1212.83280106403</v>
      </c>
      <c r="AC148" s="184">
        <v>0</v>
      </c>
      <c r="AD148" s="184">
        <v>-466.65443741800902</v>
      </c>
      <c r="AE148" s="184">
        <v>5736.1977370256</v>
      </c>
      <c r="AF148" s="184">
        <v>5269.5432996075897</v>
      </c>
      <c r="AG148" s="184">
        <f t="shared" si="15"/>
        <v>5736.1977370256</v>
      </c>
      <c r="AH148" s="185">
        <f t="shared" si="12"/>
        <v>0</v>
      </c>
      <c r="AI148" s="185">
        <f t="shared" si="13"/>
        <v>-1212.83280106403</v>
      </c>
    </row>
    <row r="149" spans="1:35" s="176" customFormat="1">
      <c r="A149" s="183">
        <v>0.98958333333333304</v>
      </c>
      <c r="B149" s="184">
        <v>3667.2768626392099</v>
      </c>
      <c r="C149" s="184">
        <v>5503.0701017645697</v>
      </c>
      <c r="D149" s="184">
        <v>455.95172602072199</v>
      </c>
      <c r="E149" s="184">
        <v>465.539651584176</v>
      </c>
      <c r="F149" s="184">
        <v>495.36469134594398</v>
      </c>
      <c r="G149" s="184">
        <v>0</v>
      </c>
      <c r="H149" s="184">
        <v>0</v>
      </c>
      <c r="I149" s="184">
        <v>94.673174989289194</v>
      </c>
      <c r="J149" s="184">
        <v>-884.71425450749996</v>
      </c>
      <c r="K149" s="184">
        <v>-390.666918490098</v>
      </c>
      <c r="L149" s="184">
        <v>-713.56294499279102</v>
      </c>
      <c r="M149" s="184">
        <v>9406.49503534631</v>
      </c>
      <c r="N149" s="184">
        <v>8692.9320903535208</v>
      </c>
      <c r="O149" s="184">
        <f t="shared" si="14"/>
        <v>9406.49503534631</v>
      </c>
      <c r="P149" s="185">
        <f t="shared" si="10"/>
        <v>0</v>
      </c>
      <c r="Q149" s="185">
        <f t="shared" si="11"/>
        <v>-884.71425450749996</v>
      </c>
      <c r="S149" s="183">
        <v>0.98958333333333304</v>
      </c>
      <c r="T149" s="184">
        <v>3024.3038694773099</v>
      </c>
      <c r="U149" s="184">
        <v>2531.0987604267398</v>
      </c>
      <c r="V149" s="184">
        <v>229.733156535034</v>
      </c>
      <c r="W149" s="184">
        <v>348.905288415499</v>
      </c>
      <c r="X149" s="184">
        <v>157.984809041202</v>
      </c>
      <c r="Y149" s="184">
        <v>278.61736885480201</v>
      </c>
      <c r="Z149" s="184">
        <v>0</v>
      </c>
      <c r="AA149" s="184">
        <v>69.499520698870001</v>
      </c>
      <c r="AB149" s="184">
        <v>-1033.5303755935799</v>
      </c>
      <c r="AC149" s="184">
        <v>-2.2338141716090498</v>
      </c>
      <c r="AD149" s="184">
        <v>-462.19109626611697</v>
      </c>
      <c r="AE149" s="184">
        <v>5604.3785836842699</v>
      </c>
      <c r="AF149" s="184">
        <v>5142.1874874181603</v>
      </c>
      <c r="AG149" s="184">
        <f t="shared" si="15"/>
        <v>5604.3785836842699</v>
      </c>
      <c r="AH149" s="185">
        <f t="shared" si="12"/>
        <v>0</v>
      </c>
      <c r="AI149" s="185">
        <f t="shared" si="13"/>
        <v>-1033.5303755935799</v>
      </c>
    </row>
  </sheetData>
  <mergeCells count="22">
    <mergeCell ref="A30:D30"/>
    <mergeCell ref="A31:D31"/>
    <mergeCell ref="A32:D32"/>
    <mergeCell ref="A33:D33"/>
    <mergeCell ref="A23:D23"/>
    <mergeCell ref="A24:D24"/>
    <mergeCell ref="A25:D25"/>
    <mergeCell ref="A26:D26"/>
    <mergeCell ref="A28:D28"/>
    <mergeCell ref="A29:D29"/>
    <mergeCell ref="A22:D22"/>
    <mergeCell ref="A5:D5"/>
    <mergeCell ref="A6:D6"/>
    <mergeCell ref="A7:D7"/>
    <mergeCell ref="A8:D8"/>
    <mergeCell ref="A9:D9"/>
    <mergeCell ref="A11:D11"/>
    <mergeCell ref="A12:D12"/>
    <mergeCell ref="A13:D13"/>
    <mergeCell ref="A14:D14"/>
    <mergeCell ref="A15:D15"/>
    <mergeCell ref="A16:D16"/>
  </mergeCells>
  <conditionalFormatting sqref="A54:O149">
    <cfRule type="expression" dxfId="11" priority="1">
      <formula>$M54=MAX($M$52:$M$149)</formula>
    </cfRule>
  </conditionalFormatting>
  <conditionalFormatting sqref="S54:AG149">
    <cfRule type="expression" dxfId="10" priority="2">
      <formula>$AE54=MIN($AE$54:$AE$149)</formula>
    </cfRule>
  </conditionalFormatting>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dimension ref="A1:I63"/>
  <sheetViews>
    <sheetView showGridLines="0" zoomScaleNormal="100" zoomScaleSheetLayoutView="100" zoomScalePageLayoutView="70" workbookViewId="0"/>
  </sheetViews>
  <sheetFormatPr defaultColWidth="9.140625" defaultRowHeight="12.75"/>
  <cols>
    <col min="1" max="8" width="11" style="49" customWidth="1"/>
    <col min="9" max="9" width="11.42578125" style="49" customWidth="1"/>
    <col min="10" max="16384" width="9.140625" style="49"/>
  </cols>
  <sheetData>
    <row r="1" spans="1:9" ht="20.25">
      <c r="A1" s="271" t="s">
        <v>340</v>
      </c>
      <c r="I1" s="118"/>
    </row>
    <row r="2" spans="1:9" s="44" customFormat="1" ht="6" customHeight="1">
      <c r="A2" s="114"/>
    </row>
    <row r="3" spans="1:9" ht="12.75" customHeight="1">
      <c r="A3" s="613" t="s">
        <v>725</v>
      </c>
      <c r="B3" s="613"/>
      <c r="C3" s="613"/>
      <c r="D3" s="613"/>
      <c r="E3" s="613"/>
      <c r="F3" s="613"/>
      <c r="G3" s="613"/>
      <c r="H3" s="613"/>
      <c r="I3" s="613"/>
    </row>
    <row r="4" spans="1:9">
      <c r="A4" s="613"/>
      <c r="B4" s="613"/>
      <c r="C4" s="613"/>
      <c r="D4" s="613"/>
      <c r="E4" s="613"/>
      <c r="F4" s="613"/>
      <c r="G4" s="613"/>
      <c r="H4" s="613"/>
      <c r="I4" s="613"/>
    </row>
    <row r="5" spans="1:9">
      <c r="A5" s="613"/>
      <c r="B5" s="613"/>
      <c r="C5" s="613"/>
      <c r="D5" s="613"/>
      <c r="E5" s="613"/>
      <c r="F5" s="613"/>
      <c r="G5" s="613"/>
      <c r="H5" s="613"/>
      <c r="I5" s="613"/>
    </row>
    <row r="6" spans="1:9">
      <c r="A6" s="613"/>
      <c r="B6" s="613"/>
      <c r="C6" s="613"/>
      <c r="D6" s="613"/>
      <c r="E6" s="613"/>
      <c r="F6" s="613"/>
      <c r="G6" s="613"/>
      <c r="H6" s="613"/>
      <c r="I6" s="613"/>
    </row>
    <row r="7" spans="1:9">
      <c r="A7" s="613"/>
      <c r="B7" s="613"/>
      <c r="C7" s="613"/>
      <c r="D7" s="613"/>
      <c r="E7" s="613"/>
      <c r="F7" s="613"/>
      <c r="G7" s="613"/>
      <c r="H7" s="613"/>
      <c r="I7" s="613"/>
    </row>
    <row r="8" spans="1:9">
      <c r="A8" s="613"/>
      <c r="B8" s="613"/>
      <c r="C8" s="613"/>
      <c r="D8" s="613"/>
      <c r="E8" s="613"/>
      <c r="F8" s="613"/>
      <c r="G8" s="613"/>
      <c r="H8" s="613"/>
      <c r="I8" s="613"/>
    </row>
    <row r="9" spans="1:9">
      <c r="A9" s="613"/>
      <c r="B9" s="613"/>
      <c r="C9" s="613"/>
      <c r="D9" s="613"/>
      <c r="E9" s="613"/>
      <c r="F9" s="613"/>
      <c r="G9" s="613"/>
      <c r="H9" s="613"/>
      <c r="I9" s="613"/>
    </row>
    <row r="10" spans="1:9">
      <c r="A10" s="613"/>
      <c r="B10" s="613"/>
      <c r="C10" s="613"/>
      <c r="D10" s="613"/>
      <c r="E10" s="613"/>
      <c r="F10" s="613"/>
      <c r="G10" s="613"/>
      <c r="H10" s="613"/>
      <c r="I10" s="613"/>
    </row>
    <row r="11" spans="1:9">
      <c r="A11" s="613"/>
      <c r="B11" s="613"/>
      <c r="C11" s="613"/>
      <c r="D11" s="613"/>
      <c r="E11" s="613"/>
      <c r="F11" s="613"/>
      <c r="G11" s="613"/>
      <c r="H11" s="613"/>
      <c r="I11" s="613"/>
    </row>
    <row r="12" spans="1:9">
      <c r="A12" s="613"/>
      <c r="B12" s="613"/>
      <c r="C12" s="613"/>
      <c r="D12" s="613"/>
      <c r="E12" s="613"/>
      <c r="F12" s="613"/>
      <c r="G12" s="613"/>
      <c r="H12" s="613"/>
      <c r="I12" s="613"/>
    </row>
    <row r="13" spans="1:9">
      <c r="A13" s="613"/>
      <c r="B13" s="613"/>
      <c r="C13" s="613"/>
      <c r="D13" s="613"/>
      <c r="E13" s="613"/>
      <c r="F13" s="613"/>
      <c r="G13" s="613"/>
      <c r="H13" s="613"/>
      <c r="I13" s="613"/>
    </row>
    <row r="14" spans="1:9">
      <c r="A14" s="613"/>
      <c r="B14" s="613"/>
      <c r="C14" s="613"/>
      <c r="D14" s="613"/>
      <c r="E14" s="613"/>
      <c r="F14" s="613"/>
      <c r="G14" s="613"/>
      <c r="H14" s="613"/>
      <c r="I14" s="613"/>
    </row>
    <row r="15" spans="1:9">
      <c r="A15" s="613"/>
      <c r="B15" s="613"/>
      <c r="C15" s="613"/>
      <c r="D15" s="613"/>
      <c r="E15" s="613"/>
      <c r="F15" s="613"/>
      <c r="G15" s="613"/>
      <c r="H15" s="613"/>
      <c r="I15" s="613"/>
    </row>
    <row r="16" spans="1:9">
      <c r="A16" s="613"/>
      <c r="B16" s="613"/>
      <c r="C16" s="613"/>
      <c r="D16" s="613"/>
      <c r="E16" s="613"/>
      <c r="F16" s="613"/>
      <c r="G16" s="613"/>
      <c r="H16" s="613"/>
      <c r="I16" s="613"/>
    </row>
    <row r="17" spans="1:9">
      <c r="A17" s="613"/>
      <c r="B17" s="613"/>
      <c r="C17" s="613"/>
      <c r="D17" s="613"/>
      <c r="E17" s="613"/>
      <c r="F17" s="613"/>
      <c r="G17" s="613"/>
      <c r="H17" s="613"/>
      <c r="I17" s="613"/>
    </row>
    <row r="18" spans="1:9">
      <c r="A18" s="613"/>
      <c r="B18" s="613"/>
      <c r="C18" s="613"/>
      <c r="D18" s="613"/>
      <c r="E18" s="613"/>
      <c r="F18" s="613"/>
      <c r="G18" s="613"/>
      <c r="H18" s="613"/>
      <c r="I18" s="613"/>
    </row>
    <row r="19" spans="1:9">
      <c r="A19" s="613"/>
      <c r="B19" s="613"/>
      <c r="C19" s="613"/>
      <c r="D19" s="613"/>
      <c r="E19" s="613"/>
      <c r="F19" s="613"/>
      <c r="G19" s="613"/>
      <c r="H19" s="613"/>
      <c r="I19" s="613"/>
    </row>
    <row r="20" spans="1:9">
      <c r="A20" s="613"/>
      <c r="B20" s="613"/>
      <c r="C20" s="613"/>
      <c r="D20" s="613"/>
      <c r="E20" s="613"/>
      <c r="F20" s="613"/>
      <c r="G20" s="613"/>
      <c r="H20" s="613"/>
      <c r="I20" s="613"/>
    </row>
    <row r="21" spans="1:9">
      <c r="A21" s="613"/>
      <c r="B21" s="613"/>
      <c r="C21" s="613"/>
      <c r="D21" s="613"/>
      <c r="E21" s="613"/>
      <c r="F21" s="613"/>
      <c r="G21" s="613"/>
      <c r="H21" s="613"/>
      <c r="I21" s="613"/>
    </row>
    <row r="22" spans="1:9">
      <c r="A22" s="613"/>
      <c r="B22" s="613"/>
      <c r="C22" s="613"/>
      <c r="D22" s="613"/>
      <c r="E22" s="613"/>
      <c r="F22" s="613"/>
      <c r="G22" s="613"/>
      <c r="H22" s="613"/>
      <c r="I22" s="613"/>
    </row>
    <row r="23" spans="1:9">
      <c r="A23" s="613"/>
      <c r="B23" s="613"/>
      <c r="C23" s="613"/>
      <c r="D23" s="613"/>
      <c r="E23" s="613"/>
      <c r="F23" s="613"/>
      <c r="G23" s="613"/>
      <c r="H23" s="613"/>
      <c r="I23" s="613"/>
    </row>
    <row r="24" spans="1:9">
      <c r="A24" s="613"/>
      <c r="B24" s="613"/>
      <c r="C24" s="613"/>
      <c r="D24" s="613"/>
      <c r="E24" s="613"/>
      <c r="F24" s="613"/>
      <c r="G24" s="613"/>
      <c r="H24" s="613"/>
      <c r="I24" s="613"/>
    </row>
    <row r="25" spans="1:9">
      <c r="A25" s="613"/>
      <c r="B25" s="613"/>
      <c r="C25" s="613"/>
      <c r="D25" s="613"/>
      <c r="E25" s="613"/>
      <c r="F25" s="613"/>
      <c r="G25" s="613"/>
      <c r="H25" s="613"/>
      <c r="I25" s="613"/>
    </row>
    <row r="26" spans="1:9">
      <c r="A26" s="613"/>
      <c r="B26" s="613"/>
      <c r="C26" s="613"/>
      <c r="D26" s="613"/>
      <c r="E26" s="613"/>
      <c r="F26" s="613"/>
      <c r="G26" s="613"/>
      <c r="H26" s="613"/>
      <c r="I26" s="613"/>
    </row>
    <row r="27" spans="1:9">
      <c r="A27" s="613"/>
      <c r="B27" s="613"/>
      <c r="C27" s="613"/>
      <c r="D27" s="613"/>
      <c r="E27" s="613"/>
      <c r="F27" s="613"/>
      <c r="G27" s="613"/>
      <c r="H27" s="613"/>
      <c r="I27" s="613"/>
    </row>
    <row r="28" spans="1:9">
      <c r="A28" s="613"/>
      <c r="B28" s="613"/>
      <c r="C28" s="613"/>
      <c r="D28" s="613"/>
      <c r="E28" s="613"/>
      <c r="F28" s="613"/>
      <c r="G28" s="613"/>
      <c r="H28" s="613"/>
      <c r="I28" s="613"/>
    </row>
    <row r="29" spans="1:9">
      <c r="A29" s="613"/>
      <c r="B29" s="613"/>
      <c r="C29" s="613"/>
      <c r="D29" s="613"/>
      <c r="E29" s="613"/>
      <c r="F29" s="613"/>
      <c r="G29" s="613"/>
      <c r="H29" s="613"/>
      <c r="I29" s="613"/>
    </row>
    <row r="30" spans="1:9">
      <c r="A30" s="613"/>
      <c r="B30" s="613"/>
      <c r="C30" s="613"/>
      <c r="D30" s="613"/>
      <c r="E30" s="613"/>
      <c r="F30" s="613"/>
      <c r="G30" s="613"/>
      <c r="H30" s="613"/>
      <c r="I30" s="613"/>
    </row>
    <row r="31" spans="1:9">
      <c r="A31" s="613"/>
      <c r="B31" s="613"/>
      <c r="C31" s="613"/>
      <c r="D31" s="613"/>
      <c r="E31" s="613"/>
      <c r="F31" s="613"/>
      <c r="G31" s="613"/>
      <c r="H31" s="613"/>
      <c r="I31" s="613"/>
    </row>
    <row r="32" spans="1:9">
      <c r="A32" s="613"/>
      <c r="B32" s="613"/>
      <c r="C32" s="613"/>
      <c r="D32" s="613"/>
      <c r="E32" s="613"/>
      <c r="F32" s="613"/>
      <c r="G32" s="613"/>
      <c r="H32" s="613"/>
      <c r="I32" s="613"/>
    </row>
    <row r="33" spans="1:9">
      <c r="A33" s="613"/>
      <c r="B33" s="613"/>
      <c r="C33" s="613"/>
      <c r="D33" s="613"/>
      <c r="E33" s="613"/>
      <c r="F33" s="613"/>
      <c r="G33" s="613"/>
      <c r="H33" s="613"/>
      <c r="I33" s="613"/>
    </row>
    <row r="34" spans="1:9">
      <c r="A34" s="613"/>
      <c r="B34" s="613"/>
      <c r="C34" s="613"/>
      <c r="D34" s="613"/>
      <c r="E34" s="613"/>
      <c r="F34" s="613"/>
      <c r="G34" s="613"/>
      <c r="H34" s="613"/>
      <c r="I34" s="613"/>
    </row>
    <row r="35" spans="1:9">
      <c r="A35" s="613"/>
      <c r="B35" s="613"/>
      <c r="C35" s="613"/>
      <c r="D35" s="613"/>
      <c r="E35" s="613"/>
      <c r="F35" s="613"/>
      <c r="G35" s="613"/>
      <c r="H35" s="613"/>
      <c r="I35" s="613"/>
    </row>
    <row r="36" spans="1:9">
      <c r="A36" s="613"/>
      <c r="B36" s="613"/>
      <c r="C36" s="613"/>
      <c r="D36" s="613"/>
      <c r="E36" s="613"/>
      <c r="F36" s="613"/>
      <c r="G36" s="613"/>
      <c r="H36" s="613"/>
      <c r="I36" s="613"/>
    </row>
    <row r="37" spans="1:9">
      <c r="A37" s="613"/>
      <c r="B37" s="613"/>
      <c r="C37" s="613"/>
      <c r="D37" s="613"/>
      <c r="E37" s="613"/>
      <c r="F37" s="613"/>
      <c r="G37" s="613"/>
      <c r="H37" s="613"/>
      <c r="I37" s="613"/>
    </row>
    <row r="38" spans="1:9">
      <c r="A38" s="613"/>
      <c r="B38" s="613"/>
      <c r="C38" s="613"/>
      <c r="D38" s="613"/>
      <c r="E38" s="613"/>
      <c r="F38" s="613"/>
      <c r="G38" s="613"/>
      <c r="H38" s="613"/>
      <c r="I38" s="613"/>
    </row>
    <row r="39" spans="1:9">
      <c r="A39" s="613"/>
      <c r="B39" s="613"/>
      <c r="C39" s="613"/>
      <c r="D39" s="613"/>
      <c r="E39" s="613"/>
      <c r="F39" s="613"/>
      <c r="G39" s="613"/>
      <c r="H39" s="613"/>
      <c r="I39" s="613"/>
    </row>
    <row r="40" spans="1:9">
      <c r="A40" s="613"/>
      <c r="B40" s="613"/>
      <c r="C40" s="613"/>
      <c r="D40" s="613"/>
      <c r="E40" s="613"/>
      <c r="F40" s="613"/>
      <c r="G40" s="613"/>
      <c r="H40" s="613"/>
      <c r="I40" s="613"/>
    </row>
    <row r="41" spans="1:9">
      <c r="A41" s="613"/>
      <c r="B41" s="613"/>
      <c r="C41" s="613"/>
      <c r="D41" s="613"/>
      <c r="E41" s="613"/>
      <c r="F41" s="613"/>
      <c r="G41" s="613"/>
      <c r="H41" s="613"/>
      <c r="I41" s="613"/>
    </row>
    <row r="42" spans="1:9">
      <c r="A42" s="613"/>
      <c r="B42" s="613"/>
      <c r="C42" s="613"/>
      <c r="D42" s="613"/>
      <c r="E42" s="613"/>
      <c r="F42" s="613"/>
      <c r="G42" s="613"/>
      <c r="H42" s="613"/>
      <c r="I42" s="613"/>
    </row>
    <row r="43" spans="1:9">
      <c r="A43" s="613"/>
      <c r="B43" s="613"/>
      <c r="C43" s="613"/>
      <c r="D43" s="613"/>
      <c r="E43" s="613"/>
      <c r="F43" s="613"/>
      <c r="G43" s="613"/>
      <c r="H43" s="613"/>
      <c r="I43" s="613"/>
    </row>
    <row r="44" spans="1:9">
      <c r="A44" s="613"/>
      <c r="B44" s="613"/>
      <c r="C44" s="613"/>
      <c r="D44" s="613"/>
      <c r="E44" s="613"/>
      <c r="F44" s="613"/>
      <c r="G44" s="613"/>
      <c r="H44" s="613"/>
      <c r="I44" s="613"/>
    </row>
    <row r="45" spans="1:9">
      <c r="A45" s="613"/>
      <c r="B45" s="613"/>
      <c r="C45" s="613"/>
      <c r="D45" s="613"/>
      <c r="E45" s="613"/>
      <c r="F45" s="613"/>
      <c r="G45" s="613"/>
      <c r="H45" s="613"/>
      <c r="I45" s="613"/>
    </row>
    <row r="46" spans="1:9">
      <c r="A46" s="613"/>
      <c r="B46" s="613"/>
      <c r="C46" s="613"/>
      <c r="D46" s="613"/>
      <c r="E46" s="613"/>
      <c r="F46" s="613"/>
      <c r="G46" s="613"/>
      <c r="H46" s="613"/>
      <c r="I46" s="613"/>
    </row>
    <row r="47" spans="1:9">
      <c r="A47" s="613"/>
      <c r="B47" s="613"/>
      <c r="C47" s="613"/>
      <c r="D47" s="613"/>
      <c r="E47" s="613"/>
      <c r="F47" s="613"/>
      <c r="G47" s="613"/>
      <c r="H47" s="613"/>
      <c r="I47" s="613"/>
    </row>
    <row r="48" spans="1:9">
      <c r="A48" s="613"/>
      <c r="B48" s="613"/>
      <c r="C48" s="613"/>
      <c r="D48" s="613"/>
      <c r="E48" s="613"/>
      <c r="F48" s="613"/>
      <c r="G48" s="613"/>
      <c r="H48" s="613"/>
      <c r="I48" s="613"/>
    </row>
    <row r="49" spans="1:9">
      <c r="A49" s="613"/>
      <c r="B49" s="613"/>
      <c r="C49" s="613"/>
      <c r="D49" s="613"/>
      <c r="E49" s="613"/>
      <c r="F49" s="613"/>
      <c r="G49" s="613"/>
      <c r="H49" s="613"/>
      <c r="I49" s="613"/>
    </row>
    <row r="50" spans="1:9">
      <c r="A50" s="613"/>
      <c r="B50" s="613"/>
      <c r="C50" s="613"/>
      <c r="D50" s="613"/>
      <c r="E50" s="613"/>
      <c r="F50" s="613"/>
      <c r="G50" s="613"/>
      <c r="H50" s="613"/>
      <c r="I50" s="613"/>
    </row>
    <row r="51" spans="1:9">
      <c r="A51" s="613"/>
      <c r="B51" s="613"/>
      <c r="C51" s="613"/>
      <c r="D51" s="613"/>
      <c r="E51" s="613"/>
      <c r="F51" s="613"/>
      <c r="G51" s="613"/>
      <c r="H51" s="613"/>
      <c r="I51" s="613"/>
    </row>
    <row r="52" spans="1:9">
      <c r="A52" s="613"/>
      <c r="B52" s="613"/>
      <c r="C52" s="613"/>
      <c r="D52" s="613"/>
      <c r="E52" s="613"/>
      <c r="F52" s="613"/>
      <c r="G52" s="613"/>
      <c r="H52" s="613"/>
      <c r="I52" s="613"/>
    </row>
    <row r="53" spans="1:9">
      <c r="A53" s="613"/>
      <c r="B53" s="613"/>
      <c r="C53" s="613"/>
      <c r="D53" s="613"/>
      <c r="E53" s="613"/>
      <c r="F53" s="613"/>
      <c r="G53" s="613"/>
      <c r="H53" s="613"/>
      <c r="I53" s="613"/>
    </row>
    <row r="54" spans="1:9">
      <c r="A54" s="613"/>
      <c r="B54" s="613"/>
      <c r="C54" s="613"/>
      <c r="D54" s="613"/>
      <c r="E54" s="613"/>
      <c r="F54" s="613"/>
      <c r="G54" s="613"/>
      <c r="H54" s="613"/>
      <c r="I54" s="613"/>
    </row>
    <row r="55" spans="1:9">
      <c r="A55" s="613"/>
      <c r="B55" s="613"/>
      <c r="C55" s="613"/>
      <c r="D55" s="613"/>
      <c r="E55" s="613"/>
      <c r="F55" s="613"/>
      <c r="G55" s="613"/>
      <c r="H55" s="613"/>
      <c r="I55" s="613"/>
    </row>
    <row r="56" spans="1:9">
      <c r="A56" s="613"/>
      <c r="B56" s="613"/>
      <c r="C56" s="613"/>
      <c r="D56" s="613"/>
      <c r="E56" s="613"/>
      <c r="F56" s="613"/>
      <c r="G56" s="613"/>
      <c r="H56" s="613"/>
      <c r="I56" s="613"/>
    </row>
    <row r="57" spans="1:9">
      <c r="A57" s="613"/>
      <c r="B57" s="613"/>
      <c r="C57" s="613"/>
      <c r="D57" s="613"/>
      <c r="E57" s="613"/>
      <c r="F57" s="613"/>
      <c r="G57" s="613"/>
      <c r="H57" s="613"/>
      <c r="I57" s="613"/>
    </row>
    <row r="58" spans="1:9">
      <c r="A58" s="613"/>
      <c r="B58" s="613"/>
      <c r="C58" s="613"/>
      <c r="D58" s="613"/>
      <c r="E58" s="613"/>
      <c r="F58" s="613"/>
      <c r="G58" s="613"/>
      <c r="H58" s="613"/>
      <c r="I58" s="613"/>
    </row>
    <row r="59" spans="1:9">
      <c r="A59" s="613"/>
      <c r="B59" s="613"/>
      <c r="C59" s="613"/>
      <c r="D59" s="613"/>
      <c r="E59" s="613"/>
      <c r="F59" s="613"/>
      <c r="G59" s="613"/>
      <c r="H59" s="613"/>
      <c r="I59" s="613"/>
    </row>
    <row r="60" spans="1:9">
      <c r="A60" s="613"/>
      <c r="B60" s="613"/>
      <c r="C60" s="613"/>
      <c r="D60" s="613"/>
      <c r="E60" s="613"/>
      <c r="F60" s="613"/>
      <c r="G60" s="613"/>
      <c r="H60" s="613"/>
      <c r="I60" s="613"/>
    </row>
    <row r="61" spans="1:9">
      <c r="A61" s="613"/>
      <c r="B61" s="613"/>
      <c r="C61" s="613"/>
      <c r="D61" s="613"/>
      <c r="E61" s="613"/>
      <c r="F61" s="613"/>
      <c r="G61" s="613"/>
      <c r="H61" s="613"/>
      <c r="I61" s="613"/>
    </row>
    <row r="62" spans="1:9">
      <c r="A62" s="613"/>
      <c r="B62" s="613"/>
      <c r="C62" s="613"/>
      <c r="D62" s="613"/>
      <c r="E62" s="613"/>
      <c r="F62" s="613"/>
      <c r="G62" s="613"/>
      <c r="H62" s="613"/>
      <c r="I62" s="613"/>
    </row>
    <row r="63" spans="1:9">
      <c r="A63" s="613"/>
      <c r="B63" s="613"/>
      <c r="C63" s="613"/>
      <c r="D63" s="613"/>
      <c r="E63" s="613"/>
      <c r="F63" s="613"/>
      <c r="G63" s="613"/>
      <c r="H63" s="613"/>
      <c r="I63" s="613"/>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&amp;C&amp;"-,Obyčejné"&amp;9&amp;P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145"/>
  <sheetViews>
    <sheetView showGridLines="0" zoomScaleNormal="100" zoomScaleSheetLayoutView="100" workbookViewId="0"/>
  </sheetViews>
  <sheetFormatPr defaultColWidth="9.140625" defaultRowHeight="12"/>
  <cols>
    <col min="1" max="1" width="16.5703125" style="193" customWidth="1"/>
    <col min="2" max="2" width="6.42578125" style="193" customWidth="1"/>
    <col min="3" max="3" width="6.85546875" style="193" customWidth="1"/>
    <col min="4" max="4" width="6.42578125" style="193" customWidth="1"/>
    <col min="5" max="6" width="6" style="193" customWidth="1"/>
    <col min="7" max="9" width="7.28515625" style="193" customWidth="1"/>
    <col min="10" max="10" width="15.28515625" style="193" customWidth="1"/>
    <col min="11" max="11" width="10.140625" style="193" customWidth="1"/>
    <col min="12" max="12" width="7.140625" style="193" customWidth="1"/>
    <col min="13" max="13" width="12.7109375" style="193" customWidth="1"/>
    <col min="14" max="14" width="15.42578125" style="193" customWidth="1"/>
    <col min="15" max="15" width="13.140625" style="193" customWidth="1"/>
    <col min="16" max="37" width="9.140625" style="193" customWidth="1"/>
    <col min="38" max="16384" width="9.140625" style="193"/>
  </cols>
  <sheetData>
    <row r="1" spans="1:26" s="140" customFormat="1" ht="18">
      <c r="A1" s="308" t="s">
        <v>717</v>
      </c>
      <c r="B1" s="186"/>
      <c r="O1" s="418" t="str">
        <f>'3.1'!N1</f>
        <v>2021</v>
      </c>
    </row>
    <row r="2" spans="1:26" s="140" customFormat="1" ht="6" customHeight="1">
      <c r="A2" s="166"/>
      <c r="B2" s="186"/>
    </row>
    <row r="3" spans="1:26" s="187" customFormat="1" ht="24">
      <c r="A3" s="361" t="s">
        <v>718</v>
      </c>
      <c r="B3" s="362" t="s">
        <v>274</v>
      </c>
      <c r="C3" s="362" t="s">
        <v>398</v>
      </c>
      <c r="D3" s="362" t="s">
        <v>399</v>
      </c>
      <c r="E3" s="362" t="s">
        <v>266</v>
      </c>
      <c r="F3" s="362" t="s">
        <v>400</v>
      </c>
      <c r="G3" s="362" t="s">
        <v>275</v>
      </c>
      <c r="H3" s="362" t="s">
        <v>276</v>
      </c>
      <c r="I3" s="362" t="s">
        <v>401</v>
      </c>
      <c r="J3" s="362" t="s">
        <v>576</v>
      </c>
      <c r="K3" s="362" t="s">
        <v>618</v>
      </c>
      <c r="L3" s="362" t="s">
        <v>695</v>
      </c>
      <c r="M3" s="362" t="s">
        <v>613</v>
      </c>
      <c r="N3" s="362" t="s">
        <v>696</v>
      </c>
      <c r="O3" s="362" t="s">
        <v>687</v>
      </c>
      <c r="Q3" s="188"/>
      <c r="R3" s="189"/>
      <c r="S3" s="188"/>
      <c r="T3" s="188"/>
      <c r="U3" s="188"/>
      <c r="V3" s="188"/>
      <c r="W3" s="188"/>
      <c r="X3" s="188"/>
      <c r="Y3" s="188"/>
      <c r="Z3" s="188"/>
    </row>
    <row r="4" spans="1:26" s="187" customFormat="1" ht="12.75" customHeight="1">
      <c r="A4" s="310" t="s">
        <v>697</v>
      </c>
      <c r="B4" s="253" t="s">
        <v>1</v>
      </c>
      <c r="C4" s="253" t="s">
        <v>1</v>
      </c>
      <c r="D4" s="253" t="s">
        <v>1</v>
      </c>
      <c r="E4" s="253" t="s">
        <v>1</v>
      </c>
      <c r="F4" s="253" t="s">
        <v>1</v>
      </c>
      <c r="G4" s="253" t="s">
        <v>1</v>
      </c>
      <c r="H4" s="253" t="s">
        <v>1</v>
      </c>
      <c r="I4" s="253" t="s">
        <v>1</v>
      </c>
      <c r="J4" s="253" t="s">
        <v>1</v>
      </c>
      <c r="K4" s="253" t="s">
        <v>1</v>
      </c>
      <c r="L4" s="253" t="s">
        <v>1</v>
      </c>
      <c r="M4" s="253" t="s">
        <v>1</v>
      </c>
      <c r="N4" s="253" t="s">
        <v>1</v>
      </c>
      <c r="O4" s="253" t="s">
        <v>2</v>
      </c>
      <c r="P4" s="190" t="s">
        <v>50</v>
      </c>
      <c r="Q4" s="191"/>
      <c r="R4" s="188"/>
      <c r="S4" s="188"/>
      <c r="T4" s="188"/>
      <c r="U4" s="188"/>
      <c r="V4" s="188"/>
      <c r="W4" s="188"/>
      <c r="X4" s="188"/>
      <c r="Y4" s="188"/>
      <c r="Z4" s="188"/>
    </row>
    <row r="5" spans="1:26" ht="12.6" customHeight="1">
      <c r="A5" s="516">
        <v>41983.6875</v>
      </c>
      <c r="B5" s="517">
        <v>3664.7864528935202</v>
      </c>
      <c r="C5" s="517">
        <v>6322.2571366038301</v>
      </c>
      <c r="D5" s="517">
        <v>321.18283883448402</v>
      </c>
      <c r="E5" s="517">
        <v>484.86474442803001</v>
      </c>
      <c r="F5" s="517">
        <v>223.07591128497</v>
      </c>
      <c r="G5" s="517">
        <v>403.21624922560801</v>
      </c>
      <c r="H5" s="517">
        <v>2.19347120939152E-3</v>
      </c>
      <c r="I5" s="517">
        <v>98.707263956349493</v>
      </c>
      <c r="J5" s="517">
        <v>-566.54425082559999</v>
      </c>
      <c r="K5" s="517">
        <v>0</v>
      </c>
      <c r="L5" s="517">
        <v>-814.34128436195897</v>
      </c>
      <c r="M5" s="517">
        <v>10951.548539872399</v>
      </c>
      <c r="N5" s="517">
        <v>10137.207255510401</v>
      </c>
      <c r="O5" s="517">
        <f t="shared" ref="O5:O12" si="0">M5</f>
        <v>10951.548539872399</v>
      </c>
      <c r="P5" s="192">
        <v>2014</v>
      </c>
      <c r="Q5" s="192"/>
    </row>
    <row r="6" spans="1:26" ht="12.6" customHeight="1">
      <c r="A6" s="520">
        <v>42044.5</v>
      </c>
      <c r="B6" s="521">
        <v>4173.0158728613196</v>
      </c>
      <c r="C6" s="521">
        <v>7175.9613903947802</v>
      </c>
      <c r="D6" s="521">
        <v>344.203098241502</v>
      </c>
      <c r="E6" s="521">
        <v>449.871106564694</v>
      </c>
      <c r="F6" s="521">
        <v>508.75343507848902</v>
      </c>
      <c r="G6" s="521">
        <v>122.387533956439</v>
      </c>
      <c r="H6" s="521">
        <v>206.185148647262</v>
      </c>
      <c r="I6" s="521">
        <v>162.69179076584101</v>
      </c>
      <c r="J6" s="521">
        <v>-2164.9780698050899</v>
      </c>
      <c r="K6" s="521">
        <v>0</v>
      </c>
      <c r="L6" s="521">
        <v>-895.13236574436496</v>
      </c>
      <c r="M6" s="521">
        <v>10978.091306705201</v>
      </c>
      <c r="N6" s="521">
        <v>10082.9589409609</v>
      </c>
      <c r="O6" s="521">
        <f t="shared" si="0"/>
        <v>10978.091306705201</v>
      </c>
      <c r="P6" s="192">
        <v>2015</v>
      </c>
      <c r="Q6" s="192"/>
    </row>
    <row r="7" spans="1:26" ht="12.6" customHeight="1">
      <c r="A7" s="520">
        <v>42709.6875</v>
      </c>
      <c r="B7" s="521">
        <v>2604.55738580262</v>
      </c>
      <c r="C7" s="521">
        <v>6789.90171252245</v>
      </c>
      <c r="D7" s="521">
        <v>1061.6204149318401</v>
      </c>
      <c r="E7" s="521">
        <v>475.843201394066</v>
      </c>
      <c r="F7" s="521">
        <v>469.41305759758001</v>
      </c>
      <c r="G7" s="521">
        <v>485.49988097742198</v>
      </c>
      <c r="H7" s="521">
        <v>1.0251495452038899</v>
      </c>
      <c r="I7" s="521">
        <v>54.696236415183002</v>
      </c>
      <c r="J7" s="521">
        <v>-517.51474634896397</v>
      </c>
      <c r="K7" s="521">
        <v>0</v>
      </c>
      <c r="L7" s="521">
        <v>-780.90387742471103</v>
      </c>
      <c r="M7" s="521">
        <v>11425.042292837399</v>
      </c>
      <c r="N7" s="521">
        <v>10644.138415412701</v>
      </c>
      <c r="O7" s="521">
        <f t="shared" si="0"/>
        <v>11425.042292837399</v>
      </c>
      <c r="P7" s="192">
        <v>2016</v>
      </c>
      <c r="Q7" s="192"/>
    </row>
    <row r="8" spans="1:26" ht="12.6" customHeight="1">
      <c r="A8" s="520">
        <v>42759.416666666664</v>
      </c>
      <c r="B8" s="521">
        <v>3195.6800187508502</v>
      </c>
      <c r="C8" s="521">
        <v>7853.73456709536</v>
      </c>
      <c r="D8" s="521">
        <v>1142.9903173078201</v>
      </c>
      <c r="E8" s="521">
        <v>487.554894090468</v>
      </c>
      <c r="F8" s="521">
        <v>348.39179059479102</v>
      </c>
      <c r="G8" s="521">
        <v>449.33274195846798</v>
      </c>
      <c r="H8" s="521">
        <v>85.752083692894999</v>
      </c>
      <c r="I8" s="521">
        <v>0.66956852291261704</v>
      </c>
      <c r="J8" s="521">
        <v>-1729.28693254009</v>
      </c>
      <c r="K8" s="521">
        <v>0</v>
      </c>
      <c r="L8" s="521">
        <v>-873.22752236585802</v>
      </c>
      <c r="M8" s="521">
        <v>11834.819049473501</v>
      </c>
      <c r="N8" s="521">
        <v>10961.591527107599</v>
      </c>
      <c r="O8" s="521">
        <f t="shared" si="0"/>
        <v>11834.819049473501</v>
      </c>
      <c r="P8" s="192">
        <v>2017</v>
      </c>
      <c r="Q8" s="192"/>
    </row>
    <row r="9" spans="1:26" ht="12.6" customHeight="1">
      <c r="A9" s="520">
        <v>43159.40625</v>
      </c>
      <c r="B9" s="521">
        <v>3089.6829218347698</v>
      </c>
      <c r="C9" s="521">
        <v>6488.8465384524598</v>
      </c>
      <c r="D9" s="521">
        <v>269.379647382614</v>
      </c>
      <c r="E9" s="521">
        <v>471.412604886797</v>
      </c>
      <c r="F9" s="521">
        <v>608.01529916258596</v>
      </c>
      <c r="G9" s="521">
        <v>184.145803043445</v>
      </c>
      <c r="H9" s="521">
        <v>891.27380006073804</v>
      </c>
      <c r="I9" s="521">
        <v>76.953053132001003</v>
      </c>
      <c r="J9" s="521">
        <v>-26.578386723558001</v>
      </c>
      <c r="K9" s="521">
        <v>0</v>
      </c>
      <c r="L9" s="521">
        <v>-782.20237455212396</v>
      </c>
      <c r="M9" s="521">
        <v>12053.131281231899</v>
      </c>
      <c r="N9" s="521">
        <v>11270.928906679699</v>
      </c>
      <c r="O9" s="521">
        <f t="shared" si="0"/>
        <v>12053.131281231899</v>
      </c>
      <c r="P9" s="192">
        <v>2018</v>
      </c>
      <c r="Q9" s="192"/>
    </row>
    <row r="10" spans="1:26" ht="12.6" customHeight="1">
      <c r="A10" s="520">
        <v>43489.552083333336</v>
      </c>
      <c r="B10" s="521">
        <v>3691.8202830915502</v>
      </c>
      <c r="C10" s="521">
        <v>6670.8814049697403</v>
      </c>
      <c r="D10" s="521">
        <v>1176.9640571560799</v>
      </c>
      <c r="E10" s="521">
        <v>491.97989421865901</v>
      </c>
      <c r="F10" s="521">
        <v>332.04181207733399</v>
      </c>
      <c r="G10" s="521">
        <v>460.68543076240297</v>
      </c>
      <c r="H10" s="521">
        <v>127.10373766595799</v>
      </c>
      <c r="I10" s="521">
        <v>26.2524677738853</v>
      </c>
      <c r="J10" s="521">
        <v>-1026.7745270463599</v>
      </c>
      <c r="K10" s="521">
        <v>0</v>
      </c>
      <c r="L10" s="521">
        <v>-817.050845645104</v>
      </c>
      <c r="M10" s="521">
        <v>11950.954560669299</v>
      </c>
      <c r="N10" s="521">
        <v>11133.9037150242</v>
      </c>
      <c r="O10" s="521">
        <f t="shared" si="0"/>
        <v>11950.954560669299</v>
      </c>
      <c r="P10" s="192">
        <v>2019</v>
      </c>
      <c r="Q10" s="192"/>
    </row>
    <row r="11" spans="1:26" ht="12.6" customHeight="1">
      <c r="A11" s="520">
        <v>43852.385416666664</v>
      </c>
      <c r="B11" s="521">
        <v>3696.7690062333099</v>
      </c>
      <c r="C11" s="521">
        <v>6631.5219514106602</v>
      </c>
      <c r="D11" s="521">
        <v>1160.7036007704401</v>
      </c>
      <c r="E11" s="521">
        <v>514.47031845194795</v>
      </c>
      <c r="F11" s="521">
        <v>130.56104206570001</v>
      </c>
      <c r="G11" s="521">
        <v>738.60020508195601</v>
      </c>
      <c r="H11" s="521">
        <v>137.74048095771701</v>
      </c>
      <c r="I11" s="521">
        <v>128.738440839535</v>
      </c>
      <c r="J11" s="521">
        <v>-1474.38342477381</v>
      </c>
      <c r="K11" s="521">
        <v>0</v>
      </c>
      <c r="L11" s="521">
        <v>-822.18738286538405</v>
      </c>
      <c r="M11" s="521">
        <v>11664.721621037501</v>
      </c>
      <c r="N11" s="521">
        <v>10842.5342381721</v>
      </c>
      <c r="O11" s="521">
        <f t="shared" si="0"/>
        <v>11664.721621037501</v>
      </c>
      <c r="P11" s="192">
        <v>2020</v>
      </c>
      <c r="Q11" s="192"/>
    </row>
    <row r="12" spans="1:26" ht="12.6" customHeight="1">
      <c r="A12" s="518">
        <v>44242.364583333336</v>
      </c>
      <c r="B12" s="519">
        <v>3678.9414145012702</v>
      </c>
      <c r="C12" s="519">
        <v>6201.12942270862</v>
      </c>
      <c r="D12" s="519">
        <v>1205.96115015948</v>
      </c>
      <c r="E12" s="519">
        <v>554.34306008995497</v>
      </c>
      <c r="F12" s="519">
        <v>581.07020698718304</v>
      </c>
      <c r="G12" s="519">
        <v>514.47885104773695</v>
      </c>
      <c r="H12" s="519">
        <v>330.94648423335599</v>
      </c>
      <c r="I12" s="519">
        <v>54.718377288131798</v>
      </c>
      <c r="J12" s="519">
        <v>-962.57431092454306</v>
      </c>
      <c r="K12" s="519">
        <v>0</v>
      </c>
      <c r="L12" s="519">
        <v>-802.88113224010499</v>
      </c>
      <c r="M12" s="519">
        <v>12159.0146560912</v>
      </c>
      <c r="N12" s="519">
        <v>11356.1335238511</v>
      </c>
      <c r="O12" s="519">
        <f t="shared" si="0"/>
        <v>12159.0146560912</v>
      </c>
      <c r="P12" s="192">
        <v>2021</v>
      </c>
      <c r="Q12" s="192"/>
    </row>
    <row r="13" spans="1:26" s="194" customFormat="1" ht="11.25">
      <c r="O13" s="195"/>
    </row>
    <row r="14" spans="1:26" s="194" customFormat="1" ht="11.25">
      <c r="O14" s="195"/>
    </row>
    <row r="15" spans="1:26" ht="24">
      <c r="A15" s="361" t="s">
        <v>719</v>
      </c>
      <c r="B15" s="362" t="s">
        <v>274</v>
      </c>
      <c r="C15" s="362" t="s">
        <v>398</v>
      </c>
      <c r="D15" s="362" t="s">
        <v>399</v>
      </c>
      <c r="E15" s="362" t="s">
        <v>266</v>
      </c>
      <c r="F15" s="362" t="s">
        <v>400</v>
      </c>
      <c r="G15" s="362" t="s">
        <v>275</v>
      </c>
      <c r="H15" s="362" t="s">
        <v>276</v>
      </c>
      <c r="I15" s="362" t="s">
        <v>401</v>
      </c>
      <c r="J15" s="362" t="s">
        <v>576</v>
      </c>
      <c r="K15" s="362" t="s">
        <v>618</v>
      </c>
      <c r="L15" s="362" t="s">
        <v>695</v>
      </c>
      <c r="M15" s="362" t="s">
        <v>613</v>
      </c>
      <c r="N15" s="362" t="s">
        <v>696</v>
      </c>
      <c r="O15" s="362" t="s">
        <v>687</v>
      </c>
    </row>
    <row r="16" spans="1:26">
      <c r="A16" s="361" t="s">
        <v>697</v>
      </c>
      <c r="B16" s="363" t="s">
        <v>1</v>
      </c>
      <c r="C16" s="363" t="s">
        <v>1</v>
      </c>
      <c r="D16" s="363" t="s">
        <v>1</v>
      </c>
      <c r="E16" s="363" t="s">
        <v>1</v>
      </c>
      <c r="F16" s="363" t="s">
        <v>1</v>
      </c>
      <c r="G16" s="363" t="s">
        <v>1</v>
      </c>
      <c r="H16" s="363" t="s">
        <v>1</v>
      </c>
      <c r="I16" s="363" t="s">
        <v>1</v>
      </c>
      <c r="J16" s="363" t="s">
        <v>1</v>
      </c>
      <c r="K16" s="363" t="s">
        <v>1</v>
      </c>
      <c r="L16" s="363" t="s">
        <v>1</v>
      </c>
      <c r="M16" s="363" t="s">
        <v>1</v>
      </c>
      <c r="N16" s="363" t="s">
        <v>1</v>
      </c>
      <c r="O16" s="363" t="s">
        <v>2</v>
      </c>
    </row>
    <row r="17" spans="1:15">
      <c r="A17" s="522">
        <v>41861.239583333336</v>
      </c>
      <c r="B17" s="523">
        <v>2999.6151327832199</v>
      </c>
      <c r="C17" s="523">
        <v>2897.2749914194201</v>
      </c>
      <c r="D17" s="523">
        <v>185.17505438625099</v>
      </c>
      <c r="E17" s="523">
        <v>333.03960736389001</v>
      </c>
      <c r="F17" s="523">
        <v>91.084713171975096</v>
      </c>
      <c r="G17" s="523">
        <v>0</v>
      </c>
      <c r="H17" s="523">
        <v>7.1686345527527404</v>
      </c>
      <c r="I17" s="523">
        <v>45.218362981770198</v>
      </c>
      <c r="J17" s="523">
        <v>-1870.70776056197</v>
      </c>
      <c r="K17" s="523">
        <v>-51.625266109578099</v>
      </c>
      <c r="L17" s="523">
        <v>-492.67043147472401</v>
      </c>
      <c r="M17" s="523">
        <v>4636.2434699877304</v>
      </c>
      <c r="N17" s="523">
        <v>4143.57303851301</v>
      </c>
      <c r="O17" s="523">
        <f t="shared" ref="O17:O24" si="1">M17</f>
        <v>4636.2434699877304</v>
      </c>
    </row>
    <row r="18" spans="1:15">
      <c r="A18" s="526">
        <v>42218.239583333336</v>
      </c>
      <c r="B18" s="527">
        <v>2945.5738597898599</v>
      </c>
      <c r="C18" s="527">
        <v>3785.9464450449</v>
      </c>
      <c r="D18" s="527">
        <v>172.75598661356199</v>
      </c>
      <c r="E18" s="527">
        <v>364.48966489256799</v>
      </c>
      <c r="F18" s="527">
        <v>77.594796262071796</v>
      </c>
      <c r="G18" s="527">
        <v>0</v>
      </c>
      <c r="H18" s="527">
        <v>3.9384979766572301</v>
      </c>
      <c r="I18" s="527">
        <v>27.293227421256798</v>
      </c>
      <c r="J18" s="527">
        <v>-2232.0972443870201</v>
      </c>
      <c r="K18" s="527">
        <v>-217.14062156272999</v>
      </c>
      <c r="L18" s="527">
        <v>-602.02699986495497</v>
      </c>
      <c r="M18" s="527">
        <v>4928.3546120511201</v>
      </c>
      <c r="N18" s="527">
        <v>4326.32761218617</v>
      </c>
      <c r="O18" s="527">
        <f t="shared" si="1"/>
        <v>4928.3546120511201</v>
      </c>
    </row>
    <row r="19" spans="1:15">
      <c r="A19" s="526">
        <v>42589.239583333336</v>
      </c>
      <c r="B19" s="527">
        <v>2335.5437951413901</v>
      </c>
      <c r="C19" s="527">
        <v>3095.8668857955399</v>
      </c>
      <c r="D19" s="527">
        <v>238.62857814605201</v>
      </c>
      <c r="E19" s="527">
        <v>354.14165893301202</v>
      </c>
      <c r="F19" s="527">
        <v>104.91818121468999</v>
      </c>
      <c r="G19" s="527">
        <v>0</v>
      </c>
      <c r="H19" s="527">
        <v>5.3013001053828503</v>
      </c>
      <c r="I19" s="527">
        <v>38.883791410927998</v>
      </c>
      <c r="J19" s="527">
        <v>-1444.5983047330101</v>
      </c>
      <c r="K19" s="527">
        <v>-5.1070719290206501</v>
      </c>
      <c r="L19" s="527">
        <v>-477.11738490194301</v>
      </c>
      <c r="M19" s="527">
        <v>4723.57881408496</v>
      </c>
      <c r="N19" s="527">
        <v>4246.4614291830203</v>
      </c>
      <c r="O19" s="527">
        <f t="shared" si="1"/>
        <v>4723.57881408496</v>
      </c>
    </row>
    <row r="20" spans="1:15">
      <c r="A20" s="526">
        <v>42946.239583333336</v>
      </c>
      <c r="B20" s="527">
        <v>2048.9517841939</v>
      </c>
      <c r="C20" s="527">
        <v>2709.8848700081999</v>
      </c>
      <c r="D20" s="527">
        <v>188.65011731365101</v>
      </c>
      <c r="E20" s="527">
        <v>368.07342894181397</v>
      </c>
      <c r="F20" s="527">
        <v>96.319135577898393</v>
      </c>
      <c r="G20" s="527">
        <v>0</v>
      </c>
      <c r="H20" s="527">
        <v>7.5986158365924403</v>
      </c>
      <c r="I20" s="527">
        <v>38.268905096283802</v>
      </c>
      <c r="J20" s="527">
        <v>81.799881071024203</v>
      </c>
      <c r="K20" s="527">
        <v>-792.62239086093803</v>
      </c>
      <c r="L20" s="527">
        <v>-430.99561927162</v>
      </c>
      <c r="M20" s="527">
        <v>4746.9243471784303</v>
      </c>
      <c r="N20" s="527">
        <v>4315.9287279068103</v>
      </c>
      <c r="O20" s="527">
        <f t="shared" si="1"/>
        <v>4746.9243471784303</v>
      </c>
    </row>
    <row r="21" spans="1:15">
      <c r="A21" s="526">
        <v>43324.239583333336</v>
      </c>
      <c r="B21" s="527">
        <v>3054.0638659697902</v>
      </c>
      <c r="C21" s="527">
        <v>2786.1719072956698</v>
      </c>
      <c r="D21" s="527">
        <v>101.292669591269</v>
      </c>
      <c r="E21" s="527">
        <v>353.194235946596</v>
      </c>
      <c r="F21" s="527">
        <v>85.839849654286397</v>
      </c>
      <c r="G21" s="527">
        <v>0</v>
      </c>
      <c r="H21" s="527">
        <v>5.5349154037724499</v>
      </c>
      <c r="I21" s="527">
        <v>16.9426277914454</v>
      </c>
      <c r="J21" s="527">
        <v>-1410.3789063834899</v>
      </c>
      <c r="K21" s="527">
        <v>0</v>
      </c>
      <c r="L21" s="527">
        <v>-483.00573349838498</v>
      </c>
      <c r="M21" s="527">
        <v>4992.66116526934</v>
      </c>
      <c r="N21" s="527">
        <v>4509.6554317709597</v>
      </c>
      <c r="O21" s="527">
        <f t="shared" si="1"/>
        <v>4992.66116526934</v>
      </c>
    </row>
    <row r="22" spans="1:15">
      <c r="A22" s="526">
        <v>43681.239583333336</v>
      </c>
      <c r="B22" s="527">
        <v>2542.5650881657298</v>
      </c>
      <c r="C22" s="527">
        <v>2827.0909091489402</v>
      </c>
      <c r="D22" s="527">
        <v>710.40158586503901</v>
      </c>
      <c r="E22" s="527">
        <v>347.46275609093999</v>
      </c>
      <c r="F22" s="527">
        <v>69.690636911938299</v>
      </c>
      <c r="G22" s="527">
        <v>0</v>
      </c>
      <c r="H22" s="527">
        <v>18.8153197875254</v>
      </c>
      <c r="I22" s="527">
        <v>36.868165657609197</v>
      </c>
      <c r="J22" s="527">
        <v>-1804.70892061411</v>
      </c>
      <c r="K22" s="527">
        <v>-5.2671228523070202</v>
      </c>
      <c r="L22" s="527">
        <v>-464.31555148245798</v>
      </c>
      <c r="M22" s="527">
        <v>4742.9184181613</v>
      </c>
      <c r="N22" s="527">
        <v>4278.6028666788397</v>
      </c>
      <c r="O22" s="527">
        <f t="shared" si="1"/>
        <v>4742.9184181613</v>
      </c>
    </row>
    <row r="23" spans="1:15">
      <c r="A23" s="526">
        <v>44017.229166666664</v>
      </c>
      <c r="B23" s="527">
        <v>3024.93481377025</v>
      </c>
      <c r="C23" s="527">
        <v>2030.2205811183001</v>
      </c>
      <c r="D23" s="527">
        <v>273.17219040751598</v>
      </c>
      <c r="E23" s="527">
        <v>351.57696723765901</v>
      </c>
      <c r="F23" s="527">
        <v>220.285646657483</v>
      </c>
      <c r="G23" s="527">
        <v>0</v>
      </c>
      <c r="H23" s="527">
        <v>17.151513510768702</v>
      </c>
      <c r="I23" s="527">
        <v>73.750454606017101</v>
      </c>
      <c r="J23" s="527">
        <v>-320.21333882033701</v>
      </c>
      <c r="K23" s="527">
        <v>-1051.3400758274499</v>
      </c>
      <c r="L23" s="527">
        <v>-420.43275825444999</v>
      </c>
      <c r="M23" s="527">
        <v>4619.5387526602099</v>
      </c>
      <c r="N23" s="527">
        <v>4199.1059944057597</v>
      </c>
      <c r="O23" s="527">
        <f t="shared" si="1"/>
        <v>4619.5387526602099</v>
      </c>
    </row>
    <row r="24" spans="1:15">
      <c r="A24" s="524">
        <v>44416.239583333336</v>
      </c>
      <c r="B24" s="525">
        <v>3024.4905210217298</v>
      </c>
      <c r="C24" s="525">
        <v>2368.4199018762502</v>
      </c>
      <c r="D24" s="525">
        <v>237.07353755791499</v>
      </c>
      <c r="E24" s="525">
        <v>339.50604867600401</v>
      </c>
      <c r="F24" s="525">
        <v>152.15024087904899</v>
      </c>
      <c r="G24" s="525">
        <v>0</v>
      </c>
      <c r="H24" s="525">
        <v>7.7692379624717196</v>
      </c>
      <c r="I24" s="525">
        <v>115.820083156145</v>
      </c>
      <c r="J24" s="525">
        <v>-333.62781550743398</v>
      </c>
      <c r="K24" s="525">
        <v>-1041.06435730676</v>
      </c>
      <c r="L24" s="525">
        <v>-442.79356556924898</v>
      </c>
      <c r="M24" s="525">
        <v>4870.5373983153704</v>
      </c>
      <c r="N24" s="525">
        <v>4427.7438327461196</v>
      </c>
      <c r="O24" s="525">
        <f t="shared" si="1"/>
        <v>4870.5373983153704</v>
      </c>
    </row>
    <row r="25" spans="1:15">
      <c r="A25" s="194"/>
      <c r="B25" s="194"/>
      <c r="C25" s="194"/>
      <c r="D25" s="194"/>
      <c r="E25" s="194"/>
      <c r="F25" s="194"/>
      <c r="G25" s="194"/>
      <c r="H25" s="194"/>
      <c r="I25" s="194"/>
      <c r="J25" s="194"/>
      <c r="K25" s="194"/>
      <c r="L25" s="194"/>
      <c r="M25" s="194"/>
      <c r="N25" s="194"/>
      <c r="O25" s="195"/>
    </row>
    <row r="27" spans="1:15">
      <c r="A27" s="192" t="s">
        <v>357</v>
      </c>
    </row>
    <row r="28" spans="1:15">
      <c r="A28" s="192" t="s">
        <v>358</v>
      </c>
    </row>
    <row r="29" spans="1:15">
      <c r="A29" s="192" t="s">
        <v>359</v>
      </c>
    </row>
    <row r="30" spans="1:15">
      <c r="A30" s="192" t="s">
        <v>360</v>
      </c>
    </row>
    <row r="31" spans="1:15">
      <c r="A31" s="192" t="s">
        <v>361</v>
      </c>
    </row>
    <row r="32" spans="1:15">
      <c r="A32" s="192" t="s">
        <v>362</v>
      </c>
    </row>
    <row r="33" spans="1:30">
      <c r="A33" s="192" t="s">
        <v>364</v>
      </c>
    </row>
    <row r="34" spans="1:30">
      <c r="A34" s="192" t="s">
        <v>363</v>
      </c>
    </row>
    <row r="45" spans="1:30">
      <c r="A45" s="196"/>
      <c r="B45" s="196"/>
      <c r="C45" s="196"/>
      <c r="D45" s="196"/>
      <c r="E45" s="196"/>
      <c r="F45" s="196"/>
      <c r="G45" s="196"/>
      <c r="H45" s="196"/>
      <c r="I45" s="196"/>
      <c r="J45" s="196" t="s">
        <v>136</v>
      </c>
      <c r="K45" s="196"/>
      <c r="L45" s="196"/>
      <c r="M45" s="196"/>
      <c r="N45" s="196"/>
      <c r="O45" s="196"/>
      <c r="P45" s="196"/>
      <c r="Q45" s="196"/>
      <c r="R45" s="196"/>
      <c r="S45" s="196"/>
      <c r="T45" s="196"/>
      <c r="U45" s="196"/>
      <c r="V45" s="196"/>
      <c r="W45" s="196"/>
      <c r="X45" s="196"/>
      <c r="Y45" s="196"/>
      <c r="Z45" s="196"/>
      <c r="AA45" s="196"/>
      <c r="AB45" s="196"/>
      <c r="AC45" s="196"/>
    </row>
    <row r="46" spans="1:30">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row>
    <row r="47" spans="1:30" ht="13.5">
      <c r="A47" s="197" t="s">
        <v>135</v>
      </c>
      <c r="B47" s="198">
        <v>40946</v>
      </c>
      <c r="C47" s="198">
        <v>41296</v>
      </c>
      <c r="D47" s="198">
        <v>41983</v>
      </c>
      <c r="E47" s="198">
        <v>42044</v>
      </c>
      <c r="F47" s="198">
        <v>42709</v>
      </c>
      <c r="G47" s="198">
        <v>42759</v>
      </c>
      <c r="H47" s="198">
        <v>43159</v>
      </c>
      <c r="I47" s="198">
        <v>43489</v>
      </c>
      <c r="J47" s="198">
        <v>43852</v>
      </c>
      <c r="K47" s="199">
        <v>44242</v>
      </c>
      <c r="L47" s="185"/>
      <c r="M47" s="197" t="s">
        <v>135</v>
      </c>
      <c r="N47" s="200">
        <v>41133</v>
      </c>
      <c r="O47" s="200">
        <v>41469</v>
      </c>
      <c r="P47" s="200">
        <v>41861</v>
      </c>
      <c r="Q47" s="200">
        <v>42218</v>
      </c>
      <c r="R47" s="200">
        <v>42589</v>
      </c>
      <c r="S47" s="200">
        <v>42946</v>
      </c>
      <c r="T47" s="200">
        <v>43324</v>
      </c>
      <c r="U47" s="200">
        <v>43681</v>
      </c>
      <c r="V47" s="200">
        <v>44017</v>
      </c>
      <c r="W47" s="201">
        <v>44416</v>
      </c>
      <c r="X47" s="185"/>
      <c r="Y47" s="185"/>
      <c r="Z47" s="185"/>
      <c r="AA47" s="185"/>
      <c r="AB47" s="185"/>
      <c r="AC47" s="185"/>
      <c r="AD47" s="140"/>
    </row>
    <row r="48" spans="1:30">
      <c r="A48" s="202"/>
      <c r="B48" s="203">
        <v>40946</v>
      </c>
      <c r="C48" s="203">
        <v>41296</v>
      </c>
      <c r="D48" s="203">
        <v>41983</v>
      </c>
      <c r="E48" s="203">
        <v>42044</v>
      </c>
      <c r="F48" s="203">
        <v>42709</v>
      </c>
      <c r="G48" s="203">
        <v>42759</v>
      </c>
      <c r="H48" s="203">
        <v>43159</v>
      </c>
      <c r="I48" s="203">
        <v>43489</v>
      </c>
      <c r="J48" s="203">
        <v>43852</v>
      </c>
      <c r="K48" s="204">
        <v>44242</v>
      </c>
      <c r="L48" s="185"/>
      <c r="M48" s="202"/>
      <c r="N48" s="205">
        <v>41133</v>
      </c>
      <c r="O48" s="205">
        <v>41469</v>
      </c>
      <c r="P48" s="205">
        <v>41861</v>
      </c>
      <c r="Q48" s="205">
        <v>42218</v>
      </c>
      <c r="R48" s="205">
        <v>42589</v>
      </c>
      <c r="S48" s="205">
        <v>42946</v>
      </c>
      <c r="T48" s="205">
        <v>43324</v>
      </c>
      <c r="U48" s="205">
        <v>43681</v>
      </c>
      <c r="V48" s="205">
        <v>44017</v>
      </c>
      <c r="W48" s="206">
        <v>44416</v>
      </c>
      <c r="X48" s="185"/>
      <c r="Y48" s="185"/>
      <c r="Z48" s="185" t="str">
        <f>YEAR(D48)&amp;"-"&amp;YEAR(I48)&amp;" range"</f>
        <v>2014-2019 range</v>
      </c>
      <c r="AA48" s="185"/>
      <c r="AB48" s="185" t="str">
        <f>YEAR(P48)&amp;"-"&amp;YEAR(U48)&amp;" range"</f>
        <v>2014-2019 range</v>
      </c>
      <c r="AC48" s="185"/>
      <c r="AD48" s="140"/>
    </row>
    <row r="49" spans="1:30">
      <c r="A49" s="207">
        <v>1</v>
      </c>
      <c r="B49" s="208"/>
      <c r="C49" s="208"/>
      <c r="D49" s="208">
        <v>8342.2366696109202</v>
      </c>
      <c r="E49" s="208">
        <v>8085.5292858704797</v>
      </c>
      <c r="F49" s="208">
        <v>8334.5764933117807</v>
      </c>
      <c r="G49" s="208">
        <v>9249.91857302873</v>
      </c>
      <c r="H49" s="208">
        <v>9705.5404009371996</v>
      </c>
      <c r="I49" s="208">
        <v>9274.1872744232005</v>
      </c>
      <c r="J49" s="208">
        <v>8959.3287380361398</v>
      </c>
      <c r="K49" s="208">
        <v>9148.2753895450605</v>
      </c>
      <c r="L49" s="185"/>
      <c r="M49" s="207">
        <v>1</v>
      </c>
      <c r="N49" s="208"/>
      <c r="O49" s="208"/>
      <c r="P49" s="208">
        <v>5379.0674936075702</v>
      </c>
      <c r="Q49" s="208">
        <v>5568.8258069406302</v>
      </c>
      <c r="R49" s="208">
        <v>5438.2077044071402</v>
      </c>
      <c r="S49" s="208">
        <v>5400.0357360939597</v>
      </c>
      <c r="T49" s="208">
        <v>5647.3620961052602</v>
      </c>
      <c r="U49" s="208">
        <v>5250.1541764533504</v>
      </c>
      <c r="V49" s="208">
        <v>5219.4216262829495</v>
      </c>
      <c r="W49" s="208">
        <v>5337.3066041236998</v>
      </c>
      <c r="X49" s="185"/>
      <c r="Y49" s="209">
        <f>MIN(D49:I49)</f>
        <v>8085.5292858704797</v>
      </c>
      <c r="Z49" s="209">
        <f>MAX(D49:I49)-Y49</f>
        <v>1620.0111150667199</v>
      </c>
      <c r="AA49" s="209">
        <f>MIN(P49:U49)</f>
        <v>5250.1541764533504</v>
      </c>
      <c r="AB49" s="209">
        <f>MAX(P49:U49)-AA49</f>
        <v>397.20791965190983</v>
      </c>
      <c r="AC49" s="185"/>
      <c r="AD49" s="140"/>
    </row>
    <row r="50" spans="1:30">
      <c r="A50" s="207">
        <v>1.0416666666666666E-2</v>
      </c>
      <c r="B50" s="208"/>
      <c r="C50" s="208"/>
      <c r="D50" s="208">
        <v>8349.0569302294807</v>
      </c>
      <c r="E50" s="208">
        <v>8082.5230014377303</v>
      </c>
      <c r="F50" s="208">
        <v>8315.4471864081097</v>
      </c>
      <c r="G50" s="208">
        <v>9258.2384839309398</v>
      </c>
      <c r="H50" s="208">
        <v>9649.5490547765403</v>
      </c>
      <c r="I50" s="208">
        <v>9225.9564572154304</v>
      </c>
      <c r="J50" s="208">
        <v>8904.9221843056603</v>
      </c>
      <c r="K50" s="208">
        <v>9136.3215855223898</v>
      </c>
      <c r="L50" s="185"/>
      <c r="M50" s="207">
        <v>1.0416666666666666E-2</v>
      </c>
      <c r="N50" s="208"/>
      <c r="O50" s="208"/>
      <c r="P50" s="208">
        <v>5296.5435621712004</v>
      </c>
      <c r="Q50" s="208">
        <v>5492.4088665353402</v>
      </c>
      <c r="R50" s="208">
        <v>5352.944614041</v>
      </c>
      <c r="S50" s="208">
        <v>5332.8656634244498</v>
      </c>
      <c r="T50" s="208">
        <v>5532.6104117048499</v>
      </c>
      <c r="U50" s="208">
        <v>5225.3641011363698</v>
      </c>
      <c r="V50" s="208">
        <v>5160.6251740418402</v>
      </c>
      <c r="W50" s="208">
        <v>5272.2683834685204</v>
      </c>
      <c r="X50" s="185"/>
      <c r="Y50" s="209">
        <f t="shared" ref="Y50:Y113" si="2">MIN(D50:I50)</f>
        <v>8082.5230014377303</v>
      </c>
      <c r="Z50" s="209">
        <f t="shared" ref="Z50:Z113" si="3">MAX(D50:I50)-Y50</f>
        <v>1567.02605333881</v>
      </c>
      <c r="AA50" s="209">
        <f t="shared" ref="AA50:AA113" si="4">MIN(P50:U50)</f>
        <v>5225.3641011363698</v>
      </c>
      <c r="AB50" s="209">
        <f t="shared" ref="AB50:AB113" si="5">MAX(P50:U50)-AA50</f>
        <v>307.24631056848011</v>
      </c>
      <c r="AC50" s="185"/>
      <c r="AD50" s="140"/>
    </row>
    <row r="51" spans="1:30">
      <c r="A51" s="207">
        <v>2.0833333333333332E-2</v>
      </c>
      <c r="B51" s="208"/>
      <c r="C51" s="208"/>
      <c r="D51" s="208">
        <v>8435.5655930844896</v>
      </c>
      <c r="E51" s="208">
        <v>8206.2935429831505</v>
      </c>
      <c r="F51" s="208">
        <v>8316.1442166136894</v>
      </c>
      <c r="G51" s="208">
        <v>9304.2235472597695</v>
      </c>
      <c r="H51" s="208">
        <v>9691.3919899531593</v>
      </c>
      <c r="I51" s="208">
        <v>9283.6013428162296</v>
      </c>
      <c r="J51" s="208">
        <v>8952.3312475749408</v>
      </c>
      <c r="K51" s="208">
        <v>9225.5628144810908</v>
      </c>
      <c r="L51" s="185"/>
      <c r="M51" s="207">
        <v>2.0833333333333332E-2</v>
      </c>
      <c r="N51" s="208"/>
      <c r="O51" s="208"/>
      <c r="P51" s="208">
        <v>5178.7896360569903</v>
      </c>
      <c r="Q51" s="208">
        <v>5414.6243363306003</v>
      </c>
      <c r="R51" s="208">
        <v>5275.0935932069397</v>
      </c>
      <c r="S51" s="208">
        <v>5247.0262200879997</v>
      </c>
      <c r="T51" s="208">
        <v>5430.1221244379603</v>
      </c>
      <c r="U51" s="208">
        <v>5139.88711248653</v>
      </c>
      <c r="V51" s="208">
        <v>5098.2479279375502</v>
      </c>
      <c r="W51" s="208">
        <v>5173.16734212349</v>
      </c>
      <c r="X51" s="185"/>
      <c r="Y51" s="209">
        <f t="shared" si="2"/>
        <v>8206.2935429831505</v>
      </c>
      <c r="Z51" s="209">
        <f t="shared" si="3"/>
        <v>1485.0984469700088</v>
      </c>
      <c r="AA51" s="209">
        <f t="shared" si="4"/>
        <v>5139.88711248653</v>
      </c>
      <c r="AB51" s="209">
        <f t="shared" si="5"/>
        <v>290.23501195143035</v>
      </c>
      <c r="AC51" s="185"/>
      <c r="AD51" s="140"/>
    </row>
    <row r="52" spans="1:30">
      <c r="A52" s="207">
        <v>3.125E-2</v>
      </c>
      <c r="B52" s="208"/>
      <c r="C52" s="208"/>
      <c r="D52" s="208">
        <v>8367.6524844930791</v>
      </c>
      <c r="E52" s="208">
        <v>8168.97656787499</v>
      </c>
      <c r="F52" s="208">
        <v>8331.6624713016408</v>
      </c>
      <c r="G52" s="208">
        <v>9316.4983497330304</v>
      </c>
      <c r="H52" s="208">
        <v>9692.9377506769906</v>
      </c>
      <c r="I52" s="208">
        <v>9316.94689429754</v>
      </c>
      <c r="J52" s="208">
        <v>8974.0911943391693</v>
      </c>
      <c r="K52" s="208">
        <v>9222.2239803954508</v>
      </c>
      <c r="L52" s="185"/>
      <c r="M52" s="207">
        <v>3.125E-2</v>
      </c>
      <c r="N52" s="208"/>
      <c r="O52" s="208"/>
      <c r="P52" s="208">
        <v>5099.6601192411999</v>
      </c>
      <c r="Q52" s="208">
        <v>5335.3995629400197</v>
      </c>
      <c r="R52" s="208">
        <v>5145.30459752142</v>
      </c>
      <c r="S52" s="208">
        <v>5200.4687888521703</v>
      </c>
      <c r="T52" s="208">
        <v>5362.2539166588203</v>
      </c>
      <c r="U52" s="208">
        <v>5088.7295723297302</v>
      </c>
      <c r="V52" s="208">
        <v>5060.4144557703303</v>
      </c>
      <c r="W52" s="208">
        <v>5123.6716314744699</v>
      </c>
      <c r="X52" s="185"/>
      <c r="Y52" s="209">
        <f t="shared" si="2"/>
        <v>8168.97656787499</v>
      </c>
      <c r="Z52" s="209">
        <f t="shared" si="3"/>
        <v>1523.9611828020006</v>
      </c>
      <c r="AA52" s="209">
        <f t="shared" si="4"/>
        <v>5088.7295723297302</v>
      </c>
      <c r="AB52" s="209">
        <f t="shared" si="5"/>
        <v>273.52434432909013</v>
      </c>
      <c r="AC52" s="185"/>
      <c r="AD52" s="140"/>
    </row>
    <row r="53" spans="1:30">
      <c r="A53" s="207">
        <v>4.1666666666670099E-2</v>
      </c>
      <c r="B53" s="208"/>
      <c r="C53" s="208"/>
      <c r="D53" s="208">
        <v>8359.9584839172494</v>
      </c>
      <c r="E53" s="208">
        <v>8244.0571357281806</v>
      </c>
      <c r="F53" s="208">
        <v>8409.5276033901991</v>
      </c>
      <c r="G53" s="208">
        <v>9324.5496277908096</v>
      </c>
      <c r="H53" s="208">
        <v>9745.28403636847</v>
      </c>
      <c r="I53" s="208">
        <v>9323.8890948512108</v>
      </c>
      <c r="J53" s="208">
        <v>8997.0210383847098</v>
      </c>
      <c r="K53" s="208">
        <v>9280.3663875609309</v>
      </c>
      <c r="L53" s="185"/>
      <c r="M53" s="207">
        <v>4.1666666666670099E-2</v>
      </c>
      <c r="N53" s="208"/>
      <c r="O53" s="208"/>
      <c r="P53" s="208">
        <v>5159.3978963617501</v>
      </c>
      <c r="Q53" s="208">
        <v>5355.0659670738496</v>
      </c>
      <c r="R53" s="208">
        <v>5212.9676112273901</v>
      </c>
      <c r="S53" s="208">
        <v>5160.5772303130898</v>
      </c>
      <c r="T53" s="208">
        <v>5403.31389013228</v>
      </c>
      <c r="U53" s="208">
        <v>5097.95854451387</v>
      </c>
      <c r="V53" s="208">
        <v>5036.6693763907697</v>
      </c>
      <c r="W53" s="208">
        <v>5111.9692360736799</v>
      </c>
      <c r="X53" s="185"/>
      <c r="Y53" s="209">
        <f t="shared" si="2"/>
        <v>8244.0571357281806</v>
      </c>
      <c r="Z53" s="209">
        <f t="shared" si="3"/>
        <v>1501.2269006402894</v>
      </c>
      <c r="AA53" s="209">
        <f t="shared" si="4"/>
        <v>5097.95854451387</v>
      </c>
      <c r="AB53" s="209">
        <f t="shared" si="5"/>
        <v>305.35534561840996</v>
      </c>
      <c r="AC53" s="185"/>
      <c r="AD53" s="140"/>
    </row>
    <row r="54" spans="1:30">
      <c r="A54" s="207">
        <v>5.20833333333304E-2</v>
      </c>
      <c r="B54" s="208"/>
      <c r="C54" s="208"/>
      <c r="D54" s="208">
        <v>8384.8216138221997</v>
      </c>
      <c r="E54" s="208">
        <v>8297.5949894908008</v>
      </c>
      <c r="F54" s="208">
        <v>8494.9538846159394</v>
      </c>
      <c r="G54" s="208">
        <v>9408.2652535418092</v>
      </c>
      <c r="H54" s="208">
        <v>9859.1047569461407</v>
      </c>
      <c r="I54" s="208">
        <v>9359.1833742287199</v>
      </c>
      <c r="J54" s="208">
        <v>9030.2125099139193</v>
      </c>
      <c r="K54" s="208">
        <v>9389.4536104906092</v>
      </c>
      <c r="L54" s="185"/>
      <c r="M54" s="207">
        <v>5.20833333333304E-2</v>
      </c>
      <c r="N54" s="208"/>
      <c r="O54" s="208"/>
      <c r="P54" s="208">
        <v>5148.3723284114003</v>
      </c>
      <c r="Q54" s="208">
        <v>5346.4853798118102</v>
      </c>
      <c r="R54" s="208">
        <v>5199.18382958651</v>
      </c>
      <c r="S54" s="208">
        <v>5139.8550936523998</v>
      </c>
      <c r="T54" s="208">
        <v>5405.6212288505403</v>
      </c>
      <c r="U54" s="208">
        <v>5086.5448826436696</v>
      </c>
      <c r="V54" s="208">
        <v>5030.8110849880104</v>
      </c>
      <c r="W54" s="208">
        <v>5127.9431135221403</v>
      </c>
      <c r="X54" s="185"/>
      <c r="Y54" s="209">
        <f t="shared" si="2"/>
        <v>8297.5949894908008</v>
      </c>
      <c r="Z54" s="209">
        <f t="shared" si="3"/>
        <v>1561.5097674553399</v>
      </c>
      <c r="AA54" s="209">
        <f t="shared" si="4"/>
        <v>5086.5448826436696</v>
      </c>
      <c r="AB54" s="209">
        <f t="shared" si="5"/>
        <v>319.07634620687077</v>
      </c>
      <c r="AC54" s="185"/>
      <c r="AD54" s="140"/>
    </row>
    <row r="55" spans="1:30">
      <c r="A55" s="207">
        <v>6.25E-2</v>
      </c>
      <c r="B55" s="208"/>
      <c r="C55" s="208"/>
      <c r="D55" s="208">
        <v>8360.0188017621003</v>
      </c>
      <c r="E55" s="208">
        <v>8256.9024216087491</v>
      </c>
      <c r="F55" s="208">
        <v>8483.1359089779598</v>
      </c>
      <c r="G55" s="208">
        <v>9385.59680935711</v>
      </c>
      <c r="H55" s="208">
        <v>9840.7046989460905</v>
      </c>
      <c r="I55" s="208">
        <v>9346.4124245280891</v>
      </c>
      <c r="J55" s="208">
        <v>9005.4652046717201</v>
      </c>
      <c r="K55" s="208">
        <v>9374.5877120508994</v>
      </c>
      <c r="L55" s="185"/>
      <c r="M55" s="207">
        <v>6.25E-2</v>
      </c>
      <c r="N55" s="208"/>
      <c r="O55" s="208"/>
      <c r="P55" s="208">
        <v>5136.3267208444404</v>
      </c>
      <c r="Q55" s="208">
        <v>5319.9798612097102</v>
      </c>
      <c r="R55" s="208">
        <v>5146.9024563815301</v>
      </c>
      <c r="S55" s="208">
        <v>5139.5373942758497</v>
      </c>
      <c r="T55" s="208">
        <v>5342.8843372014599</v>
      </c>
      <c r="U55" s="208">
        <v>5033.5953147888604</v>
      </c>
      <c r="V55" s="208">
        <v>5002.6948634799801</v>
      </c>
      <c r="W55" s="208">
        <v>5082.4342838820303</v>
      </c>
      <c r="X55" s="185"/>
      <c r="Y55" s="209">
        <f t="shared" si="2"/>
        <v>8256.9024216087491</v>
      </c>
      <c r="Z55" s="209">
        <f t="shared" si="3"/>
        <v>1583.8022773373414</v>
      </c>
      <c r="AA55" s="209">
        <f t="shared" si="4"/>
        <v>5033.5953147888604</v>
      </c>
      <c r="AB55" s="209">
        <f t="shared" si="5"/>
        <v>309.28902241259948</v>
      </c>
      <c r="AC55" s="185"/>
      <c r="AD55" s="140"/>
    </row>
    <row r="56" spans="1:30">
      <c r="A56" s="207">
        <v>7.29166666666696E-2</v>
      </c>
      <c r="B56" s="208"/>
      <c r="C56" s="208"/>
      <c r="D56" s="208">
        <v>8377.0298487486107</v>
      </c>
      <c r="E56" s="208">
        <v>8196.5243686408503</v>
      </c>
      <c r="F56" s="208">
        <v>8397.4734181618405</v>
      </c>
      <c r="G56" s="208">
        <v>9335.9003242861909</v>
      </c>
      <c r="H56" s="208">
        <v>9762.2736811208397</v>
      </c>
      <c r="I56" s="208">
        <v>9302.0766787232606</v>
      </c>
      <c r="J56" s="208">
        <v>8927.0144557352396</v>
      </c>
      <c r="K56" s="208">
        <v>9344.8315823899902</v>
      </c>
      <c r="L56" s="185"/>
      <c r="M56" s="207">
        <v>7.29166666666696E-2</v>
      </c>
      <c r="N56" s="208"/>
      <c r="O56" s="208"/>
      <c r="P56" s="208">
        <v>5105.7753675014401</v>
      </c>
      <c r="Q56" s="208">
        <v>5345.6533471271496</v>
      </c>
      <c r="R56" s="208">
        <v>5143.6623734602399</v>
      </c>
      <c r="S56" s="208">
        <v>5128.1995725782899</v>
      </c>
      <c r="T56" s="208">
        <v>5348.4225287290201</v>
      </c>
      <c r="U56" s="208">
        <v>5037.6020533164201</v>
      </c>
      <c r="V56" s="208">
        <v>5002.7189195004703</v>
      </c>
      <c r="W56" s="208">
        <v>5062.4328873969498</v>
      </c>
      <c r="X56" s="185"/>
      <c r="Y56" s="209">
        <f t="shared" si="2"/>
        <v>8196.5243686408503</v>
      </c>
      <c r="Z56" s="209">
        <f t="shared" si="3"/>
        <v>1565.7493124799894</v>
      </c>
      <c r="AA56" s="209">
        <f t="shared" si="4"/>
        <v>5037.6020533164201</v>
      </c>
      <c r="AB56" s="209">
        <f t="shared" si="5"/>
        <v>310.82047541259999</v>
      </c>
      <c r="AC56" s="185"/>
      <c r="AD56" s="140"/>
    </row>
    <row r="57" spans="1:30">
      <c r="A57" s="207">
        <v>8.33333333333304E-2</v>
      </c>
      <c r="B57" s="208"/>
      <c r="C57" s="208"/>
      <c r="D57" s="208">
        <v>8397.6126338051799</v>
      </c>
      <c r="E57" s="208">
        <v>8150.4673153477297</v>
      </c>
      <c r="F57" s="208">
        <v>8372.84647158593</v>
      </c>
      <c r="G57" s="208">
        <v>9344.3740849601909</v>
      </c>
      <c r="H57" s="208">
        <v>9801.5069907310608</v>
      </c>
      <c r="I57" s="208">
        <v>9274.8608411633795</v>
      </c>
      <c r="J57" s="208">
        <v>8919.2279017376695</v>
      </c>
      <c r="K57" s="208">
        <v>9314.13650263407</v>
      </c>
      <c r="L57" s="185"/>
      <c r="M57" s="207">
        <v>8.33333333333304E-2</v>
      </c>
      <c r="N57" s="208"/>
      <c r="O57" s="208"/>
      <c r="P57" s="208">
        <v>5070.9279208786202</v>
      </c>
      <c r="Q57" s="208">
        <v>5330.32089676952</v>
      </c>
      <c r="R57" s="208">
        <v>5105.0829461015801</v>
      </c>
      <c r="S57" s="208">
        <v>5081.1280776354297</v>
      </c>
      <c r="T57" s="208">
        <v>5361.69210601128</v>
      </c>
      <c r="U57" s="208">
        <v>5059.6059966350904</v>
      </c>
      <c r="V57" s="208">
        <v>4990.0999953793298</v>
      </c>
      <c r="W57" s="208">
        <v>5102.9873612209503</v>
      </c>
      <c r="X57" s="185"/>
      <c r="Y57" s="209">
        <f t="shared" si="2"/>
        <v>8150.4673153477297</v>
      </c>
      <c r="Z57" s="209">
        <f t="shared" si="3"/>
        <v>1651.0396753833311</v>
      </c>
      <c r="AA57" s="209">
        <f t="shared" si="4"/>
        <v>5059.6059966350904</v>
      </c>
      <c r="AB57" s="209">
        <f t="shared" si="5"/>
        <v>302.0861093761896</v>
      </c>
      <c r="AC57" s="185"/>
      <c r="AD57" s="140"/>
    </row>
    <row r="58" spans="1:30">
      <c r="A58" s="207">
        <v>9.375E-2</v>
      </c>
      <c r="B58" s="208"/>
      <c r="C58" s="208"/>
      <c r="D58" s="208">
        <v>8337.7411105238407</v>
      </c>
      <c r="E58" s="208">
        <v>8109.9541883080401</v>
      </c>
      <c r="F58" s="208">
        <v>8315.18070769724</v>
      </c>
      <c r="G58" s="208">
        <v>9286.1491078837098</v>
      </c>
      <c r="H58" s="208">
        <v>9788.5497832630208</v>
      </c>
      <c r="I58" s="208">
        <v>9199.5537301738204</v>
      </c>
      <c r="J58" s="208">
        <v>8864.3206069551197</v>
      </c>
      <c r="K58" s="208">
        <v>9323.0588946670996</v>
      </c>
      <c r="L58" s="185"/>
      <c r="M58" s="207">
        <v>9.375E-2</v>
      </c>
      <c r="N58" s="208"/>
      <c r="O58" s="208"/>
      <c r="P58" s="208">
        <v>5035.14597984998</v>
      </c>
      <c r="Q58" s="208">
        <v>5299.8690343078897</v>
      </c>
      <c r="R58" s="208">
        <v>5114.5662607677796</v>
      </c>
      <c r="S58" s="208">
        <v>5056.2400864053398</v>
      </c>
      <c r="T58" s="208">
        <v>5357.2545451727801</v>
      </c>
      <c r="U58" s="208">
        <v>5042.4946503864003</v>
      </c>
      <c r="V58" s="208">
        <v>4961.9118287520296</v>
      </c>
      <c r="W58" s="208">
        <v>5080.4725693974697</v>
      </c>
      <c r="X58" s="185"/>
      <c r="Y58" s="209">
        <f t="shared" si="2"/>
        <v>8109.9541883080401</v>
      </c>
      <c r="Z58" s="209">
        <f t="shared" si="3"/>
        <v>1678.5955949549807</v>
      </c>
      <c r="AA58" s="209">
        <f t="shared" si="4"/>
        <v>5035.14597984998</v>
      </c>
      <c r="AB58" s="209">
        <f t="shared" si="5"/>
        <v>322.10856532280013</v>
      </c>
      <c r="AC58" s="185"/>
      <c r="AD58" s="140"/>
    </row>
    <row r="59" spans="1:30">
      <c r="A59" s="207">
        <v>0.10416666666667</v>
      </c>
      <c r="B59" s="208"/>
      <c r="C59" s="208"/>
      <c r="D59" s="208">
        <v>8308.6179544277402</v>
      </c>
      <c r="E59" s="208">
        <v>8112.12177566836</v>
      </c>
      <c r="F59" s="208">
        <v>8315.9304653096897</v>
      </c>
      <c r="G59" s="208">
        <v>9333.3512785036401</v>
      </c>
      <c r="H59" s="208">
        <v>9819.1193058721292</v>
      </c>
      <c r="I59" s="208">
        <v>9211.8364475071594</v>
      </c>
      <c r="J59" s="208">
        <v>8908.7897998430508</v>
      </c>
      <c r="K59" s="208">
        <v>9371.0971738230201</v>
      </c>
      <c r="L59" s="185"/>
      <c r="M59" s="207">
        <v>0.10416666666667</v>
      </c>
      <c r="N59" s="208"/>
      <c r="O59" s="208"/>
      <c r="P59" s="208">
        <v>5050.7986642280102</v>
      </c>
      <c r="Q59" s="208">
        <v>5299.1656459052601</v>
      </c>
      <c r="R59" s="208">
        <v>5114.8763226085703</v>
      </c>
      <c r="S59" s="208">
        <v>5064.2845169488401</v>
      </c>
      <c r="T59" s="208">
        <v>5348.0372410180198</v>
      </c>
      <c r="U59" s="208">
        <v>5050.5117073613801</v>
      </c>
      <c r="V59" s="208">
        <v>4978.5319004922503</v>
      </c>
      <c r="W59" s="208">
        <v>5053.9714827667603</v>
      </c>
      <c r="X59" s="185"/>
      <c r="Y59" s="209">
        <f t="shared" si="2"/>
        <v>8112.12177566836</v>
      </c>
      <c r="Z59" s="209">
        <f t="shared" si="3"/>
        <v>1706.9975302037692</v>
      </c>
      <c r="AA59" s="209">
        <f t="shared" si="4"/>
        <v>5050.5117073613801</v>
      </c>
      <c r="AB59" s="209">
        <f t="shared" si="5"/>
        <v>297.52553365663971</v>
      </c>
      <c r="AC59" s="185"/>
      <c r="AD59" s="140"/>
    </row>
    <row r="60" spans="1:30">
      <c r="A60" s="207">
        <v>0.11458333333329999</v>
      </c>
      <c r="B60" s="208"/>
      <c r="C60" s="208"/>
      <c r="D60" s="208">
        <v>8309.8887991696502</v>
      </c>
      <c r="E60" s="208">
        <v>8068.4735475573098</v>
      </c>
      <c r="F60" s="208">
        <v>8331.8435364439792</v>
      </c>
      <c r="G60" s="208">
        <v>9295.2904072421206</v>
      </c>
      <c r="H60" s="208">
        <v>9833.7828761966794</v>
      </c>
      <c r="I60" s="208">
        <v>9208.0902190250108</v>
      </c>
      <c r="J60" s="208">
        <v>8845.95432821754</v>
      </c>
      <c r="K60" s="208">
        <v>9365.9198139468808</v>
      </c>
      <c r="L60" s="185"/>
      <c r="M60" s="207">
        <v>0.11458333333329999</v>
      </c>
      <c r="N60" s="208"/>
      <c r="O60" s="208"/>
      <c r="P60" s="208">
        <v>5094.0168999160096</v>
      </c>
      <c r="Q60" s="208">
        <v>5337.1902991238603</v>
      </c>
      <c r="R60" s="208">
        <v>5181.7987844456702</v>
      </c>
      <c r="S60" s="208">
        <v>5105.0200816891502</v>
      </c>
      <c r="T60" s="208">
        <v>5368.4005967694002</v>
      </c>
      <c r="U60" s="208">
        <v>5072.9916259192296</v>
      </c>
      <c r="V60" s="208">
        <v>4979.7566229866998</v>
      </c>
      <c r="W60" s="208">
        <v>5044.4532698073799</v>
      </c>
      <c r="X60" s="185"/>
      <c r="Y60" s="209">
        <f t="shared" si="2"/>
        <v>8068.4735475573098</v>
      </c>
      <c r="Z60" s="209">
        <f t="shared" si="3"/>
        <v>1765.3093286393696</v>
      </c>
      <c r="AA60" s="209">
        <f t="shared" si="4"/>
        <v>5072.9916259192296</v>
      </c>
      <c r="AB60" s="209">
        <f t="shared" si="5"/>
        <v>295.40897085017059</v>
      </c>
      <c r="AC60" s="185"/>
      <c r="AD60" s="140"/>
    </row>
    <row r="61" spans="1:30">
      <c r="A61" s="207">
        <v>0.125</v>
      </c>
      <c r="B61" s="208"/>
      <c r="C61" s="208"/>
      <c r="D61" s="208">
        <v>8283.6069647916502</v>
      </c>
      <c r="E61" s="208">
        <v>8103.9167387084099</v>
      </c>
      <c r="F61" s="208">
        <v>8293.3358699359596</v>
      </c>
      <c r="G61" s="208">
        <v>9282.5914743374196</v>
      </c>
      <c r="H61" s="208">
        <v>9833.9164517001209</v>
      </c>
      <c r="I61" s="208">
        <v>9232.9822914099204</v>
      </c>
      <c r="J61" s="208">
        <v>8867.2804616367193</v>
      </c>
      <c r="K61" s="208">
        <v>9416.9752955177701</v>
      </c>
      <c r="L61" s="185"/>
      <c r="M61" s="207">
        <v>0.125</v>
      </c>
      <c r="N61" s="208"/>
      <c r="O61" s="208"/>
      <c r="P61" s="208">
        <v>5065.1817208209804</v>
      </c>
      <c r="Q61" s="208">
        <v>5347.2141296182799</v>
      </c>
      <c r="R61" s="208">
        <v>5124.1360443149197</v>
      </c>
      <c r="S61" s="208">
        <v>5150.7740202797604</v>
      </c>
      <c r="T61" s="208">
        <v>5308.3117009288999</v>
      </c>
      <c r="U61" s="208">
        <v>5035.7010294067204</v>
      </c>
      <c r="V61" s="208">
        <v>4955.5384256855496</v>
      </c>
      <c r="W61" s="208">
        <v>5038.0329115837803</v>
      </c>
      <c r="X61" s="185"/>
      <c r="Y61" s="209">
        <f t="shared" si="2"/>
        <v>8103.9167387084099</v>
      </c>
      <c r="Z61" s="209">
        <f t="shared" si="3"/>
        <v>1729.999712991711</v>
      </c>
      <c r="AA61" s="209">
        <f t="shared" si="4"/>
        <v>5035.7010294067204</v>
      </c>
      <c r="AB61" s="209">
        <f t="shared" si="5"/>
        <v>311.5131002115595</v>
      </c>
      <c r="AC61" s="185"/>
      <c r="AD61" s="140"/>
    </row>
    <row r="62" spans="1:30">
      <c r="A62" s="207">
        <v>0.13541666666669999</v>
      </c>
      <c r="B62" s="208"/>
      <c r="C62" s="208"/>
      <c r="D62" s="208">
        <v>8198.0105645567201</v>
      </c>
      <c r="E62" s="208">
        <v>8091.9077423710496</v>
      </c>
      <c r="F62" s="208">
        <v>8299.8730285022593</v>
      </c>
      <c r="G62" s="208">
        <v>9281.7599197141608</v>
      </c>
      <c r="H62" s="208">
        <v>9804.5956828773506</v>
      </c>
      <c r="I62" s="208">
        <v>9164.1056478882892</v>
      </c>
      <c r="J62" s="208">
        <v>8823.8183743809095</v>
      </c>
      <c r="K62" s="208">
        <v>9410.9532925841904</v>
      </c>
      <c r="L62" s="185"/>
      <c r="M62" s="207">
        <v>0.13541666666669999</v>
      </c>
      <c r="N62" s="208"/>
      <c r="O62" s="208"/>
      <c r="P62" s="208">
        <v>5027.9879817165702</v>
      </c>
      <c r="Q62" s="208">
        <v>5332.3672744505702</v>
      </c>
      <c r="R62" s="208">
        <v>5099.03620782486</v>
      </c>
      <c r="S62" s="208">
        <v>5106.1539157283096</v>
      </c>
      <c r="T62" s="208">
        <v>5268.7623898076799</v>
      </c>
      <c r="U62" s="208">
        <v>5006.1304392524899</v>
      </c>
      <c r="V62" s="208">
        <v>4943.3411563142299</v>
      </c>
      <c r="W62" s="208">
        <v>5012.0958860833998</v>
      </c>
      <c r="X62" s="185"/>
      <c r="Y62" s="209">
        <f t="shared" si="2"/>
        <v>8091.9077423710496</v>
      </c>
      <c r="Z62" s="209">
        <f t="shared" si="3"/>
        <v>1712.6879405063009</v>
      </c>
      <c r="AA62" s="209">
        <f t="shared" si="4"/>
        <v>5006.1304392524899</v>
      </c>
      <c r="AB62" s="209">
        <f t="shared" si="5"/>
        <v>326.23683519808037</v>
      </c>
      <c r="AC62" s="185"/>
      <c r="AD62" s="140"/>
    </row>
    <row r="63" spans="1:30">
      <c r="A63" s="207">
        <v>0.14583333333330001</v>
      </c>
      <c r="B63" s="208"/>
      <c r="C63" s="208"/>
      <c r="D63" s="208">
        <v>8177.50916418427</v>
      </c>
      <c r="E63" s="208">
        <v>8049.9614827574196</v>
      </c>
      <c r="F63" s="208">
        <v>8286.5343527266105</v>
      </c>
      <c r="G63" s="208">
        <v>9231.5736788286304</v>
      </c>
      <c r="H63" s="208">
        <v>9746.8937666310594</v>
      </c>
      <c r="I63" s="208">
        <v>9110.1193105848106</v>
      </c>
      <c r="J63" s="208">
        <v>8803.50836579729</v>
      </c>
      <c r="K63" s="208">
        <v>9410.0954444804702</v>
      </c>
      <c r="L63" s="185"/>
      <c r="M63" s="207">
        <v>0.14583333333330001</v>
      </c>
      <c r="N63" s="208"/>
      <c r="O63" s="208"/>
      <c r="P63" s="208">
        <v>5011.5555680615498</v>
      </c>
      <c r="Q63" s="208">
        <v>5268.1524778749299</v>
      </c>
      <c r="R63" s="208">
        <v>5065.9388744874996</v>
      </c>
      <c r="S63" s="208">
        <v>5076.79582037818</v>
      </c>
      <c r="T63" s="208">
        <v>5237.55720763505</v>
      </c>
      <c r="U63" s="208">
        <v>4992.9344711657404</v>
      </c>
      <c r="V63" s="208">
        <v>4916.0126963229004</v>
      </c>
      <c r="W63" s="208">
        <v>5007.5025816112702</v>
      </c>
      <c r="X63" s="185"/>
      <c r="Y63" s="209">
        <f t="shared" si="2"/>
        <v>8049.9614827574196</v>
      </c>
      <c r="Z63" s="209">
        <f t="shared" si="3"/>
        <v>1696.9322838736398</v>
      </c>
      <c r="AA63" s="209">
        <f t="shared" si="4"/>
        <v>4992.9344711657404</v>
      </c>
      <c r="AB63" s="209">
        <f t="shared" si="5"/>
        <v>275.21800670918947</v>
      </c>
      <c r="AC63" s="185"/>
      <c r="AD63" s="140"/>
    </row>
    <row r="64" spans="1:30">
      <c r="A64" s="207">
        <v>0.15625</v>
      </c>
      <c r="B64" s="208"/>
      <c r="C64" s="208"/>
      <c r="D64" s="208">
        <v>8148.2082815735803</v>
      </c>
      <c r="E64" s="208">
        <v>8031.2111113475503</v>
      </c>
      <c r="F64" s="208">
        <v>8269.4436823501401</v>
      </c>
      <c r="G64" s="208">
        <v>9221.5131326112896</v>
      </c>
      <c r="H64" s="208">
        <v>9711.6082052782403</v>
      </c>
      <c r="I64" s="208">
        <v>9118.41611445128</v>
      </c>
      <c r="J64" s="208">
        <v>8822.5312247054098</v>
      </c>
      <c r="K64" s="208">
        <v>9412.47469260055</v>
      </c>
      <c r="L64" s="185"/>
      <c r="M64" s="207">
        <v>0.15625</v>
      </c>
      <c r="N64" s="208"/>
      <c r="O64" s="208"/>
      <c r="P64" s="208">
        <v>5003.0085216930202</v>
      </c>
      <c r="Q64" s="208">
        <v>5240.9455594396804</v>
      </c>
      <c r="R64" s="208">
        <v>5081.5309084791297</v>
      </c>
      <c r="S64" s="208">
        <v>5055.2170114505097</v>
      </c>
      <c r="T64" s="208">
        <v>5283.8458573243197</v>
      </c>
      <c r="U64" s="208">
        <v>4981.1582069599999</v>
      </c>
      <c r="V64" s="208">
        <v>4902.1658436339703</v>
      </c>
      <c r="W64" s="208">
        <v>4988.3099913441201</v>
      </c>
      <c r="X64" s="185"/>
      <c r="Y64" s="209">
        <f t="shared" si="2"/>
        <v>8031.2111113475503</v>
      </c>
      <c r="Z64" s="209">
        <f t="shared" si="3"/>
        <v>1680.3970939306901</v>
      </c>
      <c r="AA64" s="209">
        <f t="shared" si="4"/>
        <v>4981.1582069599999</v>
      </c>
      <c r="AB64" s="209">
        <f t="shared" si="5"/>
        <v>302.68765036431978</v>
      </c>
      <c r="AC64" s="185"/>
      <c r="AD64" s="140"/>
    </row>
    <row r="65" spans="1:30">
      <c r="A65" s="207">
        <v>0.16666666666669999</v>
      </c>
      <c r="B65" s="208"/>
      <c r="C65" s="208"/>
      <c r="D65" s="208">
        <v>8203.7585751144197</v>
      </c>
      <c r="E65" s="208">
        <v>8079.2064530514899</v>
      </c>
      <c r="F65" s="208">
        <v>8354.5671797532905</v>
      </c>
      <c r="G65" s="208">
        <v>9285.3735916281694</v>
      </c>
      <c r="H65" s="208">
        <v>9788.2456778329306</v>
      </c>
      <c r="I65" s="208">
        <v>9203.7293939476695</v>
      </c>
      <c r="J65" s="208">
        <v>8885.8237011833608</v>
      </c>
      <c r="K65" s="208">
        <v>9513.0286540191992</v>
      </c>
      <c r="L65" s="185"/>
      <c r="M65" s="207">
        <v>0.16666666666669999</v>
      </c>
      <c r="N65" s="208"/>
      <c r="O65" s="208"/>
      <c r="P65" s="208">
        <v>5040.1972123262203</v>
      </c>
      <c r="Q65" s="208">
        <v>5256.7330360051801</v>
      </c>
      <c r="R65" s="208">
        <v>5067.4008413192796</v>
      </c>
      <c r="S65" s="208">
        <v>5075.7846650469601</v>
      </c>
      <c r="T65" s="208">
        <v>5262.9149846918699</v>
      </c>
      <c r="U65" s="208">
        <v>4979.4892293195398</v>
      </c>
      <c r="V65" s="208">
        <v>4921.9945242802596</v>
      </c>
      <c r="W65" s="208">
        <v>5025.8042372155196</v>
      </c>
      <c r="X65" s="185"/>
      <c r="Y65" s="209">
        <f t="shared" si="2"/>
        <v>8079.2064530514899</v>
      </c>
      <c r="Z65" s="209">
        <f t="shared" si="3"/>
        <v>1709.0392247814407</v>
      </c>
      <c r="AA65" s="209">
        <f t="shared" si="4"/>
        <v>4979.4892293195398</v>
      </c>
      <c r="AB65" s="209">
        <f t="shared" si="5"/>
        <v>283.42575537233006</v>
      </c>
      <c r="AC65" s="185"/>
      <c r="AD65" s="140"/>
    </row>
    <row r="66" spans="1:30">
      <c r="A66" s="207">
        <v>0.17708333333330001</v>
      </c>
      <c r="B66" s="208"/>
      <c r="C66" s="208"/>
      <c r="D66" s="208">
        <v>8267.0739983560907</v>
      </c>
      <c r="E66" s="208">
        <v>8102.6919050772203</v>
      </c>
      <c r="F66" s="208">
        <v>8425.6711912589908</v>
      </c>
      <c r="G66" s="208">
        <v>9312.0498315292498</v>
      </c>
      <c r="H66" s="208">
        <v>9847.2008593589399</v>
      </c>
      <c r="I66" s="208">
        <v>9268.9640804426708</v>
      </c>
      <c r="J66" s="208">
        <v>8926.9067146418001</v>
      </c>
      <c r="K66" s="208">
        <v>9541.4009932248391</v>
      </c>
      <c r="L66" s="185"/>
      <c r="M66" s="207">
        <v>0.17708333333330001</v>
      </c>
      <c r="N66" s="208"/>
      <c r="O66" s="208"/>
      <c r="P66" s="208">
        <v>4993.18190763443</v>
      </c>
      <c r="Q66" s="208">
        <v>5225.6614084150497</v>
      </c>
      <c r="R66" s="208">
        <v>5081.8741588796101</v>
      </c>
      <c r="S66" s="208">
        <v>5061.5781690560098</v>
      </c>
      <c r="T66" s="208">
        <v>5239.7783532682397</v>
      </c>
      <c r="U66" s="208">
        <v>4978.8196304148996</v>
      </c>
      <c r="V66" s="208">
        <v>4897.6450475892998</v>
      </c>
      <c r="W66" s="208">
        <v>5030.0225193292499</v>
      </c>
      <c r="X66" s="185"/>
      <c r="Y66" s="209">
        <f t="shared" si="2"/>
        <v>8102.6919050772203</v>
      </c>
      <c r="Z66" s="209">
        <f t="shared" si="3"/>
        <v>1744.5089542817195</v>
      </c>
      <c r="AA66" s="209">
        <f t="shared" si="4"/>
        <v>4978.8196304148996</v>
      </c>
      <c r="AB66" s="209">
        <f t="shared" si="5"/>
        <v>260.95872285334008</v>
      </c>
      <c r="AC66" s="185"/>
      <c r="AD66" s="140"/>
    </row>
    <row r="67" spans="1:30">
      <c r="A67" s="207">
        <v>0.1875</v>
      </c>
      <c r="B67" s="208"/>
      <c r="C67" s="208"/>
      <c r="D67" s="208">
        <v>8352.7000394392908</v>
      </c>
      <c r="E67" s="208">
        <v>8154.5983734596703</v>
      </c>
      <c r="F67" s="208">
        <v>8510.1739617941294</v>
      </c>
      <c r="G67" s="208">
        <v>9354.73445041368</v>
      </c>
      <c r="H67" s="208">
        <v>9916.6588237811302</v>
      </c>
      <c r="I67" s="208">
        <v>9321.5777026529104</v>
      </c>
      <c r="J67" s="208">
        <v>9061.4955094152501</v>
      </c>
      <c r="K67" s="208">
        <v>9610.0419189558997</v>
      </c>
      <c r="L67" s="185"/>
      <c r="M67" s="207">
        <v>0.1875</v>
      </c>
      <c r="N67" s="208"/>
      <c r="O67" s="208"/>
      <c r="P67" s="208">
        <v>4986.5439147684901</v>
      </c>
      <c r="Q67" s="208">
        <v>5205.0937848257699</v>
      </c>
      <c r="R67" s="208">
        <v>5044.6872359929102</v>
      </c>
      <c r="S67" s="208">
        <v>5016.1150128180798</v>
      </c>
      <c r="T67" s="208">
        <v>5225.6169790609601</v>
      </c>
      <c r="U67" s="208">
        <v>4957.5193115460197</v>
      </c>
      <c r="V67" s="208">
        <v>4807.4286679078696</v>
      </c>
      <c r="W67" s="208">
        <v>5030.72070363078</v>
      </c>
      <c r="X67" s="185"/>
      <c r="Y67" s="209">
        <f t="shared" si="2"/>
        <v>8154.5983734596703</v>
      </c>
      <c r="Z67" s="209">
        <f t="shared" si="3"/>
        <v>1762.0604503214599</v>
      </c>
      <c r="AA67" s="209">
        <f t="shared" si="4"/>
        <v>4957.5193115460197</v>
      </c>
      <c r="AB67" s="209">
        <f t="shared" si="5"/>
        <v>268.09766751494044</v>
      </c>
      <c r="AC67" s="185"/>
      <c r="AD67" s="140"/>
    </row>
    <row r="68" spans="1:30">
      <c r="A68" s="207">
        <v>0.19791666666669999</v>
      </c>
      <c r="B68" s="208"/>
      <c r="C68" s="208"/>
      <c r="D68" s="208">
        <v>8389.8369426399804</v>
      </c>
      <c r="E68" s="208">
        <v>8295.1388527515901</v>
      </c>
      <c r="F68" s="208">
        <v>8566.4527949224994</v>
      </c>
      <c r="G68" s="208">
        <v>9449.1883794467594</v>
      </c>
      <c r="H68" s="208">
        <v>10060.677278532299</v>
      </c>
      <c r="I68" s="208">
        <v>9430.8718466018108</v>
      </c>
      <c r="J68" s="208">
        <v>9152.0003206827605</v>
      </c>
      <c r="K68" s="208">
        <v>9709.6617748654098</v>
      </c>
      <c r="L68" s="185"/>
      <c r="M68" s="207">
        <v>0.19791666666669999</v>
      </c>
      <c r="N68" s="208"/>
      <c r="O68" s="208"/>
      <c r="P68" s="208">
        <v>4914.7386096583596</v>
      </c>
      <c r="Q68" s="208">
        <v>5181.5106405185797</v>
      </c>
      <c r="R68" s="208">
        <v>5052.1172461998804</v>
      </c>
      <c r="S68" s="208">
        <v>4972.6644038582999</v>
      </c>
      <c r="T68" s="208">
        <v>5236.9034584412102</v>
      </c>
      <c r="U68" s="208">
        <v>4951.1501407813203</v>
      </c>
      <c r="V68" s="208">
        <v>4685.5121220342298</v>
      </c>
      <c r="W68" s="208">
        <v>5037.4119926477697</v>
      </c>
      <c r="X68" s="185"/>
      <c r="Y68" s="209">
        <f t="shared" si="2"/>
        <v>8295.1388527515901</v>
      </c>
      <c r="Z68" s="209">
        <f t="shared" si="3"/>
        <v>1765.5384257807091</v>
      </c>
      <c r="AA68" s="209">
        <f t="shared" si="4"/>
        <v>4914.7386096583596</v>
      </c>
      <c r="AB68" s="209">
        <f t="shared" si="5"/>
        <v>322.16484878285064</v>
      </c>
      <c r="AC68" s="185"/>
      <c r="AD68" s="140"/>
    </row>
    <row r="69" spans="1:30">
      <c r="A69" s="207">
        <v>0.20833333333330001</v>
      </c>
      <c r="B69" s="208"/>
      <c r="C69" s="208"/>
      <c r="D69" s="208">
        <v>8597.1593377710597</v>
      </c>
      <c r="E69" s="208">
        <v>8473.3778031354504</v>
      </c>
      <c r="F69" s="208">
        <v>8805.9451772430893</v>
      </c>
      <c r="G69" s="208">
        <v>9595.5040063045908</v>
      </c>
      <c r="H69" s="208">
        <v>10192.233189782501</v>
      </c>
      <c r="I69" s="208">
        <v>9650.3255937407594</v>
      </c>
      <c r="J69" s="208">
        <v>9405.3765390341905</v>
      </c>
      <c r="K69" s="208">
        <v>9915.2277243506796</v>
      </c>
      <c r="L69" s="185"/>
      <c r="M69" s="207">
        <v>0.20833333333330001</v>
      </c>
      <c r="N69" s="208"/>
      <c r="O69" s="208"/>
      <c r="P69" s="208">
        <v>4929.1360580241098</v>
      </c>
      <c r="Q69" s="208">
        <v>5186.6210776507396</v>
      </c>
      <c r="R69" s="208">
        <v>5002.4102632709601</v>
      </c>
      <c r="S69" s="208">
        <v>4906.0895192592898</v>
      </c>
      <c r="T69" s="208">
        <v>5267.7576864277298</v>
      </c>
      <c r="U69" s="208">
        <v>4959.3512507198902</v>
      </c>
      <c r="V69" s="208">
        <v>4702.4563007914803</v>
      </c>
      <c r="W69" s="208">
        <v>5058.8890434203004</v>
      </c>
      <c r="X69" s="185"/>
      <c r="Y69" s="209">
        <f t="shared" si="2"/>
        <v>8473.3778031354504</v>
      </c>
      <c r="Z69" s="209">
        <f t="shared" si="3"/>
        <v>1718.8553866470502</v>
      </c>
      <c r="AA69" s="209">
        <f t="shared" si="4"/>
        <v>4906.0895192592898</v>
      </c>
      <c r="AB69" s="209">
        <f t="shared" si="5"/>
        <v>361.66816716844005</v>
      </c>
      <c r="AC69" s="185"/>
      <c r="AD69" s="140"/>
    </row>
    <row r="70" spans="1:30">
      <c r="A70" s="207">
        <v>0.21875</v>
      </c>
      <c r="B70" s="208"/>
      <c r="C70" s="208"/>
      <c r="D70" s="208">
        <v>8708.9314774803697</v>
      </c>
      <c r="E70" s="208">
        <v>8563.1563414858792</v>
      </c>
      <c r="F70" s="208">
        <v>8920.9197805177591</v>
      </c>
      <c r="G70" s="208">
        <v>9706.1160555722399</v>
      </c>
      <c r="H70" s="208">
        <v>10279.2057247632</v>
      </c>
      <c r="I70" s="208">
        <v>9764.0510588956004</v>
      </c>
      <c r="J70" s="208">
        <v>9529.8945017021706</v>
      </c>
      <c r="K70" s="208">
        <v>10054.655185900099</v>
      </c>
      <c r="L70" s="185"/>
      <c r="M70" s="207">
        <v>0.21875</v>
      </c>
      <c r="N70" s="208"/>
      <c r="O70" s="208"/>
      <c r="P70" s="208">
        <v>4778.2238750972701</v>
      </c>
      <c r="Q70" s="208">
        <v>5027.6355669090199</v>
      </c>
      <c r="R70" s="208">
        <v>4866.9549792992302</v>
      </c>
      <c r="S70" s="208">
        <v>4776.0982958704699</v>
      </c>
      <c r="T70" s="208">
        <v>5189.3464414969603</v>
      </c>
      <c r="U70" s="208">
        <v>4838.8654809090203</v>
      </c>
      <c r="V70" s="208">
        <v>4666.2256761634399</v>
      </c>
      <c r="W70" s="208">
        <v>4979.28332426824</v>
      </c>
      <c r="X70" s="185"/>
      <c r="Y70" s="209">
        <f t="shared" si="2"/>
        <v>8563.1563414858792</v>
      </c>
      <c r="Z70" s="209">
        <f t="shared" si="3"/>
        <v>1716.0493832773209</v>
      </c>
      <c r="AA70" s="209">
        <f t="shared" si="4"/>
        <v>4776.0982958704699</v>
      </c>
      <c r="AB70" s="209">
        <f t="shared" si="5"/>
        <v>413.24814562649044</v>
      </c>
      <c r="AC70" s="185"/>
      <c r="AD70" s="140"/>
    </row>
    <row r="71" spans="1:30">
      <c r="A71" s="207">
        <v>0.22916666666669999</v>
      </c>
      <c r="B71" s="208"/>
      <c r="C71" s="208"/>
      <c r="D71" s="208">
        <v>8864.3891562474</v>
      </c>
      <c r="E71" s="208">
        <v>8692.0846031952497</v>
      </c>
      <c r="F71" s="208">
        <v>9114.6920139076501</v>
      </c>
      <c r="G71" s="208">
        <v>9827.6568756722208</v>
      </c>
      <c r="H71" s="208">
        <v>10401.3955533434</v>
      </c>
      <c r="I71" s="208">
        <v>9894.5090004927697</v>
      </c>
      <c r="J71" s="208">
        <v>9616.5951054147299</v>
      </c>
      <c r="K71" s="208">
        <v>10154.574668650899</v>
      </c>
      <c r="L71" s="185"/>
      <c r="M71" s="207">
        <v>0.22916666666669999</v>
      </c>
      <c r="N71" s="208"/>
      <c r="O71" s="208"/>
      <c r="P71" s="208">
        <v>4667.9946235056505</v>
      </c>
      <c r="Q71" s="208">
        <v>4946.7901774012098</v>
      </c>
      <c r="R71" s="208">
        <v>4759.7058467898596</v>
      </c>
      <c r="S71" s="208">
        <v>4749.2383680968896</v>
      </c>
      <c r="T71" s="208">
        <v>5055.3163609899802</v>
      </c>
      <c r="U71" s="208">
        <v>4784.74256608833</v>
      </c>
      <c r="V71" s="208">
        <v>4619.5387526602099</v>
      </c>
      <c r="W71" s="208">
        <v>4923.9773084447197</v>
      </c>
      <c r="X71" s="185"/>
      <c r="Y71" s="209">
        <f t="shared" si="2"/>
        <v>8692.0846031952497</v>
      </c>
      <c r="Z71" s="209">
        <f t="shared" si="3"/>
        <v>1709.3109501481504</v>
      </c>
      <c r="AA71" s="209">
        <f t="shared" si="4"/>
        <v>4667.9946235056505</v>
      </c>
      <c r="AB71" s="209">
        <f t="shared" si="5"/>
        <v>387.32173748432979</v>
      </c>
      <c r="AC71" s="185"/>
      <c r="AD71" s="140"/>
    </row>
    <row r="72" spans="1:30">
      <c r="A72" s="207">
        <v>0.23958333333330001</v>
      </c>
      <c r="B72" s="208"/>
      <c r="C72" s="208"/>
      <c r="D72" s="208">
        <v>9090.9696130849607</v>
      </c>
      <c r="E72" s="208">
        <v>8933.2529523895901</v>
      </c>
      <c r="F72" s="208">
        <v>9389.1163432543708</v>
      </c>
      <c r="G72" s="208">
        <v>10051.344509356901</v>
      </c>
      <c r="H72" s="208">
        <v>10602.562049510199</v>
      </c>
      <c r="I72" s="208">
        <v>10124.014031364</v>
      </c>
      <c r="J72" s="208">
        <v>9833.5429763837492</v>
      </c>
      <c r="K72" s="208">
        <v>10334.5735222614</v>
      </c>
      <c r="L72" s="185"/>
      <c r="M72" s="207">
        <v>0.23958333333330001</v>
      </c>
      <c r="N72" s="208"/>
      <c r="O72" s="208"/>
      <c r="P72" s="208">
        <v>4636.2434699877304</v>
      </c>
      <c r="Q72" s="208">
        <v>4928.3546120511201</v>
      </c>
      <c r="R72" s="208">
        <v>4723.57881408496</v>
      </c>
      <c r="S72" s="208">
        <v>4746.9243471784303</v>
      </c>
      <c r="T72" s="208">
        <v>4992.66116526934</v>
      </c>
      <c r="U72" s="208">
        <v>4742.9184181613</v>
      </c>
      <c r="V72" s="208">
        <v>4628.9860359496997</v>
      </c>
      <c r="W72" s="208">
        <v>4870.5373983153704</v>
      </c>
      <c r="X72" s="185"/>
      <c r="Y72" s="209">
        <f t="shared" si="2"/>
        <v>8933.2529523895901</v>
      </c>
      <c r="Z72" s="209">
        <f t="shared" si="3"/>
        <v>1669.3090971206093</v>
      </c>
      <c r="AA72" s="209">
        <f t="shared" si="4"/>
        <v>4636.2434699877304</v>
      </c>
      <c r="AB72" s="209">
        <f t="shared" si="5"/>
        <v>356.41769528160967</v>
      </c>
      <c r="AC72" s="185"/>
      <c r="AD72" s="140"/>
    </row>
    <row r="73" spans="1:30">
      <c r="A73" s="207">
        <v>0.25</v>
      </c>
      <c r="B73" s="208"/>
      <c r="C73" s="208"/>
      <c r="D73" s="208">
        <v>9540.8563469456203</v>
      </c>
      <c r="E73" s="208">
        <v>9422.42445685844</v>
      </c>
      <c r="F73" s="208">
        <v>9805.1497786162709</v>
      </c>
      <c r="G73" s="208">
        <v>10487.318432804101</v>
      </c>
      <c r="H73" s="208">
        <v>10972.689332816601</v>
      </c>
      <c r="I73" s="208">
        <v>10517.940448339999</v>
      </c>
      <c r="J73" s="208">
        <v>10362.708013634299</v>
      </c>
      <c r="K73" s="208">
        <v>10775.578821438199</v>
      </c>
      <c r="L73" s="185"/>
      <c r="M73" s="207">
        <v>0.25</v>
      </c>
      <c r="N73" s="208"/>
      <c r="O73" s="208"/>
      <c r="P73" s="208">
        <v>4740.5533273908004</v>
      </c>
      <c r="Q73" s="208">
        <v>4983.1414630873796</v>
      </c>
      <c r="R73" s="208">
        <v>4810.6971242363597</v>
      </c>
      <c r="S73" s="208">
        <v>4817.5685668607302</v>
      </c>
      <c r="T73" s="208">
        <v>5085.9876815544203</v>
      </c>
      <c r="U73" s="208">
        <v>4839.0776128331299</v>
      </c>
      <c r="V73" s="208">
        <v>4725.2651760519402</v>
      </c>
      <c r="W73" s="208">
        <v>4899.5937762052599</v>
      </c>
      <c r="X73" s="185"/>
      <c r="Y73" s="209">
        <f t="shared" si="2"/>
        <v>9422.42445685844</v>
      </c>
      <c r="Z73" s="209">
        <f t="shared" si="3"/>
        <v>1550.2648759581607</v>
      </c>
      <c r="AA73" s="209">
        <f t="shared" si="4"/>
        <v>4740.5533273908004</v>
      </c>
      <c r="AB73" s="209">
        <f t="shared" si="5"/>
        <v>345.4343541636199</v>
      </c>
      <c r="AC73" s="185"/>
      <c r="AD73" s="140"/>
    </row>
    <row r="74" spans="1:30">
      <c r="A74" s="207">
        <v>0.26041666666669999</v>
      </c>
      <c r="B74" s="208"/>
      <c r="C74" s="208"/>
      <c r="D74" s="208">
        <v>9864.4980374299994</v>
      </c>
      <c r="E74" s="208">
        <v>9750.9503242372393</v>
      </c>
      <c r="F74" s="208">
        <v>10135.807427066</v>
      </c>
      <c r="G74" s="208">
        <v>10776.787693006099</v>
      </c>
      <c r="H74" s="208">
        <v>11167.7851375143</v>
      </c>
      <c r="I74" s="208">
        <v>10797.1807381135</v>
      </c>
      <c r="J74" s="208">
        <v>10666.555913333499</v>
      </c>
      <c r="K74" s="208">
        <v>11030.1801435044</v>
      </c>
      <c r="L74" s="185"/>
      <c r="M74" s="207">
        <v>0.26041666666669999</v>
      </c>
      <c r="N74" s="208"/>
      <c r="O74" s="208"/>
      <c r="P74" s="208">
        <v>4800.9670760498202</v>
      </c>
      <c r="Q74" s="208">
        <v>5054.3704640599599</v>
      </c>
      <c r="R74" s="208">
        <v>4919.4026166374997</v>
      </c>
      <c r="S74" s="208">
        <v>4895.1288575975605</v>
      </c>
      <c r="T74" s="208">
        <v>5183.5396012419696</v>
      </c>
      <c r="U74" s="208">
        <v>4907.81445730215</v>
      </c>
      <c r="V74" s="208">
        <v>4794.7001662258399</v>
      </c>
      <c r="W74" s="208">
        <v>4962.08711126655</v>
      </c>
      <c r="X74" s="185"/>
      <c r="Y74" s="209">
        <f t="shared" si="2"/>
        <v>9750.9503242372393</v>
      </c>
      <c r="Z74" s="209">
        <f t="shared" si="3"/>
        <v>1416.8348132770607</v>
      </c>
      <c r="AA74" s="209">
        <f t="shared" si="4"/>
        <v>4800.9670760498202</v>
      </c>
      <c r="AB74" s="209">
        <f t="shared" si="5"/>
        <v>382.57252519214944</v>
      </c>
      <c r="AC74" s="185"/>
      <c r="AD74" s="140"/>
    </row>
    <row r="75" spans="1:30">
      <c r="A75" s="207">
        <v>0.27083333333330001</v>
      </c>
      <c r="B75" s="208"/>
      <c r="C75" s="208"/>
      <c r="D75" s="208">
        <v>10189.5313469867</v>
      </c>
      <c r="E75" s="208">
        <v>10059.797459641501</v>
      </c>
      <c r="F75" s="208">
        <v>10438.682835587901</v>
      </c>
      <c r="G75" s="208">
        <v>10998.834711784801</v>
      </c>
      <c r="H75" s="208">
        <v>11349.1679540103</v>
      </c>
      <c r="I75" s="208">
        <v>11108.6736077851</v>
      </c>
      <c r="J75" s="208">
        <v>10967.915707660401</v>
      </c>
      <c r="K75" s="208">
        <v>11346.6412987978</v>
      </c>
      <c r="L75" s="185"/>
      <c r="M75" s="207">
        <v>0.27083333333330001</v>
      </c>
      <c r="N75" s="208"/>
      <c r="O75" s="208"/>
      <c r="P75" s="208">
        <v>4842.9071913366097</v>
      </c>
      <c r="Q75" s="208">
        <v>5110.58715774958</v>
      </c>
      <c r="R75" s="208">
        <v>4999.4327964758104</v>
      </c>
      <c r="S75" s="208">
        <v>4979.3482021652098</v>
      </c>
      <c r="T75" s="208">
        <v>5270.0138737595798</v>
      </c>
      <c r="U75" s="208">
        <v>4974.4807835821002</v>
      </c>
      <c r="V75" s="208">
        <v>4908.3941016266199</v>
      </c>
      <c r="W75" s="208">
        <v>5023.0561799467696</v>
      </c>
      <c r="X75" s="185"/>
      <c r="Y75" s="209">
        <f t="shared" si="2"/>
        <v>10059.797459641501</v>
      </c>
      <c r="Z75" s="209">
        <f t="shared" si="3"/>
        <v>1289.370494368799</v>
      </c>
      <c r="AA75" s="209">
        <f t="shared" si="4"/>
        <v>4842.9071913366097</v>
      </c>
      <c r="AB75" s="209">
        <f t="shared" si="5"/>
        <v>427.10668242297015</v>
      </c>
      <c r="AC75" s="185"/>
      <c r="AD75" s="140"/>
    </row>
    <row r="76" spans="1:30">
      <c r="A76" s="207">
        <v>0.28125</v>
      </c>
      <c r="B76" s="208"/>
      <c r="C76" s="208"/>
      <c r="D76" s="208">
        <v>10420.4132427647</v>
      </c>
      <c r="E76" s="208">
        <v>10231.8553561432</v>
      </c>
      <c r="F76" s="208">
        <v>10608.036471518401</v>
      </c>
      <c r="G76" s="208">
        <v>11248.3031354699</v>
      </c>
      <c r="H76" s="208">
        <v>11473.914104859399</v>
      </c>
      <c r="I76" s="208">
        <v>11319.674408225699</v>
      </c>
      <c r="J76" s="208">
        <v>11202.171142437301</v>
      </c>
      <c r="K76" s="208">
        <v>11491.783335992001</v>
      </c>
      <c r="L76" s="185"/>
      <c r="M76" s="207">
        <v>0.28125</v>
      </c>
      <c r="N76" s="208"/>
      <c r="O76" s="208"/>
      <c r="P76" s="208">
        <v>4953.95568650726</v>
      </c>
      <c r="Q76" s="208">
        <v>5181.7076473336201</v>
      </c>
      <c r="R76" s="208">
        <v>5081.4857847389703</v>
      </c>
      <c r="S76" s="208">
        <v>5095.7902768212798</v>
      </c>
      <c r="T76" s="208">
        <v>5325.0332341835701</v>
      </c>
      <c r="U76" s="208">
        <v>5060.81480336409</v>
      </c>
      <c r="V76" s="208">
        <v>4992.7057738540298</v>
      </c>
      <c r="W76" s="208">
        <v>5098.8310651048696</v>
      </c>
      <c r="X76" s="185"/>
      <c r="Y76" s="209">
        <f t="shared" si="2"/>
        <v>10231.8553561432</v>
      </c>
      <c r="Z76" s="209">
        <f t="shared" si="3"/>
        <v>1242.0587487161993</v>
      </c>
      <c r="AA76" s="209">
        <f t="shared" si="4"/>
        <v>4953.95568650726</v>
      </c>
      <c r="AB76" s="209">
        <f t="shared" si="5"/>
        <v>371.07754767631013</v>
      </c>
      <c r="AC76" s="185"/>
      <c r="AD76" s="140"/>
    </row>
    <row r="77" spans="1:30">
      <c r="A77" s="207">
        <v>0.29166666666669999</v>
      </c>
      <c r="B77" s="208"/>
      <c r="C77" s="208"/>
      <c r="D77" s="208">
        <v>10588.874184136799</v>
      </c>
      <c r="E77" s="208">
        <v>10411.959235897901</v>
      </c>
      <c r="F77" s="208">
        <v>10784.881194337901</v>
      </c>
      <c r="G77" s="208">
        <v>11355.533787344601</v>
      </c>
      <c r="H77" s="208">
        <v>11601.488964948299</v>
      </c>
      <c r="I77" s="208">
        <v>11438.1636953856</v>
      </c>
      <c r="J77" s="208">
        <v>11365.216266514901</v>
      </c>
      <c r="K77" s="208">
        <v>11621.2144376451</v>
      </c>
      <c r="L77" s="185"/>
      <c r="M77" s="207">
        <v>0.29166666666669999</v>
      </c>
      <c r="N77" s="208"/>
      <c r="O77" s="208"/>
      <c r="P77" s="208">
        <v>5061.0844576303898</v>
      </c>
      <c r="Q77" s="208">
        <v>5266.6662825044796</v>
      </c>
      <c r="R77" s="208">
        <v>5204.9198976540201</v>
      </c>
      <c r="S77" s="208">
        <v>5191.8261939914401</v>
      </c>
      <c r="T77" s="208">
        <v>5449.2452628622495</v>
      </c>
      <c r="U77" s="208">
        <v>5162.7095442711498</v>
      </c>
      <c r="V77" s="208">
        <v>5111.4335095831702</v>
      </c>
      <c r="W77" s="208">
        <v>5169.75945661282</v>
      </c>
      <c r="X77" s="185"/>
      <c r="Y77" s="209">
        <f t="shared" si="2"/>
        <v>10411.959235897901</v>
      </c>
      <c r="Z77" s="209">
        <f t="shared" si="3"/>
        <v>1189.5297290503986</v>
      </c>
      <c r="AA77" s="209">
        <f t="shared" si="4"/>
        <v>5061.0844576303898</v>
      </c>
      <c r="AB77" s="209">
        <f t="shared" si="5"/>
        <v>388.16080523185974</v>
      </c>
      <c r="AC77" s="185"/>
      <c r="AD77" s="140"/>
    </row>
    <row r="78" spans="1:30">
      <c r="A78" s="207">
        <v>0.30208333333330001</v>
      </c>
      <c r="B78" s="208"/>
      <c r="C78" s="208"/>
      <c r="D78" s="208">
        <v>10634.9796055142</v>
      </c>
      <c r="E78" s="208">
        <v>10400.2321726997</v>
      </c>
      <c r="F78" s="208">
        <v>10877.2540907441</v>
      </c>
      <c r="G78" s="208">
        <v>11393.861910571901</v>
      </c>
      <c r="H78" s="208">
        <v>11722.754404400601</v>
      </c>
      <c r="I78" s="208">
        <v>11505.8589514047</v>
      </c>
      <c r="J78" s="208">
        <v>11449.535322813301</v>
      </c>
      <c r="K78" s="208">
        <v>11711.809165496299</v>
      </c>
      <c r="L78" s="185"/>
      <c r="M78" s="207">
        <v>0.30208333333330001</v>
      </c>
      <c r="N78" s="208"/>
      <c r="O78" s="208"/>
      <c r="P78" s="208">
        <v>5116.23114394394</v>
      </c>
      <c r="Q78" s="208">
        <v>5338.2898089705304</v>
      </c>
      <c r="R78" s="208">
        <v>5304.2345209570303</v>
      </c>
      <c r="S78" s="208">
        <v>5284.0382452651802</v>
      </c>
      <c r="T78" s="208">
        <v>5554.2258415420301</v>
      </c>
      <c r="U78" s="208">
        <v>5262.1403000134196</v>
      </c>
      <c r="V78" s="208">
        <v>5189.1321212767698</v>
      </c>
      <c r="W78" s="208">
        <v>5265.8416469090098</v>
      </c>
      <c r="X78" s="185"/>
      <c r="Y78" s="209">
        <f t="shared" si="2"/>
        <v>10400.2321726997</v>
      </c>
      <c r="Z78" s="209">
        <f t="shared" si="3"/>
        <v>1322.5222317009011</v>
      </c>
      <c r="AA78" s="209">
        <f t="shared" si="4"/>
        <v>5116.23114394394</v>
      </c>
      <c r="AB78" s="209">
        <f t="shared" si="5"/>
        <v>437.99469759809017</v>
      </c>
      <c r="AC78" s="185"/>
      <c r="AD78" s="140"/>
    </row>
    <row r="79" spans="1:30">
      <c r="A79" s="207">
        <v>0.3125</v>
      </c>
      <c r="B79" s="208"/>
      <c r="C79" s="208"/>
      <c r="D79" s="208">
        <v>10556.7434157147</v>
      </c>
      <c r="E79" s="208">
        <v>10426.8467670753</v>
      </c>
      <c r="F79" s="208">
        <v>10802.9479149458</v>
      </c>
      <c r="G79" s="208">
        <v>11301.213724622099</v>
      </c>
      <c r="H79" s="208">
        <v>11737.913832022299</v>
      </c>
      <c r="I79" s="208">
        <v>11448.969676659801</v>
      </c>
      <c r="J79" s="208">
        <v>11374.260942594699</v>
      </c>
      <c r="K79" s="208">
        <v>11791.3684431129</v>
      </c>
      <c r="L79" s="185"/>
      <c r="M79" s="207">
        <v>0.3125</v>
      </c>
      <c r="N79" s="208"/>
      <c r="O79" s="208"/>
      <c r="P79" s="208">
        <v>5266.3352654151404</v>
      </c>
      <c r="Q79" s="208">
        <v>5433.3275762346602</v>
      </c>
      <c r="R79" s="208">
        <v>5412.1069565564403</v>
      </c>
      <c r="S79" s="208">
        <v>5416.2999105958797</v>
      </c>
      <c r="T79" s="208">
        <v>5633.5906503430997</v>
      </c>
      <c r="U79" s="208">
        <v>5384.87067067933</v>
      </c>
      <c r="V79" s="208">
        <v>5328.29238237768</v>
      </c>
      <c r="W79" s="208">
        <v>5357.5366046873896</v>
      </c>
      <c r="X79" s="185"/>
      <c r="Y79" s="209">
        <f t="shared" si="2"/>
        <v>10426.8467670753</v>
      </c>
      <c r="Z79" s="209">
        <f t="shared" si="3"/>
        <v>1311.0670649469994</v>
      </c>
      <c r="AA79" s="209">
        <f t="shared" si="4"/>
        <v>5266.3352654151404</v>
      </c>
      <c r="AB79" s="209">
        <f t="shared" si="5"/>
        <v>367.25538492795931</v>
      </c>
      <c r="AC79" s="185"/>
      <c r="AD79" s="140"/>
    </row>
    <row r="80" spans="1:30">
      <c r="A80" s="207">
        <v>0.32291666666669999</v>
      </c>
      <c r="B80" s="208"/>
      <c r="C80" s="208"/>
      <c r="D80" s="208">
        <v>10473.0070913293</v>
      </c>
      <c r="E80" s="208">
        <v>10427.732236813999</v>
      </c>
      <c r="F80" s="208">
        <v>10752.639186804699</v>
      </c>
      <c r="G80" s="208">
        <v>11221.309466947499</v>
      </c>
      <c r="H80" s="208">
        <v>11685.0849523324</v>
      </c>
      <c r="I80" s="208">
        <v>11348.8462840756</v>
      </c>
      <c r="J80" s="208">
        <v>11273.7058768387</v>
      </c>
      <c r="K80" s="208">
        <v>11811.4886814743</v>
      </c>
      <c r="L80" s="185"/>
      <c r="M80" s="207">
        <v>0.32291666666669999</v>
      </c>
      <c r="N80" s="208"/>
      <c r="O80" s="208"/>
      <c r="P80" s="208">
        <v>5370.8526412145002</v>
      </c>
      <c r="Q80" s="208">
        <v>5556.9513304782004</v>
      </c>
      <c r="R80" s="208">
        <v>5510.5385195826102</v>
      </c>
      <c r="S80" s="208">
        <v>5554.6022697253702</v>
      </c>
      <c r="T80" s="208">
        <v>5766.83401196672</v>
      </c>
      <c r="U80" s="208">
        <v>5518.3678430723103</v>
      </c>
      <c r="V80" s="208">
        <v>5442.8044998347796</v>
      </c>
      <c r="W80" s="208">
        <v>5485.8746577934699</v>
      </c>
      <c r="X80" s="185"/>
      <c r="Y80" s="209">
        <f t="shared" si="2"/>
        <v>10427.732236813999</v>
      </c>
      <c r="Z80" s="209">
        <f t="shared" si="3"/>
        <v>1257.3527155184001</v>
      </c>
      <c r="AA80" s="209">
        <f t="shared" si="4"/>
        <v>5370.8526412145002</v>
      </c>
      <c r="AB80" s="209">
        <f t="shared" si="5"/>
        <v>395.98137075221985</v>
      </c>
      <c r="AC80" s="185"/>
      <c r="AD80" s="140"/>
    </row>
    <row r="81" spans="1:30">
      <c r="A81" s="207">
        <v>0.33333333333330001</v>
      </c>
      <c r="B81" s="208"/>
      <c r="C81" s="208"/>
      <c r="D81" s="208">
        <v>10437.4971764048</v>
      </c>
      <c r="E81" s="208">
        <v>10492.4903538367</v>
      </c>
      <c r="F81" s="208">
        <v>10775.910331468</v>
      </c>
      <c r="G81" s="208">
        <v>11267.300632332401</v>
      </c>
      <c r="H81" s="208">
        <v>11739.953174849201</v>
      </c>
      <c r="I81" s="208">
        <v>11407.149023330099</v>
      </c>
      <c r="J81" s="208">
        <v>11276.3910396131</v>
      </c>
      <c r="K81" s="208">
        <v>11873.0337558189</v>
      </c>
      <c r="L81" s="185"/>
      <c r="M81" s="207">
        <v>0.33333333333330001</v>
      </c>
      <c r="N81" s="208"/>
      <c r="O81" s="208"/>
      <c r="P81" s="208">
        <v>5519.6917856629998</v>
      </c>
      <c r="Q81" s="208">
        <v>5724.9521844817</v>
      </c>
      <c r="R81" s="208">
        <v>5658.3967473473504</v>
      </c>
      <c r="S81" s="208">
        <v>5676.7337689450796</v>
      </c>
      <c r="T81" s="208">
        <v>5843.3493875094</v>
      </c>
      <c r="U81" s="208">
        <v>5621.0499668665198</v>
      </c>
      <c r="V81" s="208">
        <v>5608.8863699245503</v>
      </c>
      <c r="W81" s="208">
        <v>5633.6375167755295</v>
      </c>
      <c r="X81" s="185"/>
      <c r="Y81" s="209">
        <f t="shared" si="2"/>
        <v>10437.4971764048</v>
      </c>
      <c r="Z81" s="209">
        <f t="shared" si="3"/>
        <v>1302.4559984444004</v>
      </c>
      <c r="AA81" s="209">
        <f t="shared" si="4"/>
        <v>5519.6917856629998</v>
      </c>
      <c r="AB81" s="209">
        <f t="shared" si="5"/>
        <v>323.65760184640021</v>
      </c>
      <c r="AC81" s="185"/>
      <c r="AD81" s="140"/>
    </row>
    <row r="82" spans="1:30">
      <c r="A82" s="207">
        <v>0.34375</v>
      </c>
      <c r="B82" s="208"/>
      <c r="C82" s="208"/>
      <c r="D82" s="208">
        <v>10544.0652104207</v>
      </c>
      <c r="E82" s="208">
        <v>10618.0087938572</v>
      </c>
      <c r="F82" s="208">
        <v>10936.8341169382</v>
      </c>
      <c r="G82" s="208">
        <v>11429.5057591982</v>
      </c>
      <c r="H82" s="208">
        <v>11887.3739116663</v>
      </c>
      <c r="I82" s="208">
        <v>11568.3945935969</v>
      </c>
      <c r="J82" s="208">
        <v>11390.045200463999</v>
      </c>
      <c r="K82" s="208">
        <v>11980.611466509999</v>
      </c>
      <c r="L82" s="185"/>
      <c r="M82" s="207">
        <v>0.34375</v>
      </c>
      <c r="N82" s="208"/>
      <c r="O82" s="208"/>
      <c r="P82" s="208">
        <v>5621.3901142592704</v>
      </c>
      <c r="Q82" s="208">
        <v>5828.9233026469801</v>
      </c>
      <c r="R82" s="208">
        <v>5780.62433790059</v>
      </c>
      <c r="S82" s="208">
        <v>5794.0949320825903</v>
      </c>
      <c r="T82" s="208">
        <v>5997.4866848858501</v>
      </c>
      <c r="U82" s="208">
        <v>5771.5205683214099</v>
      </c>
      <c r="V82" s="208">
        <v>5700.4531449166097</v>
      </c>
      <c r="W82" s="208">
        <v>5758.0784362957602</v>
      </c>
      <c r="X82" s="185"/>
      <c r="Y82" s="209">
        <f t="shared" si="2"/>
        <v>10544.0652104207</v>
      </c>
      <c r="Z82" s="209">
        <f t="shared" si="3"/>
        <v>1343.3087012455999</v>
      </c>
      <c r="AA82" s="209">
        <f t="shared" si="4"/>
        <v>5621.3901142592704</v>
      </c>
      <c r="AB82" s="209">
        <f t="shared" si="5"/>
        <v>376.09657062657971</v>
      </c>
      <c r="AC82" s="185"/>
      <c r="AD82" s="140"/>
    </row>
    <row r="83" spans="1:30">
      <c r="A83" s="207">
        <v>0.35416666666669999</v>
      </c>
      <c r="B83" s="208"/>
      <c r="C83" s="208"/>
      <c r="D83" s="208">
        <v>10595.3038832698</v>
      </c>
      <c r="E83" s="208">
        <v>10634.3502290042</v>
      </c>
      <c r="F83" s="208">
        <v>11011.180869973599</v>
      </c>
      <c r="G83" s="208">
        <v>11594.978439525101</v>
      </c>
      <c r="H83" s="208">
        <v>11844.4482820754</v>
      </c>
      <c r="I83" s="208">
        <v>11698.379617553401</v>
      </c>
      <c r="J83" s="208">
        <v>11504.4243427069</v>
      </c>
      <c r="K83" s="208">
        <v>12008.5997473732</v>
      </c>
      <c r="L83" s="185"/>
      <c r="M83" s="207">
        <v>0.35416666666669999</v>
      </c>
      <c r="N83" s="208"/>
      <c r="O83" s="208"/>
      <c r="P83" s="208">
        <v>5778.0342031677201</v>
      </c>
      <c r="Q83" s="208">
        <v>5972.8094264773799</v>
      </c>
      <c r="R83" s="208">
        <v>5931.5175086265699</v>
      </c>
      <c r="S83" s="208">
        <v>5955.6799736924504</v>
      </c>
      <c r="T83" s="208">
        <v>6141.6213887326903</v>
      </c>
      <c r="U83" s="208">
        <v>5885.1376138350697</v>
      </c>
      <c r="V83" s="208">
        <v>5819.0786063577498</v>
      </c>
      <c r="W83" s="208">
        <v>5918.2810085800402</v>
      </c>
      <c r="X83" s="185"/>
      <c r="Y83" s="209">
        <f t="shared" si="2"/>
        <v>10595.3038832698</v>
      </c>
      <c r="Z83" s="209">
        <f t="shared" si="3"/>
        <v>1249.1443988055998</v>
      </c>
      <c r="AA83" s="209">
        <f t="shared" si="4"/>
        <v>5778.0342031677201</v>
      </c>
      <c r="AB83" s="209">
        <f t="shared" si="5"/>
        <v>363.58718556497024</v>
      </c>
      <c r="AC83" s="185"/>
      <c r="AD83" s="140"/>
    </row>
    <row r="84" spans="1:30">
      <c r="A84" s="207">
        <v>0.36458333333330001</v>
      </c>
      <c r="B84" s="208"/>
      <c r="C84" s="208"/>
      <c r="D84" s="208">
        <v>10617.3909418614</v>
      </c>
      <c r="E84" s="208">
        <v>10722.782301147299</v>
      </c>
      <c r="F84" s="208">
        <v>11067.0735887922</v>
      </c>
      <c r="G84" s="208">
        <v>11608.0288101431</v>
      </c>
      <c r="H84" s="208">
        <v>11992.8626850624</v>
      </c>
      <c r="I84" s="208">
        <v>11767.934321996299</v>
      </c>
      <c r="J84" s="208">
        <v>11599.699259753301</v>
      </c>
      <c r="K84" s="208">
        <v>12159.0146560912</v>
      </c>
      <c r="L84" s="185"/>
      <c r="M84" s="207">
        <v>0.36458333333330001</v>
      </c>
      <c r="N84" s="208"/>
      <c r="O84" s="208"/>
      <c r="P84" s="208">
        <v>5877.6947191890904</v>
      </c>
      <c r="Q84" s="208">
        <v>6103.4398361787698</v>
      </c>
      <c r="R84" s="208">
        <v>6028.7667809130298</v>
      </c>
      <c r="S84" s="208">
        <v>6057.1382420232703</v>
      </c>
      <c r="T84" s="208">
        <v>6291.6951618867797</v>
      </c>
      <c r="U84" s="208">
        <v>6017.1830781911503</v>
      </c>
      <c r="V84" s="208">
        <v>5965.1115040074501</v>
      </c>
      <c r="W84" s="208">
        <v>6024.4039541453903</v>
      </c>
      <c r="X84" s="185"/>
      <c r="Y84" s="209">
        <f t="shared" si="2"/>
        <v>10617.3909418614</v>
      </c>
      <c r="Z84" s="209">
        <f t="shared" si="3"/>
        <v>1375.4717432010002</v>
      </c>
      <c r="AA84" s="209">
        <f t="shared" si="4"/>
        <v>5877.6947191890904</v>
      </c>
      <c r="AB84" s="209">
        <f t="shared" si="5"/>
        <v>414.00044269768932</v>
      </c>
      <c r="AC84" s="185"/>
      <c r="AD84" s="140"/>
    </row>
    <row r="85" spans="1:30">
      <c r="A85" s="207">
        <v>0.375</v>
      </c>
      <c r="B85" s="208"/>
      <c r="C85" s="208"/>
      <c r="D85" s="208">
        <v>10611.8628612099</v>
      </c>
      <c r="E85" s="208">
        <v>10771.344497877</v>
      </c>
      <c r="F85" s="208">
        <v>11093.343080144001</v>
      </c>
      <c r="G85" s="208">
        <v>11667.935814123901</v>
      </c>
      <c r="H85" s="208">
        <v>11955.263693180101</v>
      </c>
      <c r="I85" s="208">
        <v>11788.753301590399</v>
      </c>
      <c r="J85" s="208">
        <v>11663.418136465199</v>
      </c>
      <c r="K85" s="208">
        <v>12133.626420946101</v>
      </c>
      <c r="L85" s="185"/>
      <c r="M85" s="207">
        <v>0.375</v>
      </c>
      <c r="N85" s="208"/>
      <c r="O85" s="208"/>
      <c r="P85" s="208">
        <v>6049.1221354174204</v>
      </c>
      <c r="Q85" s="208">
        <v>6228.1259578323297</v>
      </c>
      <c r="R85" s="208">
        <v>6146.9228774286203</v>
      </c>
      <c r="S85" s="208">
        <v>6231.6689996601499</v>
      </c>
      <c r="T85" s="208">
        <v>6419.2236783830303</v>
      </c>
      <c r="U85" s="208">
        <v>6135.2776113652899</v>
      </c>
      <c r="V85" s="208">
        <v>6083.59817582902</v>
      </c>
      <c r="W85" s="208">
        <v>6166.4819918757003</v>
      </c>
      <c r="X85" s="185"/>
      <c r="Y85" s="209">
        <f t="shared" si="2"/>
        <v>10611.8628612099</v>
      </c>
      <c r="Z85" s="209">
        <f t="shared" si="3"/>
        <v>1343.4008319702007</v>
      </c>
      <c r="AA85" s="209">
        <f t="shared" si="4"/>
        <v>6049.1221354174204</v>
      </c>
      <c r="AB85" s="209">
        <f t="shared" si="5"/>
        <v>370.10154296560995</v>
      </c>
      <c r="AC85" s="185"/>
      <c r="AD85" s="140"/>
    </row>
    <row r="86" spans="1:30">
      <c r="A86" s="207">
        <v>0.38541666666669999</v>
      </c>
      <c r="B86" s="208"/>
      <c r="C86" s="208"/>
      <c r="D86" s="208">
        <v>10621.127787760101</v>
      </c>
      <c r="E86" s="208">
        <v>10840.1098326833</v>
      </c>
      <c r="F86" s="208">
        <v>11104.4854423246</v>
      </c>
      <c r="G86" s="208">
        <v>11665.979889427101</v>
      </c>
      <c r="H86" s="208">
        <v>11965.7589464298</v>
      </c>
      <c r="I86" s="208">
        <v>11816.783101156399</v>
      </c>
      <c r="J86" s="208">
        <v>11664.721621037501</v>
      </c>
      <c r="K86" s="208">
        <v>12124.281738718</v>
      </c>
      <c r="L86" s="185"/>
      <c r="M86" s="207">
        <v>0.38541666666669999</v>
      </c>
      <c r="N86" s="208"/>
      <c r="O86" s="208"/>
      <c r="P86" s="208">
        <v>6124.2217021328597</v>
      </c>
      <c r="Q86" s="208">
        <v>6311.2238151474203</v>
      </c>
      <c r="R86" s="208">
        <v>6260.1592948244497</v>
      </c>
      <c r="S86" s="208">
        <v>6302.1177474734104</v>
      </c>
      <c r="T86" s="208">
        <v>6491.3119554531804</v>
      </c>
      <c r="U86" s="208">
        <v>6218.8501795603097</v>
      </c>
      <c r="V86" s="208">
        <v>6142.0851915286903</v>
      </c>
      <c r="W86" s="208">
        <v>6251.5278289304197</v>
      </c>
      <c r="X86" s="185"/>
      <c r="Y86" s="209">
        <f t="shared" si="2"/>
        <v>10621.127787760101</v>
      </c>
      <c r="Z86" s="209">
        <f t="shared" si="3"/>
        <v>1344.6311586696993</v>
      </c>
      <c r="AA86" s="209">
        <f t="shared" si="4"/>
        <v>6124.2217021328597</v>
      </c>
      <c r="AB86" s="209">
        <f t="shared" si="5"/>
        <v>367.0902533203207</v>
      </c>
      <c r="AC86" s="185"/>
      <c r="AD86" s="140"/>
    </row>
    <row r="87" spans="1:30">
      <c r="A87" s="207">
        <v>0.39583333333330001</v>
      </c>
      <c r="B87" s="208"/>
      <c r="C87" s="208"/>
      <c r="D87" s="208">
        <v>10647.1828012521</v>
      </c>
      <c r="E87" s="208">
        <v>10883.8605962854</v>
      </c>
      <c r="F87" s="208">
        <v>11088.8977017662</v>
      </c>
      <c r="G87" s="208">
        <v>11711.2539585995</v>
      </c>
      <c r="H87" s="208">
        <v>11972.492278473301</v>
      </c>
      <c r="I87" s="208">
        <v>11827.0367452137</v>
      </c>
      <c r="J87" s="208">
        <v>11656.150138340199</v>
      </c>
      <c r="K87" s="208">
        <v>12088.7776486366</v>
      </c>
      <c r="L87" s="185"/>
      <c r="M87" s="207">
        <v>0.39583333333330001</v>
      </c>
      <c r="N87" s="208"/>
      <c r="O87" s="208"/>
      <c r="P87" s="208">
        <v>6241.0239943688002</v>
      </c>
      <c r="Q87" s="208">
        <v>6418.0417093626102</v>
      </c>
      <c r="R87" s="208">
        <v>6361.5457893047696</v>
      </c>
      <c r="S87" s="208">
        <v>6407.3171460255098</v>
      </c>
      <c r="T87" s="208">
        <v>6593.4712043398804</v>
      </c>
      <c r="U87" s="208">
        <v>6328.4402809149497</v>
      </c>
      <c r="V87" s="208">
        <v>6252.4967221972702</v>
      </c>
      <c r="W87" s="208">
        <v>6345.2179394452896</v>
      </c>
      <c r="X87" s="185"/>
      <c r="Y87" s="209">
        <f t="shared" si="2"/>
        <v>10647.1828012521</v>
      </c>
      <c r="Z87" s="209">
        <f t="shared" si="3"/>
        <v>1325.3094772212007</v>
      </c>
      <c r="AA87" s="209">
        <f t="shared" si="4"/>
        <v>6241.0239943688002</v>
      </c>
      <c r="AB87" s="209">
        <f t="shared" si="5"/>
        <v>352.44720997108016</v>
      </c>
      <c r="AC87" s="185"/>
      <c r="AD87" s="140"/>
    </row>
    <row r="88" spans="1:30">
      <c r="A88" s="207">
        <v>0.40625</v>
      </c>
      <c r="B88" s="208"/>
      <c r="C88" s="208"/>
      <c r="D88" s="208">
        <v>10631.8488481356</v>
      </c>
      <c r="E88" s="208">
        <v>10863.7866592681</v>
      </c>
      <c r="F88" s="208">
        <v>11090.7670886836</v>
      </c>
      <c r="G88" s="208">
        <v>11760.147210028301</v>
      </c>
      <c r="H88" s="208">
        <v>12053.131281231899</v>
      </c>
      <c r="I88" s="208">
        <v>11870.765963551699</v>
      </c>
      <c r="J88" s="208">
        <v>11616.8517814315</v>
      </c>
      <c r="K88" s="208">
        <v>12087.1529181106</v>
      </c>
      <c r="L88" s="185"/>
      <c r="M88" s="207">
        <v>0.40625</v>
      </c>
      <c r="N88" s="208"/>
      <c r="O88" s="208"/>
      <c r="P88" s="208">
        <v>6314.8038693519702</v>
      </c>
      <c r="Q88" s="208">
        <v>6509.4161461499298</v>
      </c>
      <c r="R88" s="208">
        <v>6406.6439426922698</v>
      </c>
      <c r="S88" s="208">
        <v>6542.94113835996</v>
      </c>
      <c r="T88" s="208">
        <v>6708.9834594404902</v>
      </c>
      <c r="U88" s="208">
        <v>6426.2010488668502</v>
      </c>
      <c r="V88" s="208">
        <v>6313.06994016313</v>
      </c>
      <c r="W88" s="208">
        <v>6439.8790098435602</v>
      </c>
      <c r="X88" s="185"/>
      <c r="Y88" s="209">
        <f t="shared" si="2"/>
        <v>10631.8488481356</v>
      </c>
      <c r="Z88" s="209">
        <f t="shared" si="3"/>
        <v>1421.2824330962994</v>
      </c>
      <c r="AA88" s="209">
        <f t="shared" si="4"/>
        <v>6314.8038693519702</v>
      </c>
      <c r="AB88" s="209">
        <f t="shared" si="5"/>
        <v>394.17959008851994</v>
      </c>
      <c r="AC88" s="185"/>
      <c r="AD88" s="140"/>
    </row>
    <row r="89" spans="1:30">
      <c r="A89" s="207">
        <v>0.41666666666669999</v>
      </c>
      <c r="B89" s="208"/>
      <c r="C89" s="208"/>
      <c r="D89" s="208">
        <v>10707.514788238101</v>
      </c>
      <c r="E89" s="208">
        <v>10833.2405884489</v>
      </c>
      <c r="F89" s="208">
        <v>11112.4551565243</v>
      </c>
      <c r="G89" s="208">
        <v>11834.819049473501</v>
      </c>
      <c r="H89" s="208">
        <v>12024.9378711543</v>
      </c>
      <c r="I89" s="208">
        <v>11926.1702471179</v>
      </c>
      <c r="J89" s="208">
        <v>11590.6262346206</v>
      </c>
      <c r="K89" s="208">
        <v>12137.3873717321</v>
      </c>
      <c r="L89" s="185"/>
      <c r="M89" s="207">
        <v>0.41666666666669999</v>
      </c>
      <c r="N89" s="208"/>
      <c r="O89" s="208"/>
      <c r="P89" s="208">
        <v>6430.0077194452097</v>
      </c>
      <c r="Q89" s="208">
        <v>6637.0792693295598</v>
      </c>
      <c r="R89" s="208">
        <v>6453.5493752114799</v>
      </c>
      <c r="S89" s="208">
        <v>6609.7752713678301</v>
      </c>
      <c r="T89" s="208">
        <v>6809.6610409116902</v>
      </c>
      <c r="U89" s="208">
        <v>6503.4347570557802</v>
      </c>
      <c r="V89" s="208">
        <v>6431.6091989835804</v>
      </c>
      <c r="W89" s="208">
        <v>6552.2257677969301</v>
      </c>
      <c r="X89" s="185"/>
      <c r="Y89" s="209">
        <f t="shared" si="2"/>
        <v>10707.514788238101</v>
      </c>
      <c r="Z89" s="209">
        <f t="shared" si="3"/>
        <v>1317.4230829161988</v>
      </c>
      <c r="AA89" s="209">
        <f t="shared" si="4"/>
        <v>6430.0077194452097</v>
      </c>
      <c r="AB89" s="209">
        <f t="shared" si="5"/>
        <v>379.65332146648052</v>
      </c>
      <c r="AC89" s="185"/>
      <c r="AD89" s="140"/>
    </row>
    <row r="90" spans="1:30">
      <c r="A90" s="207">
        <v>0.42708333333330001</v>
      </c>
      <c r="B90" s="208"/>
      <c r="C90" s="208"/>
      <c r="D90" s="208">
        <v>10689.4848298734</v>
      </c>
      <c r="E90" s="208">
        <v>10738.1290967612</v>
      </c>
      <c r="F90" s="208">
        <v>11110.784389401701</v>
      </c>
      <c r="G90" s="208">
        <v>11806.504532724201</v>
      </c>
      <c r="H90" s="208">
        <v>11937.014363611799</v>
      </c>
      <c r="I90" s="208">
        <v>11882.7181541314</v>
      </c>
      <c r="J90" s="208">
        <v>11508.1271094574</v>
      </c>
      <c r="K90" s="208">
        <v>12048.1572987626</v>
      </c>
      <c r="L90" s="185"/>
      <c r="M90" s="207">
        <v>0.42708333333330001</v>
      </c>
      <c r="N90" s="208"/>
      <c r="O90" s="208"/>
      <c r="P90" s="208">
        <v>6511.0524765725704</v>
      </c>
      <c r="Q90" s="208">
        <v>6696.42600206937</v>
      </c>
      <c r="R90" s="208">
        <v>6520.9901617196101</v>
      </c>
      <c r="S90" s="208">
        <v>6682.7676723816803</v>
      </c>
      <c r="T90" s="208">
        <v>6881.5879979073497</v>
      </c>
      <c r="U90" s="208">
        <v>6586.7133958044897</v>
      </c>
      <c r="V90" s="208">
        <v>6477.26964333655</v>
      </c>
      <c r="W90" s="208">
        <v>6662.7218351782803</v>
      </c>
      <c r="X90" s="185"/>
      <c r="Y90" s="209">
        <f t="shared" si="2"/>
        <v>10689.4848298734</v>
      </c>
      <c r="Z90" s="209">
        <f t="shared" si="3"/>
        <v>1247.5295337383996</v>
      </c>
      <c r="AA90" s="209">
        <f t="shared" si="4"/>
        <v>6511.0524765725704</v>
      </c>
      <c r="AB90" s="209">
        <f t="shared" si="5"/>
        <v>370.53552133477933</v>
      </c>
      <c r="AC90" s="185"/>
      <c r="AD90" s="140"/>
    </row>
    <row r="91" spans="1:30">
      <c r="A91" s="207">
        <v>0.4375</v>
      </c>
      <c r="B91" s="208"/>
      <c r="C91" s="208"/>
      <c r="D91" s="208">
        <v>10626.8311977213</v>
      </c>
      <c r="E91" s="208">
        <v>10727.308292261399</v>
      </c>
      <c r="F91" s="208">
        <v>11017.573543295701</v>
      </c>
      <c r="G91" s="208">
        <v>11664.366618006499</v>
      </c>
      <c r="H91" s="208">
        <v>11896.2575020964</v>
      </c>
      <c r="I91" s="208">
        <v>11754.994655544</v>
      </c>
      <c r="J91" s="208">
        <v>11387.7182313997</v>
      </c>
      <c r="K91" s="208">
        <v>11966.2000857533</v>
      </c>
      <c r="L91" s="185"/>
      <c r="M91" s="207">
        <v>0.4375</v>
      </c>
      <c r="N91" s="208"/>
      <c r="O91" s="208"/>
      <c r="P91" s="208">
        <v>6578.20771009685</v>
      </c>
      <c r="Q91" s="208">
        <v>6756.8641832803796</v>
      </c>
      <c r="R91" s="208">
        <v>6624.7716863240803</v>
      </c>
      <c r="S91" s="208">
        <v>6753.6897263063602</v>
      </c>
      <c r="T91" s="208">
        <v>6926.4243994150602</v>
      </c>
      <c r="U91" s="208">
        <v>6633.9412066678897</v>
      </c>
      <c r="V91" s="208">
        <v>6495.34540886375</v>
      </c>
      <c r="W91" s="208">
        <v>6779.7284599683098</v>
      </c>
      <c r="X91" s="185"/>
      <c r="Y91" s="209">
        <f t="shared" si="2"/>
        <v>10626.8311977213</v>
      </c>
      <c r="Z91" s="209">
        <f t="shared" si="3"/>
        <v>1269.4263043750998</v>
      </c>
      <c r="AA91" s="209">
        <f t="shared" si="4"/>
        <v>6578.20771009685</v>
      </c>
      <c r="AB91" s="209">
        <f t="shared" si="5"/>
        <v>348.21668931821023</v>
      </c>
      <c r="AC91" s="185"/>
      <c r="AD91" s="140"/>
    </row>
    <row r="92" spans="1:30">
      <c r="A92" s="207">
        <v>0.44791666666669999</v>
      </c>
      <c r="B92" s="208"/>
      <c r="C92" s="208"/>
      <c r="D92" s="208">
        <v>10596.1569395802</v>
      </c>
      <c r="E92" s="208">
        <v>10673.840062338701</v>
      </c>
      <c r="F92" s="208">
        <v>11016.5822221053</v>
      </c>
      <c r="G92" s="208">
        <v>11653.6316553832</v>
      </c>
      <c r="H92" s="208">
        <v>11838.6428899648</v>
      </c>
      <c r="I92" s="208">
        <v>11737.9765726266</v>
      </c>
      <c r="J92" s="208">
        <v>11358.409601060899</v>
      </c>
      <c r="K92" s="208">
        <v>11902.3748499557</v>
      </c>
      <c r="L92" s="185"/>
      <c r="M92" s="207">
        <v>0.44791666666669999</v>
      </c>
      <c r="N92" s="208"/>
      <c r="O92" s="208"/>
      <c r="P92" s="208">
        <v>6632.2237211965903</v>
      </c>
      <c r="Q92" s="208">
        <v>6875.1186643281699</v>
      </c>
      <c r="R92" s="208">
        <v>6663.93057116814</v>
      </c>
      <c r="S92" s="208">
        <v>6810.20059655563</v>
      </c>
      <c r="T92" s="208">
        <v>6997.8642813553197</v>
      </c>
      <c r="U92" s="208">
        <v>6695.2341297202902</v>
      </c>
      <c r="V92" s="208">
        <v>6526.7413768128299</v>
      </c>
      <c r="W92" s="208">
        <v>6837.8410998249701</v>
      </c>
      <c r="X92" s="185"/>
      <c r="Y92" s="209">
        <f t="shared" si="2"/>
        <v>10596.1569395802</v>
      </c>
      <c r="Z92" s="209">
        <f t="shared" si="3"/>
        <v>1242.4859503846001</v>
      </c>
      <c r="AA92" s="209">
        <f t="shared" si="4"/>
        <v>6632.2237211965903</v>
      </c>
      <c r="AB92" s="209">
        <f t="shared" si="5"/>
        <v>365.64056015872939</v>
      </c>
      <c r="AC92" s="185"/>
      <c r="AD92" s="140"/>
    </row>
    <row r="93" spans="1:30">
      <c r="A93" s="207">
        <v>0.45833333333330001</v>
      </c>
      <c r="B93" s="208"/>
      <c r="C93" s="208"/>
      <c r="D93" s="208">
        <v>10627.8356981899</v>
      </c>
      <c r="E93" s="208">
        <v>10691.6131712235</v>
      </c>
      <c r="F93" s="208">
        <v>11034.0280441462</v>
      </c>
      <c r="G93" s="208">
        <v>11634.4854815298</v>
      </c>
      <c r="H93" s="208">
        <v>11801.3403508458</v>
      </c>
      <c r="I93" s="208">
        <v>11680.5929761483</v>
      </c>
      <c r="J93" s="208">
        <v>11329.672866794701</v>
      </c>
      <c r="K93" s="208">
        <v>11810.043123108</v>
      </c>
      <c r="L93" s="185"/>
      <c r="M93" s="207">
        <v>0.45833333333330001</v>
      </c>
      <c r="N93" s="208"/>
      <c r="O93" s="208"/>
      <c r="P93" s="208">
        <v>6673.1877204849798</v>
      </c>
      <c r="Q93" s="208">
        <v>6954.3006323816398</v>
      </c>
      <c r="R93" s="208">
        <v>6736.8917987276</v>
      </c>
      <c r="S93" s="208">
        <v>6874.6986061908201</v>
      </c>
      <c r="T93" s="208">
        <v>7041.72663401708</v>
      </c>
      <c r="U93" s="208">
        <v>6778.3233920166904</v>
      </c>
      <c r="V93" s="208">
        <v>6615.8622886288604</v>
      </c>
      <c r="W93" s="208">
        <v>6870.6551218137902</v>
      </c>
      <c r="X93" s="185"/>
      <c r="Y93" s="209">
        <f t="shared" si="2"/>
        <v>10627.8356981899</v>
      </c>
      <c r="Z93" s="209">
        <f t="shared" si="3"/>
        <v>1173.5046526558999</v>
      </c>
      <c r="AA93" s="209">
        <f t="shared" si="4"/>
        <v>6673.1877204849798</v>
      </c>
      <c r="AB93" s="209">
        <f t="shared" si="5"/>
        <v>368.5389135321002</v>
      </c>
      <c r="AC93" s="185"/>
      <c r="AD93" s="140"/>
    </row>
    <row r="94" spans="1:30">
      <c r="A94" s="207">
        <v>0.46875</v>
      </c>
      <c r="B94" s="208"/>
      <c r="C94" s="208"/>
      <c r="D94" s="208">
        <v>10637.976623605</v>
      </c>
      <c r="E94" s="208">
        <v>10751.6012326002</v>
      </c>
      <c r="F94" s="208">
        <v>11063.7648070123</v>
      </c>
      <c r="G94" s="208">
        <v>11596.053121864899</v>
      </c>
      <c r="H94" s="208">
        <v>11753.2135474726</v>
      </c>
      <c r="I94" s="208">
        <v>11648.1089560207</v>
      </c>
      <c r="J94" s="208">
        <v>11246.217061733099</v>
      </c>
      <c r="K94" s="208">
        <v>11751.148518821999</v>
      </c>
      <c r="L94" s="185"/>
      <c r="M94" s="207">
        <v>0.46875</v>
      </c>
      <c r="N94" s="208"/>
      <c r="O94" s="208"/>
      <c r="P94" s="208">
        <v>6735.6387495488898</v>
      </c>
      <c r="Q94" s="208">
        <v>7026.7986898510499</v>
      </c>
      <c r="R94" s="208">
        <v>6813.4242946263703</v>
      </c>
      <c r="S94" s="208">
        <v>6972.1212671899102</v>
      </c>
      <c r="T94" s="208">
        <v>7127.1178424310701</v>
      </c>
      <c r="U94" s="208">
        <v>6862.4145369785001</v>
      </c>
      <c r="V94" s="208">
        <v>6679.8152080049504</v>
      </c>
      <c r="W94" s="208">
        <v>6950.6821525452497</v>
      </c>
      <c r="X94" s="185"/>
      <c r="Y94" s="209">
        <f t="shared" si="2"/>
        <v>10637.976623605</v>
      </c>
      <c r="Z94" s="209">
        <f t="shared" si="3"/>
        <v>1115.2369238676001</v>
      </c>
      <c r="AA94" s="209">
        <f t="shared" si="4"/>
        <v>6735.6387495488898</v>
      </c>
      <c r="AB94" s="209">
        <f t="shared" si="5"/>
        <v>391.47909288218034</v>
      </c>
      <c r="AC94" s="185"/>
      <c r="AD94" s="140"/>
    </row>
    <row r="95" spans="1:30">
      <c r="A95" s="207">
        <v>0.47916666666669999</v>
      </c>
      <c r="B95" s="208"/>
      <c r="C95" s="208"/>
      <c r="D95" s="208">
        <v>10661.039965697</v>
      </c>
      <c r="E95" s="208">
        <v>10876.3562928596</v>
      </c>
      <c r="F95" s="208">
        <v>11092.2740885409</v>
      </c>
      <c r="G95" s="208">
        <v>11607.471035164301</v>
      </c>
      <c r="H95" s="208">
        <v>11726.2935828796</v>
      </c>
      <c r="I95" s="208">
        <v>11642.099249901001</v>
      </c>
      <c r="J95" s="208">
        <v>11257.470729745601</v>
      </c>
      <c r="K95" s="208">
        <v>11765.051086888399</v>
      </c>
      <c r="L95" s="185"/>
      <c r="M95" s="207">
        <v>0.47916666666669999</v>
      </c>
      <c r="N95" s="208"/>
      <c r="O95" s="208"/>
      <c r="P95" s="208">
        <v>6695.4861287491603</v>
      </c>
      <c r="Q95" s="208">
        <v>6973.5746072387501</v>
      </c>
      <c r="R95" s="208">
        <v>6795.6920457670503</v>
      </c>
      <c r="S95" s="208">
        <v>6962.7516225394402</v>
      </c>
      <c r="T95" s="208">
        <v>7099.1478222661699</v>
      </c>
      <c r="U95" s="208">
        <v>6840.0168481483997</v>
      </c>
      <c r="V95" s="208">
        <v>6635.0365300388303</v>
      </c>
      <c r="W95" s="208">
        <v>6924.8926361815302</v>
      </c>
      <c r="X95" s="185"/>
      <c r="Y95" s="209">
        <f t="shared" si="2"/>
        <v>10661.039965697</v>
      </c>
      <c r="Z95" s="209">
        <f t="shared" si="3"/>
        <v>1065.2536171825996</v>
      </c>
      <c r="AA95" s="209">
        <f t="shared" si="4"/>
        <v>6695.4861287491603</v>
      </c>
      <c r="AB95" s="209">
        <f t="shared" si="5"/>
        <v>403.66169351700955</v>
      </c>
      <c r="AC95" s="185"/>
      <c r="AD95" s="140"/>
    </row>
    <row r="96" spans="1:30">
      <c r="A96" s="207">
        <v>0.48958333333330001</v>
      </c>
      <c r="B96" s="208"/>
      <c r="C96" s="208"/>
      <c r="D96" s="208">
        <v>10692.8197445717</v>
      </c>
      <c r="E96" s="208">
        <v>10912.0578561399</v>
      </c>
      <c r="F96" s="208">
        <v>11159.6894695634</v>
      </c>
      <c r="G96" s="208">
        <v>11628.0112631478</v>
      </c>
      <c r="H96" s="208">
        <v>11730.0577691651</v>
      </c>
      <c r="I96" s="208">
        <v>11670.4705388409</v>
      </c>
      <c r="J96" s="208">
        <v>11217.993321362699</v>
      </c>
      <c r="K96" s="208">
        <v>11768.7783588157</v>
      </c>
      <c r="L96" s="185"/>
      <c r="M96" s="207">
        <v>0.48958333333330001</v>
      </c>
      <c r="N96" s="208"/>
      <c r="O96" s="208"/>
      <c r="P96" s="208">
        <v>6617.9862868608398</v>
      </c>
      <c r="Q96" s="208">
        <v>6918.6020981293996</v>
      </c>
      <c r="R96" s="208">
        <v>6717.0270726229201</v>
      </c>
      <c r="S96" s="208">
        <v>6891.0793718200002</v>
      </c>
      <c r="T96" s="208">
        <v>7011.3499237264796</v>
      </c>
      <c r="U96" s="208">
        <v>6806.7410430925402</v>
      </c>
      <c r="V96" s="208">
        <v>6593.8758234200004</v>
      </c>
      <c r="W96" s="208">
        <v>6855.8647177098001</v>
      </c>
      <c r="X96" s="185"/>
      <c r="Y96" s="209">
        <f t="shared" si="2"/>
        <v>10692.8197445717</v>
      </c>
      <c r="Z96" s="209">
        <f t="shared" si="3"/>
        <v>1037.2380245934</v>
      </c>
      <c r="AA96" s="209">
        <f t="shared" si="4"/>
        <v>6617.9862868608398</v>
      </c>
      <c r="AB96" s="209">
        <f t="shared" si="5"/>
        <v>393.36363686563982</v>
      </c>
      <c r="AC96" s="185"/>
      <c r="AD96" s="140"/>
    </row>
    <row r="97" spans="1:30">
      <c r="A97" s="207">
        <v>0.5</v>
      </c>
      <c r="B97" s="208"/>
      <c r="C97" s="208"/>
      <c r="D97" s="208">
        <v>10790.780493190599</v>
      </c>
      <c r="E97" s="208">
        <v>10978.091306705201</v>
      </c>
      <c r="F97" s="208">
        <v>11242.005687496099</v>
      </c>
      <c r="G97" s="208">
        <v>11775.206764782</v>
      </c>
      <c r="H97" s="208">
        <v>11843.394196700599</v>
      </c>
      <c r="I97" s="208">
        <v>11786.702403643099</v>
      </c>
      <c r="J97" s="208">
        <v>11258.800646813501</v>
      </c>
      <c r="K97" s="208">
        <v>11722.602074599499</v>
      </c>
      <c r="L97" s="185"/>
      <c r="M97" s="207">
        <v>0.5</v>
      </c>
      <c r="N97" s="208"/>
      <c r="O97" s="208"/>
      <c r="P97" s="208">
        <v>6582.1999297041802</v>
      </c>
      <c r="Q97" s="208">
        <v>6863.9830709604503</v>
      </c>
      <c r="R97" s="208">
        <v>6638.4118531352597</v>
      </c>
      <c r="S97" s="208">
        <v>6873.70174837583</v>
      </c>
      <c r="T97" s="208">
        <v>6962.9810238644995</v>
      </c>
      <c r="U97" s="208">
        <v>6746.7563312899001</v>
      </c>
      <c r="V97" s="208">
        <v>6606.2507535231698</v>
      </c>
      <c r="W97" s="208">
        <v>6829.76033320235</v>
      </c>
      <c r="X97" s="185"/>
      <c r="Y97" s="209">
        <f t="shared" si="2"/>
        <v>10790.780493190599</v>
      </c>
      <c r="Z97" s="209">
        <f t="shared" si="3"/>
        <v>1052.6137035100001</v>
      </c>
      <c r="AA97" s="209">
        <f t="shared" si="4"/>
        <v>6582.1999297041802</v>
      </c>
      <c r="AB97" s="209">
        <f t="shared" si="5"/>
        <v>380.7810941603193</v>
      </c>
      <c r="AC97" s="185"/>
      <c r="AD97" s="140"/>
    </row>
    <row r="98" spans="1:30">
      <c r="A98" s="207">
        <v>0.51041666666670005</v>
      </c>
      <c r="B98" s="208"/>
      <c r="C98" s="208"/>
      <c r="D98" s="208">
        <v>10800.9264370398</v>
      </c>
      <c r="E98" s="208">
        <v>10913.421349734101</v>
      </c>
      <c r="F98" s="208">
        <v>11226.622398457301</v>
      </c>
      <c r="G98" s="208">
        <v>11793.8808409824</v>
      </c>
      <c r="H98" s="208">
        <v>11949.339954184699</v>
      </c>
      <c r="I98" s="208">
        <v>11901.8326133725</v>
      </c>
      <c r="J98" s="208">
        <v>11313.349994213801</v>
      </c>
      <c r="K98" s="208">
        <v>11845.508271151801</v>
      </c>
      <c r="L98" s="185"/>
      <c r="M98" s="207">
        <v>0.51041666666670005</v>
      </c>
      <c r="N98" s="208"/>
      <c r="O98" s="208"/>
      <c r="P98" s="208">
        <v>6491.3732856153101</v>
      </c>
      <c r="Q98" s="208">
        <v>6766.4524071325804</v>
      </c>
      <c r="R98" s="208">
        <v>6532.3445140990898</v>
      </c>
      <c r="S98" s="208">
        <v>6777.7753579296304</v>
      </c>
      <c r="T98" s="208">
        <v>6907.63064463097</v>
      </c>
      <c r="U98" s="208">
        <v>6660.4606083530798</v>
      </c>
      <c r="V98" s="208">
        <v>6551.5800452840404</v>
      </c>
      <c r="W98" s="208">
        <v>6784.3638880068602</v>
      </c>
      <c r="X98" s="185"/>
      <c r="Y98" s="209">
        <f t="shared" si="2"/>
        <v>10800.9264370398</v>
      </c>
      <c r="Z98" s="209">
        <f t="shared" si="3"/>
        <v>1148.4135171448997</v>
      </c>
      <c r="AA98" s="209">
        <f t="shared" si="4"/>
        <v>6491.3732856153101</v>
      </c>
      <c r="AB98" s="209">
        <f t="shared" si="5"/>
        <v>416.25735901565986</v>
      </c>
      <c r="AC98" s="185"/>
      <c r="AD98" s="140"/>
    </row>
    <row r="99" spans="1:30">
      <c r="A99" s="207">
        <v>0.52083333333329995</v>
      </c>
      <c r="B99" s="208"/>
      <c r="C99" s="208"/>
      <c r="D99" s="208">
        <v>10710.9141024494</v>
      </c>
      <c r="E99" s="208">
        <v>10781.108992114499</v>
      </c>
      <c r="F99" s="208">
        <v>11146.8299041787</v>
      </c>
      <c r="G99" s="208">
        <v>11740.504604648801</v>
      </c>
      <c r="H99" s="208">
        <v>11847.0227922512</v>
      </c>
      <c r="I99" s="208">
        <v>11818.1027900793</v>
      </c>
      <c r="J99" s="208">
        <v>11247.4840678578</v>
      </c>
      <c r="K99" s="208">
        <v>11730.6572583578</v>
      </c>
      <c r="L99" s="185"/>
      <c r="M99" s="207">
        <v>0.52083333333329995</v>
      </c>
      <c r="N99" s="208"/>
      <c r="O99" s="208"/>
      <c r="P99" s="208">
        <v>6475.1924705545198</v>
      </c>
      <c r="Q99" s="208">
        <v>6750.3586706275701</v>
      </c>
      <c r="R99" s="208">
        <v>6528.19630701187</v>
      </c>
      <c r="S99" s="208">
        <v>6764.1076621157199</v>
      </c>
      <c r="T99" s="208">
        <v>6821.9331555505096</v>
      </c>
      <c r="U99" s="208">
        <v>6591.98666372963</v>
      </c>
      <c r="V99" s="208">
        <v>6500.9432412215301</v>
      </c>
      <c r="W99" s="208">
        <v>6711.3498180504703</v>
      </c>
      <c r="X99" s="185"/>
      <c r="Y99" s="209">
        <f t="shared" si="2"/>
        <v>10710.9141024494</v>
      </c>
      <c r="Z99" s="209">
        <f t="shared" si="3"/>
        <v>1136.1086898018002</v>
      </c>
      <c r="AA99" s="209">
        <f t="shared" si="4"/>
        <v>6475.1924705545198</v>
      </c>
      <c r="AB99" s="209">
        <f t="shared" si="5"/>
        <v>346.7406849959898</v>
      </c>
      <c r="AC99" s="185"/>
      <c r="AD99" s="140"/>
    </row>
    <row r="100" spans="1:30">
      <c r="A100" s="207">
        <v>0.53125</v>
      </c>
      <c r="B100" s="208"/>
      <c r="C100" s="208"/>
      <c r="D100" s="208">
        <v>10738.222565301299</v>
      </c>
      <c r="E100" s="208">
        <v>10808.188744576901</v>
      </c>
      <c r="F100" s="208">
        <v>11220.6970294155</v>
      </c>
      <c r="G100" s="208">
        <v>11717.4258150971</v>
      </c>
      <c r="H100" s="208">
        <v>11848.604473850201</v>
      </c>
      <c r="I100" s="208">
        <v>11843.8441294814</v>
      </c>
      <c r="J100" s="208">
        <v>11276.752954643</v>
      </c>
      <c r="K100" s="208">
        <v>11720.713791426801</v>
      </c>
      <c r="L100" s="185"/>
      <c r="M100" s="207">
        <v>0.53125</v>
      </c>
      <c r="N100" s="208"/>
      <c r="O100" s="208"/>
      <c r="P100" s="208">
        <v>6478.3995031551203</v>
      </c>
      <c r="Q100" s="208">
        <v>6743.5329288705097</v>
      </c>
      <c r="R100" s="208">
        <v>6568.4973166029804</v>
      </c>
      <c r="S100" s="208">
        <v>6791.9726350042502</v>
      </c>
      <c r="T100" s="208">
        <v>6799.0247074663703</v>
      </c>
      <c r="U100" s="208">
        <v>6524.4304289339698</v>
      </c>
      <c r="V100" s="208">
        <v>6497.9089734143599</v>
      </c>
      <c r="W100" s="208">
        <v>6670.7195245687999</v>
      </c>
      <c r="X100" s="185"/>
      <c r="Y100" s="209">
        <f t="shared" si="2"/>
        <v>10738.222565301299</v>
      </c>
      <c r="Z100" s="209">
        <f t="shared" si="3"/>
        <v>1110.3819085489013</v>
      </c>
      <c r="AA100" s="209">
        <f t="shared" si="4"/>
        <v>6478.3995031551203</v>
      </c>
      <c r="AB100" s="209">
        <f t="shared" si="5"/>
        <v>320.62520431124995</v>
      </c>
      <c r="AC100" s="185"/>
      <c r="AD100" s="140"/>
    </row>
    <row r="101" spans="1:30">
      <c r="A101" s="207">
        <v>0.54166666666670005</v>
      </c>
      <c r="B101" s="208"/>
      <c r="C101" s="208"/>
      <c r="D101" s="208">
        <v>10821.8617241719</v>
      </c>
      <c r="E101" s="208">
        <v>10866.6972226042</v>
      </c>
      <c r="F101" s="208">
        <v>11241.8232594086</v>
      </c>
      <c r="G101" s="208">
        <v>11766.8834016906</v>
      </c>
      <c r="H101" s="208">
        <v>11929.880019153399</v>
      </c>
      <c r="I101" s="208">
        <v>11893.9463993764</v>
      </c>
      <c r="J101" s="208">
        <v>11311.768232365601</v>
      </c>
      <c r="K101" s="208">
        <v>11889.931226917101</v>
      </c>
      <c r="L101" s="185"/>
      <c r="M101" s="207">
        <v>0.54166666666670005</v>
      </c>
      <c r="N101" s="208"/>
      <c r="O101" s="208"/>
      <c r="P101" s="208">
        <v>6477.2114467431002</v>
      </c>
      <c r="Q101" s="208">
        <v>6718.8734596347003</v>
      </c>
      <c r="R101" s="208">
        <v>6563.9768581950602</v>
      </c>
      <c r="S101" s="208">
        <v>6809.0762646858002</v>
      </c>
      <c r="T101" s="208">
        <v>6832.9851584534199</v>
      </c>
      <c r="U101" s="208">
        <v>6547.2016333597803</v>
      </c>
      <c r="V101" s="208">
        <v>6485.8116866907803</v>
      </c>
      <c r="W101" s="208">
        <v>6688.2073919350696</v>
      </c>
      <c r="X101" s="185"/>
      <c r="Y101" s="209">
        <f t="shared" si="2"/>
        <v>10821.8617241719</v>
      </c>
      <c r="Z101" s="209">
        <f t="shared" si="3"/>
        <v>1108.0182949814989</v>
      </c>
      <c r="AA101" s="209">
        <f t="shared" si="4"/>
        <v>6477.2114467431002</v>
      </c>
      <c r="AB101" s="209">
        <f t="shared" si="5"/>
        <v>355.77371171031973</v>
      </c>
      <c r="AC101" s="185"/>
      <c r="AD101" s="140"/>
    </row>
    <row r="102" spans="1:30">
      <c r="A102" s="207">
        <v>0.55208333333329995</v>
      </c>
      <c r="B102" s="208"/>
      <c r="C102" s="208"/>
      <c r="D102" s="208">
        <v>10674.945794043801</v>
      </c>
      <c r="E102" s="208">
        <v>10910.730411941</v>
      </c>
      <c r="F102" s="208">
        <v>11247.6460054978</v>
      </c>
      <c r="G102" s="208">
        <v>11802.2514170226</v>
      </c>
      <c r="H102" s="208">
        <v>11975.831905433401</v>
      </c>
      <c r="I102" s="208">
        <v>11950.954560669299</v>
      </c>
      <c r="J102" s="208">
        <v>11358.5166803591</v>
      </c>
      <c r="K102" s="208">
        <v>11826.928696769</v>
      </c>
      <c r="L102" s="185"/>
      <c r="M102" s="207">
        <v>0.55208333333329995</v>
      </c>
      <c r="N102" s="208"/>
      <c r="O102" s="208"/>
      <c r="P102" s="208">
        <v>6494.0417786359703</v>
      </c>
      <c r="Q102" s="208">
        <v>6709.72003443632</v>
      </c>
      <c r="R102" s="208">
        <v>6537.1312731353</v>
      </c>
      <c r="S102" s="208">
        <v>6758.7732511748</v>
      </c>
      <c r="T102" s="208">
        <v>6841.7759599907904</v>
      </c>
      <c r="U102" s="208">
        <v>6585.4119753306104</v>
      </c>
      <c r="V102" s="208">
        <v>6467.73505285586</v>
      </c>
      <c r="W102" s="208">
        <v>6679.2670584405596</v>
      </c>
      <c r="X102" s="185"/>
      <c r="Y102" s="209">
        <f t="shared" si="2"/>
        <v>10674.945794043801</v>
      </c>
      <c r="Z102" s="209">
        <f t="shared" si="3"/>
        <v>1300.8861113896</v>
      </c>
      <c r="AA102" s="209">
        <f t="shared" si="4"/>
        <v>6494.0417786359703</v>
      </c>
      <c r="AB102" s="209">
        <f t="shared" si="5"/>
        <v>347.73418135482007</v>
      </c>
      <c r="AC102" s="185"/>
      <c r="AD102" s="140"/>
    </row>
    <row r="103" spans="1:30">
      <c r="A103" s="207">
        <v>0.5625</v>
      </c>
      <c r="B103" s="208"/>
      <c r="C103" s="208"/>
      <c r="D103" s="208">
        <v>10762.974046199301</v>
      </c>
      <c r="E103" s="208">
        <v>10864.694652669001</v>
      </c>
      <c r="F103" s="208">
        <v>11226.4321712005</v>
      </c>
      <c r="G103" s="208">
        <v>11745.884682760499</v>
      </c>
      <c r="H103" s="208">
        <v>11917.768760561499</v>
      </c>
      <c r="I103" s="208">
        <v>11934.2805819154</v>
      </c>
      <c r="J103" s="208">
        <v>11271.849490782701</v>
      </c>
      <c r="K103" s="208">
        <v>11679.5464345163</v>
      </c>
      <c r="L103" s="185"/>
      <c r="M103" s="207">
        <v>0.5625</v>
      </c>
      <c r="N103" s="208"/>
      <c r="O103" s="208"/>
      <c r="P103" s="208">
        <v>6481.7628330961297</v>
      </c>
      <c r="Q103" s="208">
        <v>6714.9657940442603</v>
      </c>
      <c r="R103" s="208">
        <v>6525.6436416093602</v>
      </c>
      <c r="S103" s="208">
        <v>6743.5621959013297</v>
      </c>
      <c r="T103" s="208">
        <v>6815.7324833089197</v>
      </c>
      <c r="U103" s="208">
        <v>6576.9648842030601</v>
      </c>
      <c r="V103" s="208">
        <v>6474.03992794859</v>
      </c>
      <c r="W103" s="208">
        <v>6652.5689837645004</v>
      </c>
      <c r="X103" s="185"/>
      <c r="Y103" s="209">
        <f t="shared" si="2"/>
        <v>10762.974046199301</v>
      </c>
      <c r="Z103" s="209">
        <f t="shared" si="3"/>
        <v>1171.3065357160995</v>
      </c>
      <c r="AA103" s="209">
        <f t="shared" si="4"/>
        <v>6481.7628330961297</v>
      </c>
      <c r="AB103" s="209">
        <f t="shared" si="5"/>
        <v>333.96965021278993</v>
      </c>
      <c r="AC103" s="185"/>
      <c r="AD103" s="140"/>
    </row>
    <row r="104" spans="1:30">
      <c r="A104" s="207">
        <v>0.57291666666670005</v>
      </c>
      <c r="B104" s="208"/>
      <c r="C104" s="208"/>
      <c r="D104" s="208">
        <v>10665.548225758899</v>
      </c>
      <c r="E104" s="208">
        <v>10698.801190955701</v>
      </c>
      <c r="F104" s="208">
        <v>11096.9945462864</v>
      </c>
      <c r="G104" s="208">
        <v>11586.807670709801</v>
      </c>
      <c r="H104" s="208">
        <v>11804.535405596</v>
      </c>
      <c r="I104" s="208">
        <v>11800.12677963</v>
      </c>
      <c r="J104" s="208">
        <v>11091.0359334815</v>
      </c>
      <c r="K104" s="208">
        <v>11521.5825504973</v>
      </c>
      <c r="L104" s="185"/>
      <c r="M104" s="207">
        <v>0.57291666666670005</v>
      </c>
      <c r="N104" s="208"/>
      <c r="O104" s="208"/>
      <c r="P104" s="208">
        <v>6438.3824059093504</v>
      </c>
      <c r="Q104" s="208">
        <v>6684.4508778397903</v>
      </c>
      <c r="R104" s="208">
        <v>6439.9095361898098</v>
      </c>
      <c r="S104" s="208">
        <v>6723.1674417814402</v>
      </c>
      <c r="T104" s="208">
        <v>6815.3376442438303</v>
      </c>
      <c r="U104" s="208">
        <v>6529.8524264359103</v>
      </c>
      <c r="V104" s="208">
        <v>6441.06460091795</v>
      </c>
      <c r="W104" s="208">
        <v>6607.1515193059604</v>
      </c>
      <c r="X104" s="185"/>
      <c r="Y104" s="209">
        <f t="shared" si="2"/>
        <v>10665.548225758899</v>
      </c>
      <c r="Z104" s="209">
        <f t="shared" si="3"/>
        <v>1138.9871798371005</v>
      </c>
      <c r="AA104" s="209">
        <f t="shared" si="4"/>
        <v>6438.3824059093504</v>
      </c>
      <c r="AB104" s="209">
        <f t="shared" si="5"/>
        <v>376.95523833447987</v>
      </c>
      <c r="AC104" s="185"/>
      <c r="AD104" s="140"/>
    </row>
    <row r="105" spans="1:30">
      <c r="A105" s="207">
        <v>0.58333333333329995</v>
      </c>
      <c r="B105" s="208"/>
      <c r="C105" s="208"/>
      <c r="D105" s="208">
        <v>10630.597342565899</v>
      </c>
      <c r="E105" s="208">
        <v>10595.2684248561</v>
      </c>
      <c r="F105" s="208">
        <v>11114.955957775999</v>
      </c>
      <c r="G105" s="208">
        <v>11515.295953118301</v>
      </c>
      <c r="H105" s="208">
        <v>11808.2136028276</v>
      </c>
      <c r="I105" s="208">
        <v>11716.443885512101</v>
      </c>
      <c r="J105" s="208">
        <v>11003.737365946499</v>
      </c>
      <c r="K105" s="208">
        <v>11448.0084085464</v>
      </c>
      <c r="L105" s="185"/>
      <c r="M105" s="207">
        <v>0.58333333333329995</v>
      </c>
      <c r="N105" s="208"/>
      <c r="O105" s="208"/>
      <c r="P105" s="208">
        <v>6398.6475676841701</v>
      </c>
      <c r="Q105" s="208">
        <v>6667.6241557045896</v>
      </c>
      <c r="R105" s="208">
        <v>6376.6043105816498</v>
      </c>
      <c r="S105" s="208">
        <v>6747.5437270008497</v>
      </c>
      <c r="T105" s="208">
        <v>6750.6502499435801</v>
      </c>
      <c r="U105" s="208">
        <v>6493.6541262506898</v>
      </c>
      <c r="V105" s="208">
        <v>6378.0456438944902</v>
      </c>
      <c r="W105" s="208">
        <v>6600.0570657156504</v>
      </c>
      <c r="X105" s="185"/>
      <c r="Y105" s="209">
        <f t="shared" si="2"/>
        <v>10595.2684248561</v>
      </c>
      <c r="Z105" s="209">
        <f t="shared" si="3"/>
        <v>1212.9451779715</v>
      </c>
      <c r="AA105" s="209">
        <f t="shared" si="4"/>
        <v>6376.6043105816498</v>
      </c>
      <c r="AB105" s="209">
        <f t="shared" si="5"/>
        <v>374.04593936193032</v>
      </c>
      <c r="AC105" s="185"/>
      <c r="AD105" s="140"/>
    </row>
    <row r="106" spans="1:30">
      <c r="A106" s="207">
        <v>0.59375</v>
      </c>
      <c r="B106" s="208"/>
      <c r="C106" s="208"/>
      <c r="D106" s="208">
        <v>10612.2335749552</v>
      </c>
      <c r="E106" s="208">
        <v>10612.1838478096</v>
      </c>
      <c r="F106" s="208">
        <v>11189.001080976301</v>
      </c>
      <c r="G106" s="208">
        <v>11579.9743203082</v>
      </c>
      <c r="H106" s="208">
        <v>11818.563965585299</v>
      </c>
      <c r="I106" s="208">
        <v>11736.7160429577</v>
      </c>
      <c r="J106" s="208">
        <v>10988.8793045002</v>
      </c>
      <c r="K106" s="208">
        <v>11425.678532214401</v>
      </c>
      <c r="L106" s="185"/>
      <c r="M106" s="207">
        <v>0.59375</v>
      </c>
      <c r="N106" s="208"/>
      <c r="O106" s="208"/>
      <c r="P106" s="208">
        <v>6415.5488208797797</v>
      </c>
      <c r="Q106" s="208">
        <v>6672.8935175668103</v>
      </c>
      <c r="R106" s="208">
        <v>6380.6940641410101</v>
      </c>
      <c r="S106" s="208">
        <v>6725.8026010899803</v>
      </c>
      <c r="T106" s="208">
        <v>6724.2502508873504</v>
      </c>
      <c r="U106" s="208">
        <v>6525.6508175934096</v>
      </c>
      <c r="V106" s="208">
        <v>6317.4768576035503</v>
      </c>
      <c r="W106" s="208">
        <v>6605.1116053298301</v>
      </c>
      <c r="X106" s="185"/>
      <c r="Y106" s="209">
        <f t="shared" si="2"/>
        <v>10612.1838478096</v>
      </c>
      <c r="Z106" s="209">
        <f t="shared" si="3"/>
        <v>1206.3801177756995</v>
      </c>
      <c r="AA106" s="209">
        <f t="shared" si="4"/>
        <v>6380.6940641410101</v>
      </c>
      <c r="AB106" s="209">
        <f t="shared" si="5"/>
        <v>345.10853694897014</v>
      </c>
      <c r="AC106" s="185"/>
      <c r="AD106" s="140"/>
    </row>
    <row r="107" spans="1:30">
      <c r="A107" s="207">
        <v>0.60416666666670005</v>
      </c>
      <c r="B107" s="208"/>
      <c r="C107" s="208"/>
      <c r="D107" s="208">
        <v>10751.283267311501</v>
      </c>
      <c r="E107" s="208">
        <v>10638.0779806792</v>
      </c>
      <c r="F107" s="208">
        <v>11244.8252987133</v>
      </c>
      <c r="G107" s="208">
        <v>11671.2726177812</v>
      </c>
      <c r="H107" s="208">
        <v>11754.346477160099</v>
      </c>
      <c r="I107" s="208">
        <v>11660.4708318545</v>
      </c>
      <c r="J107" s="208">
        <v>10961.136792262199</v>
      </c>
      <c r="K107" s="208">
        <v>11339.846190676601</v>
      </c>
      <c r="L107" s="185"/>
      <c r="M107" s="207">
        <v>0.60416666666670005</v>
      </c>
      <c r="N107" s="208"/>
      <c r="O107" s="208"/>
      <c r="P107" s="208">
        <v>6404.1326066894098</v>
      </c>
      <c r="Q107" s="208">
        <v>6651.0852061400401</v>
      </c>
      <c r="R107" s="208">
        <v>6387.4376163183097</v>
      </c>
      <c r="S107" s="208">
        <v>6665.1919820163102</v>
      </c>
      <c r="T107" s="208">
        <v>6644.5548903490799</v>
      </c>
      <c r="U107" s="208">
        <v>6488.8363657651798</v>
      </c>
      <c r="V107" s="208">
        <v>6272.6287776031204</v>
      </c>
      <c r="W107" s="208">
        <v>6562.7494541938004</v>
      </c>
      <c r="X107" s="185"/>
      <c r="Y107" s="209">
        <f t="shared" si="2"/>
        <v>10638.0779806792</v>
      </c>
      <c r="Z107" s="209">
        <f t="shared" si="3"/>
        <v>1116.2684964808996</v>
      </c>
      <c r="AA107" s="209">
        <f t="shared" si="4"/>
        <v>6387.4376163183097</v>
      </c>
      <c r="AB107" s="209">
        <f t="shared" si="5"/>
        <v>277.75436569800058</v>
      </c>
      <c r="AC107" s="185"/>
      <c r="AD107" s="140"/>
    </row>
    <row r="108" spans="1:30">
      <c r="A108" s="207">
        <v>0.61458333333329995</v>
      </c>
      <c r="B108" s="208"/>
      <c r="C108" s="208"/>
      <c r="D108" s="208">
        <v>10833.9645825927</v>
      </c>
      <c r="E108" s="208">
        <v>10657.912724375399</v>
      </c>
      <c r="F108" s="208">
        <v>11286.7284024163</v>
      </c>
      <c r="G108" s="208">
        <v>11690.269575954801</v>
      </c>
      <c r="H108" s="208">
        <v>11728.9228414515</v>
      </c>
      <c r="I108" s="208">
        <v>11705.329791538599</v>
      </c>
      <c r="J108" s="208">
        <v>11017.614203233101</v>
      </c>
      <c r="K108" s="208">
        <v>11401.713440687399</v>
      </c>
      <c r="L108" s="185"/>
      <c r="M108" s="207">
        <v>0.61458333333329995</v>
      </c>
      <c r="N108" s="208"/>
      <c r="O108" s="208"/>
      <c r="P108" s="208">
        <v>6410.3374560347602</v>
      </c>
      <c r="Q108" s="208">
        <v>6625.9344669484199</v>
      </c>
      <c r="R108" s="208">
        <v>6443.6555751665601</v>
      </c>
      <c r="S108" s="208">
        <v>6648.5873778424102</v>
      </c>
      <c r="T108" s="208">
        <v>6621.18731643502</v>
      </c>
      <c r="U108" s="208">
        <v>6424.8562892008304</v>
      </c>
      <c r="V108" s="208">
        <v>6287.35412845671</v>
      </c>
      <c r="W108" s="208">
        <v>6500.5548708637498</v>
      </c>
      <c r="X108" s="185"/>
      <c r="Y108" s="209">
        <f t="shared" si="2"/>
        <v>10657.912724375399</v>
      </c>
      <c r="Z108" s="209">
        <f t="shared" si="3"/>
        <v>1071.0101170761009</v>
      </c>
      <c r="AA108" s="209">
        <f t="shared" si="4"/>
        <v>6410.3374560347602</v>
      </c>
      <c r="AB108" s="209">
        <f t="shared" si="5"/>
        <v>238.24992180765003</v>
      </c>
      <c r="AC108" s="185"/>
      <c r="AD108" s="140"/>
    </row>
    <row r="109" spans="1:30">
      <c r="A109" s="207">
        <v>0.625</v>
      </c>
      <c r="B109" s="208"/>
      <c r="C109" s="208"/>
      <c r="D109" s="208">
        <v>10782.1910612353</v>
      </c>
      <c r="E109" s="208">
        <v>10596.689284207599</v>
      </c>
      <c r="F109" s="208">
        <v>11292.570900446</v>
      </c>
      <c r="G109" s="208">
        <v>11712.959621305899</v>
      </c>
      <c r="H109" s="208">
        <v>11674.430057420301</v>
      </c>
      <c r="I109" s="208">
        <v>11732.776006497499</v>
      </c>
      <c r="J109" s="208">
        <v>11113.284611048901</v>
      </c>
      <c r="K109" s="208">
        <v>11458.4476912013</v>
      </c>
      <c r="L109" s="185"/>
      <c r="M109" s="207">
        <v>0.625</v>
      </c>
      <c r="N109" s="208"/>
      <c r="O109" s="208"/>
      <c r="P109" s="208">
        <v>6477.22595611821</v>
      </c>
      <c r="Q109" s="208">
        <v>6648.7429012970697</v>
      </c>
      <c r="R109" s="208">
        <v>6456.9163773844102</v>
      </c>
      <c r="S109" s="208">
        <v>6718.4567500637204</v>
      </c>
      <c r="T109" s="208">
        <v>6673.8522682247904</v>
      </c>
      <c r="U109" s="208">
        <v>6478.0871477850396</v>
      </c>
      <c r="V109" s="208">
        <v>6354.67637206571</v>
      </c>
      <c r="W109" s="208">
        <v>6512.0262009001099</v>
      </c>
      <c r="X109" s="185"/>
      <c r="Y109" s="209">
        <f t="shared" si="2"/>
        <v>10596.689284207599</v>
      </c>
      <c r="Z109" s="209">
        <f t="shared" si="3"/>
        <v>1136.0867222898996</v>
      </c>
      <c r="AA109" s="209">
        <f t="shared" si="4"/>
        <v>6456.9163773844102</v>
      </c>
      <c r="AB109" s="209">
        <f t="shared" si="5"/>
        <v>261.54037267931017</v>
      </c>
      <c r="AC109" s="185"/>
      <c r="AD109" s="140"/>
    </row>
    <row r="110" spans="1:30">
      <c r="A110" s="207">
        <v>0.63541666666670005</v>
      </c>
      <c r="B110" s="208"/>
      <c r="C110" s="208"/>
      <c r="D110" s="208">
        <v>10715.1682106799</v>
      </c>
      <c r="E110" s="208">
        <v>10550.2803218928</v>
      </c>
      <c r="F110" s="208">
        <v>11269.213878517299</v>
      </c>
      <c r="G110" s="208">
        <v>11609.6791716925</v>
      </c>
      <c r="H110" s="208">
        <v>11635.185922271099</v>
      </c>
      <c r="I110" s="208">
        <v>11741.2943142515</v>
      </c>
      <c r="J110" s="208">
        <v>11155.3854565574</v>
      </c>
      <c r="K110" s="208">
        <v>11468.6500211237</v>
      </c>
      <c r="L110" s="185"/>
      <c r="M110" s="207">
        <v>0.63541666666670005</v>
      </c>
      <c r="N110" s="208"/>
      <c r="O110" s="208"/>
      <c r="P110" s="208">
        <v>6431.6368826078597</v>
      </c>
      <c r="Q110" s="208">
        <v>6685.6247012206304</v>
      </c>
      <c r="R110" s="208">
        <v>6440.4113858057099</v>
      </c>
      <c r="S110" s="208">
        <v>6773.7172123515602</v>
      </c>
      <c r="T110" s="208">
        <v>6713.4720672552003</v>
      </c>
      <c r="U110" s="208">
        <v>6453.6387506111096</v>
      </c>
      <c r="V110" s="208">
        <v>6331.9631588407801</v>
      </c>
      <c r="W110" s="208">
        <v>6540.1976605397904</v>
      </c>
      <c r="X110" s="185"/>
      <c r="Y110" s="209">
        <f t="shared" si="2"/>
        <v>10550.2803218928</v>
      </c>
      <c r="Z110" s="209">
        <f t="shared" si="3"/>
        <v>1191.0139923586994</v>
      </c>
      <c r="AA110" s="209">
        <f t="shared" si="4"/>
        <v>6431.6368826078597</v>
      </c>
      <c r="AB110" s="209">
        <f t="shared" si="5"/>
        <v>342.08032974370053</v>
      </c>
      <c r="AC110" s="185"/>
      <c r="AD110" s="140"/>
    </row>
    <row r="111" spans="1:30">
      <c r="A111" s="207">
        <v>0.64583333333329995</v>
      </c>
      <c r="B111" s="208"/>
      <c r="C111" s="208"/>
      <c r="D111" s="208">
        <v>10796.6890804124</v>
      </c>
      <c r="E111" s="208">
        <v>10556.529399958201</v>
      </c>
      <c r="F111" s="208">
        <v>11270.987383432501</v>
      </c>
      <c r="G111" s="208">
        <v>11553.7501046084</v>
      </c>
      <c r="H111" s="208">
        <v>11604.140811262099</v>
      </c>
      <c r="I111" s="208">
        <v>11735.4307657626</v>
      </c>
      <c r="J111" s="208">
        <v>11196.6553793526</v>
      </c>
      <c r="K111" s="208">
        <v>11475.7931882054</v>
      </c>
      <c r="L111" s="185"/>
      <c r="M111" s="207">
        <v>0.64583333333329995</v>
      </c>
      <c r="N111" s="208"/>
      <c r="O111" s="208"/>
      <c r="P111" s="208">
        <v>6319.1579003709303</v>
      </c>
      <c r="Q111" s="208">
        <v>6610.6942508480197</v>
      </c>
      <c r="R111" s="208">
        <v>6356.9757213845996</v>
      </c>
      <c r="S111" s="208">
        <v>6708.7779116695201</v>
      </c>
      <c r="T111" s="208">
        <v>6715.0692296550596</v>
      </c>
      <c r="U111" s="208">
        <v>6468.94493714276</v>
      </c>
      <c r="V111" s="208">
        <v>6234.3240869861502</v>
      </c>
      <c r="W111" s="208">
        <v>6503.5601273521297</v>
      </c>
      <c r="X111" s="185"/>
      <c r="Y111" s="209">
        <f t="shared" si="2"/>
        <v>10556.529399958201</v>
      </c>
      <c r="Z111" s="209">
        <f t="shared" si="3"/>
        <v>1178.9013658043987</v>
      </c>
      <c r="AA111" s="209">
        <f t="shared" si="4"/>
        <v>6319.1579003709303</v>
      </c>
      <c r="AB111" s="209">
        <f t="shared" si="5"/>
        <v>395.91132928412935</v>
      </c>
      <c r="AC111" s="185"/>
      <c r="AD111" s="140"/>
    </row>
    <row r="112" spans="1:30">
      <c r="A112" s="207">
        <v>0.65625</v>
      </c>
      <c r="B112" s="208"/>
      <c r="C112" s="208"/>
      <c r="D112" s="208">
        <v>10858.9901585647</v>
      </c>
      <c r="E112" s="208">
        <v>10487.0844298103</v>
      </c>
      <c r="F112" s="208">
        <v>11310.732545869099</v>
      </c>
      <c r="G112" s="208">
        <v>11567.042728631501</v>
      </c>
      <c r="H112" s="208">
        <v>11614.9009299183</v>
      </c>
      <c r="I112" s="208">
        <v>11721.5815524517</v>
      </c>
      <c r="J112" s="208">
        <v>11155.4872111066</v>
      </c>
      <c r="K112" s="208">
        <v>11440.826185541</v>
      </c>
      <c r="L112" s="185"/>
      <c r="M112" s="207">
        <v>0.65625</v>
      </c>
      <c r="N112" s="208"/>
      <c r="O112" s="208"/>
      <c r="P112" s="208">
        <v>6274.2125033025104</v>
      </c>
      <c r="Q112" s="208">
        <v>6587.5827831446204</v>
      </c>
      <c r="R112" s="208">
        <v>6341.6584053818196</v>
      </c>
      <c r="S112" s="208">
        <v>6726.9116386729302</v>
      </c>
      <c r="T112" s="208">
        <v>6722.4984330604902</v>
      </c>
      <c r="U112" s="208">
        <v>6442.5384379571897</v>
      </c>
      <c r="V112" s="208">
        <v>6194.6758340344404</v>
      </c>
      <c r="W112" s="208">
        <v>6471.7949610989499</v>
      </c>
      <c r="X112" s="185"/>
      <c r="Y112" s="209">
        <f t="shared" si="2"/>
        <v>10487.0844298103</v>
      </c>
      <c r="Z112" s="209">
        <f t="shared" si="3"/>
        <v>1234.4971226414</v>
      </c>
      <c r="AA112" s="209">
        <f t="shared" si="4"/>
        <v>6274.2125033025104</v>
      </c>
      <c r="AB112" s="209">
        <f t="shared" si="5"/>
        <v>452.69913537041975</v>
      </c>
      <c r="AC112" s="185"/>
      <c r="AD112" s="140"/>
    </row>
    <row r="113" spans="1:30">
      <c r="A113" s="207">
        <v>0.66666666666670005</v>
      </c>
      <c r="B113" s="208"/>
      <c r="C113" s="208"/>
      <c r="D113" s="208">
        <v>10811.919745302301</v>
      </c>
      <c r="E113" s="208">
        <v>10452.5421997179</v>
      </c>
      <c r="F113" s="208">
        <v>11322.697493203999</v>
      </c>
      <c r="G113" s="208">
        <v>11464.353739739299</v>
      </c>
      <c r="H113" s="208">
        <v>11538.1626740826</v>
      </c>
      <c r="I113" s="208">
        <v>11595.121270027101</v>
      </c>
      <c r="J113" s="208">
        <v>10960.1926808768</v>
      </c>
      <c r="K113" s="208">
        <v>11390.906726965301</v>
      </c>
      <c r="L113" s="185"/>
      <c r="M113" s="207">
        <v>0.66666666666670005</v>
      </c>
      <c r="N113" s="208"/>
      <c r="O113" s="208"/>
      <c r="P113" s="208">
        <v>6273.0333008368798</v>
      </c>
      <c r="Q113" s="208">
        <v>6614.9525825534902</v>
      </c>
      <c r="R113" s="208">
        <v>6434.34619647414</v>
      </c>
      <c r="S113" s="208">
        <v>6783.8978909774596</v>
      </c>
      <c r="T113" s="208">
        <v>6784.9150800659199</v>
      </c>
      <c r="U113" s="208">
        <v>6419.5784693820597</v>
      </c>
      <c r="V113" s="208">
        <v>6240.75083991873</v>
      </c>
      <c r="W113" s="208">
        <v>6477.7748768764905</v>
      </c>
      <c r="X113" s="185"/>
      <c r="Y113" s="209">
        <f t="shared" si="2"/>
        <v>10452.5421997179</v>
      </c>
      <c r="Z113" s="209">
        <f t="shared" si="3"/>
        <v>1142.5790703092007</v>
      </c>
      <c r="AA113" s="209">
        <f t="shared" si="4"/>
        <v>6273.0333008368798</v>
      </c>
      <c r="AB113" s="209">
        <f t="shared" si="5"/>
        <v>511.88177922904015</v>
      </c>
      <c r="AC113" s="185"/>
      <c r="AD113" s="140"/>
    </row>
    <row r="114" spans="1:30">
      <c r="A114" s="207">
        <v>0.67708333333329995</v>
      </c>
      <c r="B114" s="208"/>
      <c r="C114" s="208"/>
      <c r="D114" s="208">
        <v>10883.0628246529</v>
      </c>
      <c r="E114" s="208">
        <v>10448.367114565201</v>
      </c>
      <c r="F114" s="208">
        <v>11401.6492314223</v>
      </c>
      <c r="G114" s="208">
        <v>11422.396746288699</v>
      </c>
      <c r="H114" s="208">
        <v>11491.554656767599</v>
      </c>
      <c r="I114" s="208">
        <v>11556.9295804871</v>
      </c>
      <c r="J114" s="208">
        <v>11004.783500293999</v>
      </c>
      <c r="K114" s="208">
        <v>11410.572516603101</v>
      </c>
      <c r="L114" s="185"/>
      <c r="M114" s="207">
        <v>0.67708333333329995</v>
      </c>
      <c r="N114" s="208"/>
      <c r="O114" s="208"/>
      <c r="P114" s="208">
        <v>6292.3892266697103</v>
      </c>
      <c r="Q114" s="208">
        <v>6565.9735512344496</v>
      </c>
      <c r="R114" s="208">
        <v>6467.3460925987401</v>
      </c>
      <c r="S114" s="208">
        <v>6739.0869046935904</v>
      </c>
      <c r="T114" s="208">
        <v>6737.5845493856204</v>
      </c>
      <c r="U114" s="208">
        <v>6517.7316096828699</v>
      </c>
      <c r="V114" s="208">
        <v>6289.24042015543</v>
      </c>
      <c r="W114" s="208">
        <v>6452.0384418135</v>
      </c>
      <c r="X114" s="185"/>
      <c r="Y114" s="209">
        <f t="shared" ref="Y114:Y144" si="6">MIN(D114:I114)</f>
        <v>10448.367114565201</v>
      </c>
      <c r="Z114" s="209">
        <f t="shared" ref="Z114:Z144" si="7">MAX(D114:I114)-Y114</f>
        <v>1108.5624659218993</v>
      </c>
      <c r="AA114" s="209">
        <f t="shared" ref="AA114:AA144" si="8">MIN(P114:U114)</f>
        <v>6292.3892266697103</v>
      </c>
      <c r="AB114" s="209">
        <f t="shared" ref="AB114:AB144" si="9">MAX(P114:U114)-AA114</f>
        <v>446.69767802388014</v>
      </c>
      <c r="AC114" s="185"/>
      <c r="AD114" s="140"/>
    </row>
    <row r="115" spans="1:30">
      <c r="A115" s="207">
        <v>0.6875</v>
      </c>
      <c r="B115" s="208"/>
      <c r="C115" s="208"/>
      <c r="D115" s="208">
        <v>10951.548539872399</v>
      </c>
      <c r="E115" s="208">
        <v>10480.4383601013</v>
      </c>
      <c r="F115" s="208">
        <v>11425.042292837399</v>
      </c>
      <c r="G115" s="208">
        <v>11433.352387392501</v>
      </c>
      <c r="H115" s="208">
        <v>11476.1365025131</v>
      </c>
      <c r="I115" s="208">
        <v>11600.4234925524</v>
      </c>
      <c r="J115" s="208">
        <v>11125.334976870899</v>
      </c>
      <c r="K115" s="208">
        <v>11447.332477309599</v>
      </c>
      <c r="L115" s="185"/>
      <c r="M115" s="207">
        <v>0.6875</v>
      </c>
      <c r="N115" s="208"/>
      <c r="O115" s="208"/>
      <c r="P115" s="208">
        <v>6294.1171411906198</v>
      </c>
      <c r="Q115" s="208">
        <v>6479.1388304181501</v>
      </c>
      <c r="R115" s="208">
        <v>6356.7858384208903</v>
      </c>
      <c r="S115" s="208">
        <v>6612.3522637922597</v>
      </c>
      <c r="T115" s="208">
        <v>6649.3392200869303</v>
      </c>
      <c r="U115" s="208">
        <v>6441.0256006863901</v>
      </c>
      <c r="V115" s="208">
        <v>6242.2529383483197</v>
      </c>
      <c r="W115" s="208">
        <v>6459.5444685892799</v>
      </c>
      <c r="X115" s="185"/>
      <c r="Y115" s="209">
        <f t="shared" si="6"/>
        <v>10480.4383601013</v>
      </c>
      <c r="Z115" s="209">
        <f t="shared" si="7"/>
        <v>1119.9851324511001</v>
      </c>
      <c r="AA115" s="209">
        <f t="shared" si="8"/>
        <v>6294.1171411906198</v>
      </c>
      <c r="AB115" s="209">
        <f t="shared" si="9"/>
        <v>355.22207889631045</v>
      </c>
      <c r="AC115" s="185"/>
      <c r="AD115" s="140"/>
    </row>
    <row r="116" spans="1:30">
      <c r="A116" s="207">
        <v>0.69791666666670005</v>
      </c>
      <c r="B116" s="208"/>
      <c r="C116" s="208"/>
      <c r="D116" s="208">
        <v>10875.825926400201</v>
      </c>
      <c r="E116" s="208">
        <v>10472.3189070018</v>
      </c>
      <c r="F116" s="208">
        <v>11367.7213427606</v>
      </c>
      <c r="G116" s="208">
        <v>11515.6367682116</v>
      </c>
      <c r="H116" s="208">
        <v>11410.809877260999</v>
      </c>
      <c r="I116" s="208">
        <v>11662.799621803701</v>
      </c>
      <c r="J116" s="208">
        <v>11258.120640090199</v>
      </c>
      <c r="K116" s="208">
        <v>11439.04894941</v>
      </c>
      <c r="L116" s="185"/>
      <c r="M116" s="207">
        <v>0.69791666666670005</v>
      </c>
      <c r="N116" s="208"/>
      <c r="O116" s="208"/>
      <c r="P116" s="208">
        <v>6217.17549408181</v>
      </c>
      <c r="Q116" s="208">
        <v>6404.8157002993303</v>
      </c>
      <c r="R116" s="208">
        <v>6314.7667129940901</v>
      </c>
      <c r="S116" s="208">
        <v>6483.4551176167397</v>
      </c>
      <c r="T116" s="208">
        <v>6593.0923186809096</v>
      </c>
      <c r="U116" s="208">
        <v>6415.5737762472299</v>
      </c>
      <c r="V116" s="208">
        <v>6226.7292843777705</v>
      </c>
      <c r="W116" s="208">
        <v>6413.8874849311997</v>
      </c>
      <c r="X116" s="185"/>
      <c r="Y116" s="209">
        <f t="shared" si="6"/>
        <v>10472.3189070018</v>
      </c>
      <c r="Z116" s="209">
        <f t="shared" si="7"/>
        <v>1190.4807148019008</v>
      </c>
      <c r="AA116" s="209">
        <f t="shared" si="8"/>
        <v>6217.17549408181</v>
      </c>
      <c r="AB116" s="209">
        <f t="shared" si="9"/>
        <v>375.91682459909953</v>
      </c>
      <c r="AC116" s="185"/>
      <c r="AD116" s="140"/>
    </row>
    <row r="117" spans="1:30">
      <c r="A117" s="207">
        <v>0.70833333333329995</v>
      </c>
      <c r="B117" s="208"/>
      <c r="C117" s="208"/>
      <c r="D117" s="208">
        <v>10903.1944267448</v>
      </c>
      <c r="E117" s="208">
        <v>10636.3149296912</v>
      </c>
      <c r="F117" s="208">
        <v>11367.1192250811</v>
      </c>
      <c r="G117" s="208">
        <v>11699.4052506682</v>
      </c>
      <c r="H117" s="208">
        <v>11496.7677792429</v>
      </c>
      <c r="I117" s="208">
        <v>11840.067533817701</v>
      </c>
      <c r="J117" s="208">
        <v>11416.2731416432</v>
      </c>
      <c r="K117" s="208">
        <v>11603.482466444601</v>
      </c>
      <c r="L117" s="185"/>
      <c r="M117" s="207">
        <v>0.70833333333329995</v>
      </c>
      <c r="N117" s="208"/>
      <c r="O117" s="208"/>
      <c r="P117" s="208">
        <v>6228.2915126027501</v>
      </c>
      <c r="Q117" s="208">
        <v>6339.7518813401903</v>
      </c>
      <c r="R117" s="208">
        <v>6269.7081295302896</v>
      </c>
      <c r="S117" s="208">
        <v>6456.1247945873101</v>
      </c>
      <c r="T117" s="208">
        <v>6608.1514919458396</v>
      </c>
      <c r="U117" s="208">
        <v>6380.43898401767</v>
      </c>
      <c r="V117" s="208">
        <v>6161.6404293398</v>
      </c>
      <c r="W117" s="208">
        <v>6339.1750137286299</v>
      </c>
      <c r="X117" s="185"/>
      <c r="Y117" s="209">
        <f t="shared" si="6"/>
        <v>10636.3149296912</v>
      </c>
      <c r="Z117" s="209">
        <f t="shared" si="7"/>
        <v>1203.752604126501</v>
      </c>
      <c r="AA117" s="209">
        <f t="shared" si="8"/>
        <v>6228.2915126027501</v>
      </c>
      <c r="AB117" s="209">
        <f t="shared" si="9"/>
        <v>379.85997934308944</v>
      </c>
      <c r="AC117" s="185"/>
      <c r="AD117" s="140"/>
    </row>
    <row r="118" spans="1:30">
      <c r="A118" s="207">
        <v>0.71875</v>
      </c>
      <c r="B118" s="208"/>
      <c r="C118" s="208"/>
      <c r="D118" s="208">
        <v>10823.637153178301</v>
      </c>
      <c r="E118" s="208">
        <v>10727.284758441399</v>
      </c>
      <c r="F118" s="208">
        <v>11346.0169431832</v>
      </c>
      <c r="G118" s="208">
        <v>11770.648546414501</v>
      </c>
      <c r="H118" s="208">
        <v>11602.7113023487</v>
      </c>
      <c r="I118" s="208">
        <v>11836.349121167799</v>
      </c>
      <c r="J118" s="208">
        <v>11335.2974587711</v>
      </c>
      <c r="K118" s="208">
        <v>11683.418852871</v>
      </c>
      <c r="L118" s="185"/>
      <c r="M118" s="207">
        <v>0.71875</v>
      </c>
      <c r="N118" s="208"/>
      <c r="O118" s="208"/>
      <c r="P118" s="208">
        <v>6166.6193814217504</v>
      </c>
      <c r="Q118" s="208">
        <v>6277.0892729717098</v>
      </c>
      <c r="R118" s="208">
        <v>6195.3592986148897</v>
      </c>
      <c r="S118" s="208">
        <v>6434.3769748407904</v>
      </c>
      <c r="T118" s="208">
        <v>6581.8182267683596</v>
      </c>
      <c r="U118" s="208">
        <v>6341.1850465784601</v>
      </c>
      <c r="V118" s="208">
        <v>6147.9243119832499</v>
      </c>
      <c r="W118" s="208">
        <v>6298.03363099332</v>
      </c>
      <c r="X118" s="185"/>
      <c r="Y118" s="209">
        <f t="shared" si="6"/>
        <v>10727.284758441399</v>
      </c>
      <c r="Z118" s="209">
        <f t="shared" si="7"/>
        <v>1109.0643627263998</v>
      </c>
      <c r="AA118" s="209">
        <f t="shared" si="8"/>
        <v>6166.6193814217504</v>
      </c>
      <c r="AB118" s="209">
        <f t="shared" si="9"/>
        <v>415.19884534660923</v>
      </c>
      <c r="AC118" s="185"/>
      <c r="AD118" s="140"/>
    </row>
    <row r="119" spans="1:30">
      <c r="A119" s="207">
        <v>0.72916666666670005</v>
      </c>
      <c r="B119" s="208"/>
      <c r="C119" s="208"/>
      <c r="D119" s="208">
        <v>10741.3733280694</v>
      </c>
      <c r="E119" s="208">
        <v>10774.902419415601</v>
      </c>
      <c r="F119" s="208">
        <v>11201.388271158199</v>
      </c>
      <c r="G119" s="208">
        <v>11638.699829150701</v>
      </c>
      <c r="H119" s="208">
        <v>11540.8031549765</v>
      </c>
      <c r="I119" s="208">
        <v>11698.587288937901</v>
      </c>
      <c r="J119" s="208">
        <v>11131.253457208</v>
      </c>
      <c r="K119" s="208">
        <v>11604.312280435701</v>
      </c>
      <c r="L119" s="185"/>
      <c r="M119" s="207">
        <v>0.72916666666670005</v>
      </c>
      <c r="N119" s="208"/>
      <c r="O119" s="208"/>
      <c r="P119" s="208">
        <v>6151.7442098751899</v>
      </c>
      <c r="Q119" s="208">
        <v>6257.17475891496</v>
      </c>
      <c r="R119" s="208">
        <v>6172.5824641912604</v>
      </c>
      <c r="S119" s="208">
        <v>6435.8562369766796</v>
      </c>
      <c r="T119" s="208">
        <v>6538.9511796350598</v>
      </c>
      <c r="U119" s="208">
        <v>6295.3349754771998</v>
      </c>
      <c r="V119" s="208">
        <v>6118.7314959841797</v>
      </c>
      <c r="W119" s="208">
        <v>6271.3726130822397</v>
      </c>
      <c r="X119" s="185"/>
      <c r="Y119" s="209">
        <f t="shared" si="6"/>
        <v>10741.3733280694</v>
      </c>
      <c r="Z119" s="209">
        <f t="shared" si="7"/>
        <v>957.21396086850109</v>
      </c>
      <c r="AA119" s="209">
        <f t="shared" si="8"/>
        <v>6151.7442098751899</v>
      </c>
      <c r="AB119" s="209">
        <f t="shared" si="9"/>
        <v>387.20696975986993</v>
      </c>
      <c r="AC119" s="185"/>
      <c r="AD119" s="140"/>
    </row>
    <row r="120" spans="1:30">
      <c r="A120" s="207">
        <v>0.73958333333329995</v>
      </c>
      <c r="B120" s="208"/>
      <c r="C120" s="208"/>
      <c r="D120" s="208">
        <v>10612.3015163867</v>
      </c>
      <c r="E120" s="208">
        <v>10756.579417496599</v>
      </c>
      <c r="F120" s="208">
        <v>11053.773855069499</v>
      </c>
      <c r="G120" s="208">
        <v>11477.2381268352</v>
      </c>
      <c r="H120" s="208">
        <v>11675.341199111201</v>
      </c>
      <c r="I120" s="208">
        <v>11537.4596168442</v>
      </c>
      <c r="J120" s="208">
        <v>11051.648817274099</v>
      </c>
      <c r="K120" s="208">
        <v>11587.5880391338</v>
      </c>
      <c r="L120" s="185"/>
      <c r="M120" s="207">
        <v>0.73958333333329995</v>
      </c>
      <c r="N120" s="208"/>
      <c r="O120" s="208"/>
      <c r="P120" s="208">
        <v>6145.2747135965001</v>
      </c>
      <c r="Q120" s="208">
        <v>6287.1131844621996</v>
      </c>
      <c r="R120" s="208">
        <v>6162.4058336571597</v>
      </c>
      <c r="S120" s="208">
        <v>6409.4165099607699</v>
      </c>
      <c r="T120" s="208">
        <v>6523.4136441658002</v>
      </c>
      <c r="U120" s="208">
        <v>6298.3478274495401</v>
      </c>
      <c r="V120" s="208">
        <v>6090.0473228629298</v>
      </c>
      <c r="W120" s="208">
        <v>6325.8568458881</v>
      </c>
      <c r="X120" s="185"/>
      <c r="Y120" s="209">
        <f t="shared" si="6"/>
        <v>10612.3015163867</v>
      </c>
      <c r="Z120" s="209">
        <f t="shared" si="7"/>
        <v>1063.0396827245004</v>
      </c>
      <c r="AA120" s="209">
        <f t="shared" si="8"/>
        <v>6145.2747135965001</v>
      </c>
      <c r="AB120" s="209">
        <f t="shared" si="9"/>
        <v>378.1389305693001</v>
      </c>
      <c r="AC120" s="185"/>
      <c r="AD120" s="140"/>
    </row>
    <row r="121" spans="1:30">
      <c r="A121" s="207">
        <v>0.75</v>
      </c>
      <c r="B121" s="208"/>
      <c r="C121" s="208"/>
      <c r="D121" s="208">
        <v>10466.969535706099</v>
      </c>
      <c r="E121" s="208">
        <v>10591.8178718538</v>
      </c>
      <c r="F121" s="208">
        <v>10925.732426922201</v>
      </c>
      <c r="G121" s="208">
        <v>11433.049810381999</v>
      </c>
      <c r="H121" s="208">
        <v>11764.185651519299</v>
      </c>
      <c r="I121" s="208">
        <v>11533.2587674187</v>
      </c>
      <c r="J121" s="208">
        <v>10936.8983235287</v>
      </c>
      <c r="K121" s="208">
        <v>11536.0225525432</v>
      </c>
      <c r="L121" s="185"/>
      <c r="M121" s="207">
        <v>0.75</v>
      </c>
      <c r="N121" s="208"/>
      <c r="O121" s="208"/>
      <c r="P121" s="208">
        <v>6159.1005403645004</v>
      </c>
      <c r="Q121" s="208">
        <v>6317.1952627977598</v>
      </c>
      <c r="R121" s="208">
        <v>6161.4776733251902</v>
      </c>
      <c r="S121" s="208">
        <v>6427.1800210064403</v>
      </c>
      <c r="T121" s="208">
        <v>6558.1226954163803</v>
      </c>
      <c r="U121" s="208">
        <v>6304.7621639474401</v>
      </c>
      <c r="V121" s="208">
        <v>6116.7746624277897</v>
      </c>
      <c r="W121" s="208">
        <v>6384.7954876123404</v>
      </c>
      <c r="X121" s="185"/>
      <c r="Y121" s="209">
        <f t="shared" si="6"/>
        <v>10466.969535706099</v>
      </c>
      <c r="Z121" s="209">
        <f t="shared" si="7"/>
        <v>1297.2161158132003</v>
      </c>
      <c r="AA121" s="209">
        <f t="shared" si="8"/>
        <v>6159.1005403645004</v>
      </c>
      <c r="AB121" s="209">
        <f t="shared" si="9"/>
        <v>399.02215505187996</v>
      </c>
      <c r="AC121" s="185"/>
      <c r="AD121" s="140"/>
    </row>
    <row r="122" spans="1:30">
      <c r="A122" s="207">
        <v>0.76041666666670005</v>
      </c>
      <c r="B122" s="208"/>
      <c r="C122" s="208"/>
      <c r="D122" s="208">
        <v>10516.9110200985</v>
      </c>
      <c r="E122" s="208">
        <v>10490.7342673404</v>
      </c>
      <c r="F122" s="208">
        <v>10928.2527856825</v>
      </c>
      <c r="G122" s="208">
        <v>11433.7125186747</v>
      </c>
      <c r="H122" s="208">
        <v>11753.430138387301</v>
      </c>
      <c r="I122" s="208">
        <v>11540.416723980399</v>
      </c>
      <c r="J122" s="208">
        <v>10976.1058046997</v>
      </c>
      <c r="K122" s="208">
        <v>11454.733751768699</v>
      </c>
      <c r="L122" s="185"/>
      <c r="M122" s="207">
        <v>0.76041666666670005</v>
      </c>
      <c r="N122" s="208"/>
      <c r="O122" s="208"/>
      <c r="P122" s="208">
        <v>6116.4340307999901</v>
      </c>
      <c r="Q122" s="208">
        <v>6320.9010942956502</v>
      </c>
      <c r="R122" s="208">
        <v>6179.88803702727</v>
      </c>
      <c r="S122" s="208">
        <v>6456.3630646372103</v>
      </c>
      <c r="T122" s="208">
        <v>6588.6721076008198</v>
      </c>
      <c r="U122" s="208">
        <v>6317.2890765157999</v>
      </c>
      <c r="V122" s="208">
        <v>6118.3922606901597</v>
      </c>
      <c r="W122" s="208">
        <v>6386.6892883518003</v>
      </c>
      <c r="X122" s="185"/>
      <c r="Y122" s="209">
        <f t="shared" si="6"/>
        <v>10490.7342673404</v>
      </c>
      <c r="Z122" s="209">
        <f t="shared" si="7"/>
        <v>1262.6958710469007</v>
      </c>
      <c r="AA122" s="209">
        <f t="shared" si="8"/>
        <v>6116.4340307999901</v>
      </c>
      <c r="AB122" s="209">
        <f t="shared" si="9"/>
        <v>472.23807680082973</v>
      </c>
      <c r="AC122" s="185"/>
      <c r="AD122" s="140"/>
    </row>
    <row r="123" spans="1:30">
      <c r="A123" s="207">
        <v>0.77083333333329995</v>
      </c>
      <c r="B123" s="208"/>
      <c r="C123" s="208"/>
      <c r="D123" s="208">
        <v>10559.102988651401</v>
      </c>
      <c r="E123" s="208">
        <v>10556.557143055599</v>
      </c>
      <c r="F123" s="208">
        <v>10933.0504691976</v>
      </c>
      <c r="G123" s="208">
        <v>11435.186279109899</v>
      </c>
      <c r="H123" s="208">
        <v>11817.5311878263</v>
      </c>
      <c r="I123" s="208">
        <v>11512.550762148499</v>
      </c>
      <c r="J123" s="208">
        <v>10979.5461231675</v>
      </c>
      <c r="K123" s="208">
        <v>11515.8102111972</v>
      </c>
      <c r="L123" s="185"/>
      <c r="M123" s="207">
        <v>0.77083333333329995</v>
      </c>
      <c r="N123" s="208"/>
      <c r="O123" s="208"/>
      <c r="P123" s="208">
        <v>6101.5400200685699</v>
      </c>
      <c r="Q123" s="208">
        <v>6328.5963754591603</v>
      </c>
      <c r="R123" s="208">
        <v>6193.2296207518903</v>
      </c>
      <c r="S123" s="208">
        <v>6452.5683397763396</v>
      </c>
      <c r="T123" s="208">
        <v>6591.4245046313499</v>
      </c>
      <c r="U123" s="208">
        <v>6326.6409811293697</v>
      </c>
      <c r="V123" s="208">
        <v>6092.6814006485401</v>
      </c>
      <c r="W123" s="208">
        <v>6356.7821478039396</v>
      </c>
      <c r="X123" s="185"/>
      <c r="Y123" s="209">
        <f t="shared" si="6"/>
        <v>10556.557143055599</v>
      </c>
      <c r="Z123" s="209">
        <f t="shared" si="7"/>
        <v>1260.9740447707009</v>
      </c>
      <c r="AA123" s="209">
        <f t="shared" si="8"/>
        <v>6101.5400200685699</v>
      </c>
      <c r="AB123" s="209">
        <f t="shared" si="9"/>
        <v>489.88448456278002</v>
      </c>
      <c r="AC123" s="185"/>
      <c r="AD123" s="140"/>
    </row>
    <row r="124" spans="1:30">
      <c r="A124" s="207">
        <v>0.78125</v>
      </c>
      <c r="B124" s="208"/>
      <c r="C124" s="208"/>
      <c r="D124" s="208">
        <v>10454.2896099681</v>
      </c>
      <c r="E124" s="208">
        <v>10447.8630436191</v>
      </c>
      <c r="F124" s="208">
        <v>10887.568255546499</v>
      </c>
      <c r="G124" s="208">
        <v>11370.3665115573</v>
      </c>
      <c r="H124" s="208">
        <v>11731.692962121</v>
      </c>
      <c r="I124" s="208">
        <v>11426.0455675678</v>
      </c>
      <c r="J124" s="208">
        <v>10916.162745556299</v>
      </c>
      <c r="K124" s="208">
        <v>11490.305199835</v>
      </c>
      <c r="L124" s="185"/>
      <c r="M124" s="207">
        <v>0.78125</v>
      </c>
      <c r="N124" s="208"/>
      <c r="O124" s="208"/>
      <c r="P124" s="208">
        <v>6157.3451569624604</v>
      </c>
      <c r="Q124" s="208">
        <v>6330.8862836027902</v>
      </c>
      <c r="R124" s="208">
        <v>6221.7200479027197</v>
      </c>
      <c r="S124" s="208">
        <v>6458.9911508613604</v>
      </c>
      <c r="T124" s="208">
        <v>6602.57110521707</v>
      </c>
      <c r="U124" s="208">
        <v>6315.9592576002897</v>
      </c>
      <c r="V124" s="208">
        <v>6055.3746337901703</v>
      </c>
      <c r="W124" s="208">
        <v>6385.9226165597802</v>
      </c>
      <c r="X124" s="185"/>
      <c r="Y124" s="209">
        <f t="shared" si="6"/>
        <v>10447.8630436191</v>
      </c>
      <c r="Z124" s="209">
        <f t="shared" si="7"/>
        <v>1283.8299185019005</v>
      </c>
      <c r="AA124" s="209">
        <f t="shared" si="8"/>
        <v>6157.3451569624604</v>
      </c>
      <c r="AB124" s="209">
        <f t="shared" si="9"/>
        <v>445.22594825460965</v>
      </c>
      <c r="AC124" s="185"/>
      <c r="AD124" s="140"/>
    </row>
    <row r="125" spans="1:30">
      <c r="A125" s="207">
        <v>0.79166666666670005</v>
      </c>
      <c r="B125" s="208"/>
      <c r="C125" s="208"/>
      <c r="D125" s="208">
        <v>10387.008707148299</v>
      </c>
      <c r="E125" s="208">
        <v>10464.5509554899</v>
      </c>
      <c r="F125" s="208">
        <v>10873.0897239644</v>
      </c>
      <c r="G125" s="208">
        <v>11388.8238080476</v>
      </c>
      <c r="H125" s="208">
        <v>11684.6616902938</v>
      </c>
      <c r="I125" s="208">
        <v>11411.475342661401</v>
      </c>
      <c r="J125" s="208">
        <v>10943.9868063869</v>
      </c>
      <c r="K125" s="208">
        <v>11507.1801002263</v>
      </c>
      <c r="L125" s="185"/>
      <c r="M125" s="207">
        <v>0.79166666666670005</v>
      </c>
      <c r="N125" s="208"/>
      <c r="O125" s="208"/>
      <c r="P125" s="208">
        <v>6200.6307622158301</v>
      </c>
      <c r="Q125" s="208">
        <v>6333.6972145698601</v>
      </c>
      <c r="R125" s="208">
        <v>6261.7139615288097</v>
      </c>
      <c r="S125" s="208">
        <v>6468.5582786703699</v>
      </c>
      <c r="T125" s="208">
        <v>6656.7618789866301</v>
      </c>
      <c r="U125" s="208">
        <v>6339.0057252799897</v>
      </c>
      <c r="V125" s="208">
        <v>6065.3277449113803</v>
      </c>
      <c r="W125" s="208">
        <v>6383.16371941329</v>
      </c>
      <c r="X125" s="185"/>
      <c r="Y125" s="209">
        <f t="shared" si="6"/>
        <v>10387.008707148299</v>
      </c>
      <c r="Z125" s="209">
        <f t="shared" si="7"/>
        <v>1297.6529831455009</v>
      </c>
      <c r="AA125" s="209">
        <f t="shared" si="8"/>
        <v>6200.6307622158301</v>
      </c>
      <c r="AB125" s="209">
        <f t="shared" si="9"/>
        <v>456.13111677079996</v>
      </c>
      <c r="AC125" s="185"/>
      <c r="AD125" s="140"/>
    </row>
    <row r="126" spans="1:30">
      <c r="A126" s="207">
        <v>0.80208333333329995</v>
      </c>
      <c r="B126" s="208"/>
      <c r="C126" s="208"/>
      <c r="D126" s="208">
        <v>10313.3279531678</v>
      </c>
      <c r="E126" s="208">
        <v>10413.951328518</v>
      </c>
      <c r="F126" s="208">
        <v>10807.7408498238</v>
      </c>
      <c r="G126" s="208">
        <v>11331.3571577482</v>
      </c>
      <c r="H126" s="208">
        <v>11666.752177643401</v>
      </c>
      <c r="I126" s="208">
        <v>11306.315767169001</v>
      </c>
      <c r="J126" s="208">
        <v>10856.611666708999</v>
      </c>
      <c r="K126" s="208">
        <v>11485.7595975778</v>
      </c>
      <c r="L126" s="185"/>
      <c r="M126" s="207">
        <v>0.80208333333329995</v>
      </c>
      <c r="N126" s="208"/>
      <c r="O126" s="208"/>
      <c r="P126" s="208">
        <v>6173.7675628531497</v>
      </c>
      <c r="Q126" s="208">
        <v>6353.25969239805</v>
      </c>
      <c r="R126" s="208">
        <v>6268.4684795391404</v>
      </c>
      <c r="S126" s="208">
        <v>6441.6099369740596</v>
      </c>
      <c r="T126" s="208">
        <v>6654.9988823242602</v>
      </c>
      <c r="U126" s="208">
        <v>6319.9174370312803</v>
      </c>
      <c r="V126" s="208">
        <v>6055.3238949985198</v>
      </c>
      <c r="W126" s="208">
        <v>6370.3120082455398</v>
      </c>
      <c r="X126" s="185"/>
      <c r="Y126" s="209">
        <f t="shared" si="6"/>
        <v>10313.3279531678</v>
      </c>
      <c r="Z126" s="209">
        <f t="shared" si="7"/>
        <v>1353.4242244756006</v>
      </c>
      <c r="AA126" s="209">
        <f t="shared" si="8"/>
        <v>6173.7675628531497</v>
      </c>
      <c r="AB126" s="209">
        <f t="shared" si="9"/>
        <v>481.23131947111051</v>
      </c>
      <c r="AC126" s="185"/>
      <c r="AD126" s="140"/>
    </row>
    <row r="127" spans="1:30">
      <c r="A127" s="207">
        <v>0.8125</v>
      </c>
      <c r="B127" s="208"/>
      <c r="C127" s="208"/>
      <c r="D127" s="208">
        <v>10370.9959507369</v>
      </c>
      <c r="E127" s="208">
        <v>10470.6974793717</v>
      </c>
      <c r="F127" s="208">
        <v>10896.189466251701</v>
      </c>
      <c r="G127" s="208">
        <v>11320.996978777999</v>
      </c>
      <c r="H127" s="208">
        <v>11865.0753386427</v>
      </c>
      <c r="I127" s="208">
        <v>11376.633003626601</v>
      </c>
      <c r="J127" s="208">
        <v>10899.930868715601</v>
      </c>
      <c r="K127" s="208">
        <v>11567.39466158</v>
      </c>
      <c r="L127" s="185"/>
      <c r="M127" s="207">
        <v>0.8125</v>
      </c>
      <c r="N127" s="208"/>
      <c r="O127" s="208"/>
      <c r="P127" s="208">
        <v>6156.6075534683996</v>
      </c>
      <c r="Q127" s="208">
        <v>6320.80959100767</v>
      </c>
      <c r="R127" s="208">
        <v>6275.1722602815898</v>
      </c>
      <c r="S127" s="208">
        <v>6404.5541716263497</v>
      </c>
      <c r="T127" s="208">
        <v>6620.9250859760004</v>
      </c>
      <c r="U127" s="208">
        <v>6316.97113489404</v>
      </c>
      <c r="V127" s="208">
        <v>6019.3462060490501</v>
      </c>
      <c r="W127" s="208">
        <v>6355.29434426223</v>
      </c>
      <c r="X127" s="185"/>
      <c r="Y127" s="209">
        <f t="shared" si="6"/>
        <v>10370.9959507369</v>
      </c>
      <c r="Z127" s="209">
        <f t="shared" si="7"/>
        <v>1494.0793879058001</v>
      </c>
      <c r="AA127" s="209">
        <f t="shared" si="8"/>
        <v>6156.6075534683996</v>
      </c>
      <c r="AB127" s="209">
        <f t="shared" si="9"/>
        <v>464.31753250760084</v>
      </c>
      <c r="AC127" s="185"/>
      <c r="AD127" s="140"/>
    </row>
    <row r="128" spans="1:30">
      <c r="A128" s="207">
        <v>0.82291666666670005</v>
      </c>
      <c r="B128" s="208"/>
      <c r="C128" s="208"/>
      <c r="D128" s="208">
        <v>10303.945388599401</v>
      </c>
      <c r="E128" s="208">
        <v>10388.8160139949</v>
      </c>
      <c r="F128" s="208">
        <v>10817.392701697299</v>
      </c>
      <c r="G128" s="208">
        <v>11197.455426074601</v>
      </c>
      <c r="H128" s="208">
        <v>11775.6689644444</v>
      </c>
      <c r="I128" s="208">
        <v>11301.8429605896</v>
      </c>
      <c r="J128" s="208">
        <v>10783.207340548901</v>
      </c>
      <c r="K128" s="208">
        <v>11496.691265351201</v>
      </c>
      <c r="L128" s="185"/>
      <c r="M128" s="207">
        <v>0.82291666666670005</v>
      </c>
      <c r="N128" s="208"/>
      <c r="O128" s="208"/>
      <c r="P128" s="208">
        <v>6167.02535944794</v>
      </c>
      <c r="Q128" s="208">
        <v>6349.2830037435697</v>
      </c>
      <c r="R128" s="208">
        <v>6262.2239429976898</v>
      </c>
      <c r="S128" s="208">
        <v>6419.2083944441601</v>
      </c>
      <c r="T128" s="208">
        <v>6643.2963987691601</v>
      </c>
      <c r="U128" s="208">
        <v>6328.9306652048199</v>
      </c>
      <c r="V128" s="208">
        <v>6015.5254579806597</v>
      </c>
      <c r="W128" s="208">
        <v>6409.6659655813701</v>
      </c>
      <c r="X128" s="185"/>
      <c r="Y128" s="209">
        <f t="shared" si="6"/>
        <v>10303.945388599401</v>
      </c>
      <c r="Z128" s="209">
        <f t="shared" si="7"/>
        <v>1471.7235758449988</v>
      </c>
      <c r="AA128" s="209">
        <f t="shared" si="8"/>
        <v>6167.02535944794</v>
      </c>
      <c r="AB128" s="209">
        <f t="shared" si="9"/>
        <v>476.27103932122009</v>
      </c>
      <c r="AC128" s="185"/>
      <c r="AD128" s="140"/>
    </row>
    <row r="129" spans="1:30">
      <c r="A129" s="207">
        <v>0.83333333333329995</v>
      </c>
      <c r="B129" s="208"/>
      <c r="C129" s="208"/>
      <c r="D129" s="208">
        <v>10205.5373940546</v>
      </c>
      <c r="E129" s="208">
        <v>10259.3356614969</v>
      </c>
      <c r="F129" s="208">
        <v>10747.5864692081</v>
      </c>
      <c r="G129" s="208">
        <v>11135.1589743717</v>
      </c>
      <c r="H129" s="208">
        <v>11663.3122024201</v>
      </c>
      <c r="I129" s="208">
        <v>11137.809810640099</v>
      </c>
      <c r="J129" s="208">
        <v>10684.097791059699</v>
      </c>
      <c r="K129" s="208">
        <v>11361.984637362</v>
      </c>
      <c r="L129" s="185"/>
      <c r="M129" s="207">
        <v>0.83333333333329995</v>
      </c>
      <c r="N129" s="208"/>
      <c r="O129" s="208"/>
      <c r="P129" s="208">
        <v>6284.6050864436202</v>
      </c>
      <c r="Q129" s="208">
        <v>6345.6584489413999</v>
      </c>
      <c r="R129" s="208">
        <v>6322.6362173354701</v>
      </c>
      <c r="S129" s="208">
        <v>6407.0098213565998</v>
      </c>
      <c r="T129" s="208">
        <v>6652.0758769307804</v>
      </c>
      <c r="U129" s="208">
        <v>6339.4787486637397</v>
      </c>
      <c r="V129" s="208">
        <v>5986.6347058568999</v>
      </c>
      <c r="W129" s="208">
        <v>6436.1129697985098</v>
      </c>
      <c r="X129" s="185"/>
      <c r="Y129" s="209">
        <f t="shared" si="6"/>
        <v>10205.5373940546</v>
      </c>
      <c r="Z129" s="209">
        <f t="shared" si="7"/>
        <v>1457.7748083655006</v>
      </c>
      <c r="AA129" s="209">
        <f t="shared" si="8"/>
        <v>6284.6050864436202</v>
      </c>
      <c r="AB129" s="209">
        <f t="shared" si="9"/>
        <v>367.47079048716023</v>
      </c>
      <c r="AC129" s="185"/>
      <c r="AD129" s="140"/>
    </row>
    <row r="130" spans="1:30">
      <c r="A130" s="207">
        <v>0.84375</v>
      </c>
      <c r="B130" s="208"/>
      <c r="C130" s="208"/>
      <c r="D130" s="208">
        <v>10143.1318163259</v>
      </c>
      <c r="E130" s="208">
        <v>10138.9266112523</v>
      </c>
      <c r="F130" s="208">
        <v>10640.6939362868</v>
      </c>
      <c r="G130" s="208">
        <v>11033.1612866165</v>
      </c>
      <c r="H130" s="208">
        <v>11547.489854777299</v>
      </c>
      <c r="I130" s="208">
        <v>11054.163694703</v>
      </c>
      <c r="J130" s="208">
        <v>10580.100123387099</v>
      </c>
      <c r="K130" s="208">
        <v>11235.20458422</v>
      </c>
      <c r="L130" s="185"/>
      <c r="M130" s="207">
        <v>0.84375</v>
      </c>
      <c r="N130" s="208"/>
      <c r="O130" s="208"/>
      <c r="P130" s="208">
        <v>6358.42539606432</v>
      </c>
      <c r="Q130" s="208">
        <v>6355.4717177911098</v>
      </c>
      <c r="R130" s="208">
        <v>6345.2442739489597</v>
      </c>
      <c r="S130" s="208">
        <v>6423.6714550152301</v>
      </c>
      <c r="T130" s="208">
        <v>6733.2340476599202</v>
      </c>
      <c r="U130" s="208">
        <v>6365.0692962933799</v>
      </c>
      <c r="V130" s="208">
        <v>5948.7434211318096</v>
      </c>
      <c r="W130" s="208">
        <v>6437.0719576664096</v>
      </c>
      <c r="X130" s="185"/>
      <c r="Y130" s="209">
        <f t="shared" si="6"/>
        <v>10138.9266112523</v>
      </c>
      <c r="Z130" s="209">
        <f t="shared" si="7"/>
        <v>1408.5632435249991</v>
      </c>
      <c r="AA130" s="209">
        <f t="shared" si="8"/>
        <v>6345.2442739489597</v>
      </c>
      <c r="AB130" s="209">
        <f t="shared" si="9"/>
        <v>387.98977371096043</v>
      </c>
      <c r="AC130" s="185"/>
      <c r="AD130" s="140"/>
    </row>
    <row r="131" spans="1:30">
      <c r="A131" s="207">
        <v>0.85416666666670005</v>
      </c>
      <c r="B131" s="208"/>
      <c r="C131" s="208"/>
      <c r="D131" s="208">
        <v>10039.7589763337</v>
      </c>
      <c r="E131" s="208">
        <v>9993.8988869921195</v>
      </c>
      <c r="F131" s="208">
        <v>10499.6247872159</v>
      </c>
      <c r="G131" s="208">
        <v>10889.8143632745</v>
      </c>
      <c r="H131" s="208">
        <v>11429.183817408701</v>
      </c>
      <c r="I131" s="208">
        <v>10915.8593576682</v>
      </c>
      <c r="J131" s="208">
        <v>10412.611995532299</v>
      </c>
      <c r="K131" s="208">
        <v>11130.6605806891</v>
      </c>
      <c r="L131" s="185"/>
      <c r="M131" s="207">
        <v>0.85416666666670005</v>
      </c>
      <c r="N131" s="208"/>
      <c r="O131" s="208"/>
      <c r="P131" s="208">
        <v>6437.5401416746799</v>
      </c>
      <c r="Q131" s="208">
        <v>6407.1074995474501</v>
      </c>
      <c r="R131" s="208">
        <v>6399.8508028886399</v>
      </c>
      <c r="S131" s="208">
        <v>6444.8652546353196</v>
      </c>
      <c r="T131" s="208">
        <v>6819.9103397352401</v>
      </c>
      <c r="U131" s="208">
        <v>6376.5640174336504</v>
      </c>
      <c r="V131" s="208">
        <v>5873.8344389828499</v>
      </c>
      <c r="W131" s="208">
        <v>6411.9623304632096</v>
      </c>
      <c r="X131" s="185"/>
      <c r="Y131" s="209">
        <f t="shared" si="6"/>
        <v>9993.8988869921195</v>
      </c>
      <c r="Z131" s="209">
        <f t="shared" si="7"/>
        <v>1435.2849304165811</v>
      </c>
      <c r="AA131" s="209">
        <f t="shared" si="8"/>
        <v>6376.5640174336504</v>
      </c>
      <c r="AB131" s="209">
        <f t="shared" si="9"/>
        <v>443.34632230158968</v>
      </c>
      <c r="AC131" s="185"/>
      <c r="AD131" s="140"/>
    </row>
    <row r="132" spans="1:30">
      <c r="A132" s="207">
        <v>0.86458333333329995</v>
      </c>
      <c r="B132" s="208"/>
      <c r="C132" s="208"/>
      <c r="D132" s="208">
        <v>10012.721686761401</v>
      </c>
      <c r="E132" s="208">
        <v>9922.5232151137297</v>
      </c>
      <c r="F132" s="208">
        <v>10469.637281777899</v>
      </c>
      <c r="G132" s="208">
        <v>10876.866255335901</v>
      </c>
      <c r="H132" s="208">
        <v>11432.9470532348</v>
      </c>
      <c r="I132" s="208">
        <v>10869.5271681594</v>
      </c>
      <c r="J132" s="208">
        <v>10345.261449354401</v>
      </c>
      <c r="K132" s="208">
        <v>11042.0792266813</v>
      </c>
      <c r="L132" s="185"/>
      <c r="M132" s="207">
        <v>0.86458333333329995</v>
      </c>
      <c r="N132" s="208"/>
      <c r="O132" s="208"/>
      <c r="P132" s="208">
        <v>6553.6776533782104</v>
      </c>
      <c r="Q132" s="208">
        <v>6451.9696090219704</v>
      </c>
      <c r="R132" s="208">
        <v>6509.2283521824802</v>
      </c>
      <c r="S132" s="208">
        <v>6501.4565170018896</v>
      </c>
      <c r="T132" s="208">
        <v>6883.0850349744196</v>
      </c>
      <c r="U132" s="208">
        <v>6444.1018336181596</v>
      </c>
      <c r="V132" s="208">
        <v>5828.2025651119702</v>
      </c>
      <c r="W132" s="208">
        <v>6455.9973820899804</v>
      </c>
      <c r="X132" s="185"/>
      <c r="Y132" s="209">
        <f t="shared" si="6"/>
        <v>9922.5232151137297</v>
      </c>
      <c r="Z132" s="209">
        <f t="shared" si="7"/>
        <v>1510.4238381210707</v>
      </c>
      <c r="AA132" s="209">
        <f t="shared" si="8"/>
        <v>6444.1018336181596</v>
      </c>
      <c r="AB132" s="209">
        <f t="shared" si="9"/>
        <v>438.98320135626</v>
      </c>
      <c r="AC132" s="185"/>
      <c r="AD132" s="140"/>
    </row>
    <row r="133" spans="1:30">
      <c r="A133" s="207">
        <v>0.875</v>
      </c>
      <c r="B133" s="208"/>
      <c r="C133" s="208"/>
      <c r="D133" s="208">
        <v>9867.3707854506793</v>
      </c>
      <c r="E133" s="208">
        <v>9796.0039558794997</v>
      </c>
      <c r="F133" s="208">
        <v>10376.855044498199</v>
      </c>
      <c r="G133" s="208">
        <v>10826.518570702799</v>
      </c>
      <c r="H133" s="208">
        <v>11327.7705497426</v>
      </c>
      <c r="I133" s="208">
        <v>10760.480855076599</v>
      </c>
      <c r="J133" s="208">
        <v>10250.814785873899</v>
      </c>
      <c r="K133" s="208">
        <v>10896.2732386919</v>
      </c>
      <c r="L133" s="185"/>
      <c r="M133" s="207">
        <v>0.875</v>
      </c>
      <c r="N133" s="208"/>
      <c r="O133" s="208"/>
      <c r="P133" s="208">
        <v>6523.0377802434105</v>
      </c>
      <c r="Q133" s="208">
        <v>6518.1056526353595</v>
      </c>
      <c r="R133" s="208">
        <v>6585.0680167958699</v>
      </c>
      <c r="S133" s="208">
        <v>6577.9979596489902</v>
      </c>
      <c r="T133" s="208">
        <v>6905.4524914102903</v>
      </c>
      <c r="U133" s="208">
        <v>6563.7884447778097</v>
      </c>
      <c r="V133" s="208">
        <v>5860.3127637364396</v>
      </c>
      <c r="W133" s="208">
        <v>6437.8315929890796</v>
      </c>
      <c r="X133" s="185"/>
      <c r="Y133" s="209">
        <f t="shared" si="6"/>
        <v>9796.0039558794997</v>
      </c>
      <c r="Z133" s="209">
        <f t="shared" si="7"/>
        <v>1531.7665938630998</v>
      </c>
      <c r="AA133" s="209">
        <f t="shared" si="8"/>
        <v>6518.1056526353595</v>
      </c>
      <c r="AB133" s="209">
        <f t="shared" si="9"/>
        <v>387.3468387749308</v>
      </c>
      <c r="AC133" s="185"/>
      <c r="AD133" s="140"/>
    </row>
    <row r="134" spans="1:30">
      <c r="A134" s="207">
        <v>0.88541666666670005</v>
      </c>
      <c r="B134" s="208"/>
      <c r="C134" s="208"/>
      <c r="D134" s="208">
        <v>9656.0767692791505</v>
      </c>
      <c r="E134" s="208">
        <v>9666.5258352395504</v>
      </c>
      <c r="F134" s="208">
        <v>10178.129604944501</v>
      </c>
      <c r="G134" s="208">
        <v>10613.881315615899</v>
      </c>
      <c r="H134" s="208">
        <v>11145.9460638126</v>
      </c>
      <c r="I134" s="208">
        <v>10625.6322292122</v>
      </c>
      <c r="J134" s="208">
        <v>10159.8065300285</v>
      </c>
      <c r="K134" s="208">
        <v>10775.142359540399</v>
      </c>
      <c r="L134" s="185"/>
      <c r="M134" s="207">
        <v>0.88541666666670005</v>
      </c>
      <c r="N134" s="208"/>
      <c r="O134" s="208"/>
      <c r="P134" s="208">
        <v>6506.1581619730496</v>
      </c>
      <c r="Q134" s="208">
        <v>6533.1914364703798</v>
      </c>
      <c r="R134" s="208">
        <v>6574.62651403155</v>
      </c>
      <c r="S134" s="208">
        <v>6594.3196111398402</v>
      </c>
      <c r="T134" s="208">
        <v>6849.0357612108801</v>
      </c>
      <c r="U134" s="208">
        <v>6541.6553759926501</v>
      </c>
      <c r="V134" s="208">
        <v>5894.0756337484599</v>
      </c>
      <c r="W134" s="208">
        <v>6385.9741202731302</v>
      </c>
      <c r="X134" s="185"/>
      <c r="Y134" s="209">
        <f t="shared" si="6"/>
        <v>9656.0767692791505</v>
      </c>
      <c r="Z134" s="209">
        <f t="shared" si="7"/>
        <v>1489.8692945334496</v>
      </c>
      <c r="AA134" s="209">
        <f t="shared" si="8"/>
        <v>6506.1581619730496</v>
      </c>
      <c r="AB134" s="209">
        <f t="shared" si="9"/>
        <v>342.87759923783051</v>
      </c>
      <c r="AC134" s="185"/>
      <c r="AD134" s="140"/>
    </row>
    <row r="135" spans="1:30">
      <c r="A135" s="207">
        <v>0.89583333333329995</v>
      </c>
      <c r="B135" s="208"/>
      <c r="C135" s="208"/>
      <c r="D135" s="208">
        <v>9401.0577505126694</v>
      </c>
      <c r="E135" s="208">
        <v>9353.6793044560509</v>
      </c>
      <c r="F135" s="208">
        <v>9894.0322468504291</v>
      </c>
      <c r="G135" s="208">
        <v>10343.262642801399</v>
      </c>
      <c r="H135" s="208">
        <v>10921.172336965999</v>
      </c>
      <c r="I135" s="208">
        <v>10369.111018398</v>
      </c>
      <c r="J135" s="208">
        <v>9921.7855538434706</v>
      </c>
      <c r="K135" s="208">
        <v>10476.8289465295</v>
      </c>
      <c r="L135" s="185"/>
      <c r="M135" s="207">
        <v>0.89583333333329995</v>
      </c>
      <c r="N135" s="208"/>
      <c r="O135" s="208"/>
      <c r="P135" s="208">
        <v>6410.0845141633999</v>
      </c>
      <c r="Q135" s="208">
        <v>6452.6109930705497</v>
      </c>
      <c r="R135" s="208">
        <v>6487.6691376563003</v>
      </c>
      <c r="S135" s="208">
        <v>6525.9715240175001</v>
      </c>
      <c r="T135" s="208">
        <v>6766.3237981696802</v>
      </c>
      <c r="U135" s="208">
        <v>6449.6026854046104</v>
      </c>
      <c r="V135" s="208">
        <v>5935.6063512671999</v>
      </c>
      <c r="W135" s="208">
        <v>6290.1461105479902</v>
      </c>
      <c r="X135" s="185"/>
      <c r="Y135" s="209">
        <f t="shared" si="6"/>
        <v>9353.6793044560509</v>
      </c>
      <c r="Z135" s="209">
        <f t="shared" si="7"/>
        <v>1567.4930325099485</v>
      </c>
      <c r="AA135" s="209">
        <f t="shared" si="8"/>
        <v>6410.0845141633999</v>
      </c>
      <c r="AB135" s="209">
        <f t="shared" si="9"/>
        <v>356.23928400628029</v>
      </c>
      <c r="AC135" s="185"/>
      <c r="AD135" s="140"/>
    </row>
    <row r="136" spans="1:30">
      <c r="A136" s="207">
        <v>0.90625</v>
      </c>
      <c r="B136" s="208"/>
      <c r="C136" s="208"/>
      <c r="D136" s="208">
        <v>9202.5453323670808</v>
      </c>
      <c r="E136" s="208">
        <v>9185.7171316256008</v>
      </c>
      <c r="F136" s="208">
        <v>9720.6626023103909</v>
      </c>
      <c r="G136" s="208">
        <v>10176.885685363701</v>
      </c>
      <c r="H136" s="208">
        <v>10702.7675499507</v>
      </c>
      <c r="I136" s="208">
        <v>10237.109851982899</v>
      </c>
      <c r="J136" s="208">
        <v>9715.1214705849907</v>
      </c>
      <c r="K136" s="208">
        <v>10287.2510452757</v>
      </c>
      <c r="L136" s="185"/>
      <c r="M136" s="207">
        <v>0.90625</v>
      </c>
      <c r="N136" s="208"/>
      <c r="O136" s="208"/>
      <c r="P136" s="208">
        <v>6310.9913329381498</v>
      </c>
      <c r="Q136" s="208">
        <v>6378.2348680946598</v>
      </c>
      <c r="R136" s="208">
        <v>6437.5688160996297</v>
      </c>
      <c r="S136" s="208">
        <v>6475.8398613679001</v>
      </c>
      <c r="T136" s="208">
        <v>6711.7603215788604</v>
      </c>
      <c r="U136" s="208">
        <v>6402.0184156683399</v>
      </c>
      <c r="V136" s="208">
        <v>5982.3165715852901</v>
      </c>
      <c r="W136" s="208">
        <v>6255.1184304025601</v>
      </c>
      <c r="X136" s="185"/>
      <c r="Y136" s="209">
        <f t="shared" si="6"/>
        <v>9185.7171316256008</v>
      </c>
      <c r="Z136" s="209">
        <f t="shared" si="7"/>
        <v>1517.0504183250996</v>
      </c>
      <c r="AA136" s="209">
        <f t="shared" si="8"/>
        <v>6310.9913329381498</v>
      </c>
      <c r="AB136" s="209">
        <f t="shared" si="9"/>
        <v>400.76898864071063</v>
      </c>
      <c r="AC136" s="185"/>
      <c r="AD136" s="140"/>
    </row>
    <row r="137" spans="1:30">
      <c r="A137" s="207">
        <v>0.91666666666670005</v>
      </c>
      <c r="B137" s="208"/>
      <c r="C137" s="208"/>
      <c r="D137" s="208">
        <v>9103.6304230348396</v>
      </c>
      <c r="E137" s="208">
        <v>9100.3986396731798</v>
      </c>
      <c r="F137" s="208">
        <v>9572.9432704486007</v>
      </c>
      <c r="G137" s="208">
        <v>10083.089059127</v>
      </c>
      <c r="H137" s="208">
        <v>10659.0026848618</v>
      </c>
      <c r="I137" s="208">
        <v>10159.175134695301</v>
      </c>
      <c r="J137" s="208">
        <v>9654.7759597251097</v>
      </c>
      <c r="K137" s="208">
        <v>10229.0611473315</v>
      </c>
      <c r="L137" s="185"/>
      <c r="M137" s="207">
        <v>0.91666666666670005</v>
      </c>
      <c r="N137" s="208"/>
      <c r="O137" s="208"/>
      <c r="P137" s="208">
        <v>6312.7117456322303</v>
      </c>
      <c r="Q137" s="208">
        <v>6431.9410497930303</v>
      </c>
      <c r="R137" s="208">
        <v>6438.0739450736701</v>
      </c>
      <c r="S137" s="208">
        <v>6429.7365532753001</v>
      </c>
      <c r="T137" s="208">
        <v>6712.0929110909301</v>
      </c>
      <c r="U137" s="208">
        <v>6348.9267095752402</v>
      </c>
      <c r="V137" s="208">
        <v>5969.5579128919799</v>
      </c>
      <c r="W137" s="208">
        <v>6216.6753789284403</v>
      </c>
      <c r="X137" s="185"/>
      <c r="Y137" s="209">
        <f t="shared" si="6"/>
        <v>9100.3986396731798</v>
      </c>
      <c r="Z137" s="209">
        <f t="shared" si="7"/>
        <v>1558.6040451886201</v>
      </c>
      <c r="AA137" s="209">
        <f t="shared" si="8"/>
        <v>6312.7117456322303</v>
      </c>
      <c r="AB137" s="209">
        <f t="shared" si="9"/>
        <v>399.3811654586998</v>
      </c>
      <c r="AC137" s="185"/>
      <c r="AD137" s="140"/>
    </row>
    <row r="138" spans="1:30">
      <c r="A138" s="207">
        <v>0.92708333333329995</v>
      </c>
      <c r="B138" s="208"/>
      <c r="C138" s="208"/>
      <c r="D138" s="208">
        <v>9013.5846675049397</v>
      </c>
      <c r="E138" s="208">
        <v>9037.6775265917095</v>
      </c>
      <c r="F138" s="208">
        <v>9492.5676323855805</v>
      </c>
      <c r="G138" s="208">
        <v>10014.471443701401</v>
      </c>
      <c r="H138" s="208">
        <v>10570.7026880016</v>
      </c>
      <c r="I138" s="208">
        <v>10079.0287596094</v>
      </c>
      <c r="J138" s="208">
        <v>9642.3685105621498</v>
      </c>
      <c r="K138" s="208">
        <v>10168.855188568699</v>
      </c>
      <c r="L138" s="185"/>
      <c r="M138" s="207">
        <v>0.92708333333329995</v>
      </c>
      <c r="N138" s="208"/>
      <c r="O138" s="208"/>
      <c r="P138" s="208">
        <v>6261.1255674038102</v>
      </c>
      <c r="Q138" s="208">
        <v>6345.0304496545295</v>
      </c>
      <c r="R138" s="208">
        <v>6386.8145885874601</v>
      </c>
      <c r="S138" s="208">
        <v>6382.0948304654603</v>
      </c>
      <c r="T138" s="208">
        <v>6715.3603508460701</v>
      </c>
      <c r="U138" s="208">
        <v>6353.7330574387197</v>
      </c>
      <c r="V138" s="208">
        <v>5885.8476894447504</v>
      </c>
      <c r="W138" s="208">
        <v>6141.3168204767398</v>
      </c>
      <c r="X138" s="185"/>
      <c r="Y138" s="209">
        <f t="shared" si="6"/>
        <v>9013.5846675049397</v>
      </c>
      <c r="Z138" s="209">
        <f t="shared" si="7"/>
        <v>1557.1180204966604</v>
      </c>
      <c r="AA138" s="209">
        <f t="shared" si="8"/>
        <v>6261.1255674038102</v>
      </c>
      <c r="AB138" s="209">
        <f t="shared" si="9"/>
        <v>454.23478344225987</v>
      </c>
      <c r="AC138" s="185"/>
      <c r="AD138" s="140"/>
    </row>
    <row r="139" spans="1:30">
      <c r="A139" s="207">
        <v>0.9375</v>
      </c>
      <c r="B139" s="208"/>
      <c r="C139" s="208"/>
      <c r="D139" s="208">
        <v>8868.1113235387093</v>
      </c>
      <c r="E139" s="208">
        <v>8905.5243800951393</v>
      </c>
      <c r="F139" s="208">
        <v>9451.1157109059895</v>
      </c>
      <c r="G139" s="208">
        <v>9981.8313632212194</v>
      </c>
      <c r="H139" s="208">
        <v>10538.1191251154</v>
      </c>
      <c r="I139" s="208">
        <v>9992.9422023603092</v>
      </c>
      <c r="J139" s="208">
        <v>9525.0967148320105</v>
      </c>
      <c r="K139" s="208">
        <v>10080.0810664419</v>
      </c>
      <c r="L139" s="185"/>
      <c r="M139" s="207">
        <v>0.9375</v>
      </c>
      <c r="N139" s="208"/>
      <c r="O139" s="208"/>
      <c r="P139" s="208">
        <v>6191.49530924185</v>
      </c>
      <c r="Q139" s="208">
        <v>6282.8164993206901</v>
      </c>
      <c r="R139" s="208">
        <v>6309.8324819950603</v>
      </c>
      <c r="S139" s="208">
        <v>6327.4145620723302</v>
      </c>
      <c r="T139" s="208">
        <v>6709.50229804625</v>
      </c>
      <c r="U139" s="208">
        <v>6281.2423054929004</v>
      </c>
      <c r="V139" s="208">
        <v>5851.9025145087098</v>
      </c>
      <c r="W139" s="208">
        <v>6065.6361695528403</v>
      </c>
      <c r="X139" s="185"/>
      <c r="Y139" s="209">
        <f t="shared" si="6"/>
        <v>8868.1113235387093</v>
      </c>
      <c r="Z139" s="209">
        <f t="shared" si="7"/>
        <v>1670.0078015766903</v>
      </c>
      <c r="AA139" s="209">
        <f t="shared" si="8"/>
        <v>6191.49530924185</v>
      </c>
      <c r="AB139" s="209">
        <f t="shared" si="9"/>
        <v>518.00698880439995</v>
      </c>
      <c r="AC139" s="185"/>
      <c r="AD139" s="140"/>
    </row>
    <row r="140" spans="1:30">
      <c r="A140" s="207">
        <v>0.94791666666670005</v>
      </c>
      <c r="B140" s="208"/>
      <c r="C140" s="208"/>
      <c r="D140" s="208">
        <v>8748.2494722573392</v>
      </c>
      <c r="E140" s="208">
        <v>8770.6581443550604</v>
      </c>
      <c r="F140" s="208">
        <v>9343.0740850005895</v>
      </c>
      <c r="G140" s="208">
        <v>9918.7035628174199</v>
      </c>
      <c r="H140" s="208">
        <v>10434.1106161639</v>
      </c>
      <c r="I140" s="208">
        <v>9901.0932051814507</v>
      </c>
      <c r="J140" s="208">
        <v>9422.3729676306393</v>
      </c>
      <c r="K140" s="208">
        <v>9923.5646657101006</v>
      </c>
      <c r="L140" s="185"/>
      <c r="M140" s="207">
        <v>0.94791666666670005</v>
      </c>
      <c r="N140" s="208"/>
      <c r="O140" s="208"/>
      <c r="P140" s="208">
        <v>6139.3944173892496</v>
      </c>
      <c r="Q140" s="208">
        <v>6219.8668189482996</v>
      </c>
      <c r="R140" s="208">
        <v>6252.6471805681304</v>
      </c>
      <c r="S140" s="208">
        <v>6247.7841309165697</v>
      </c>
      <c r="T140" s="208">
        <v>6621.2576925576504</v>
      </c>
      <c r="U140" s="208">
        <v>6227.2342917081196</v>
      </c>
      <c r="V140" s="208">
        <v>5798.9017451084101</v>
      </c>
      <c r="W140" s="208">
        <v>6024.7525241781696</v>
      </c>
      <c r="X140" s="185"/>
      <c r="Y140" s="209">
        <f t="shared" si="6"/>
        <v>8748.2494722573392</v>
      </c>
      <c r="Z140" s="209">
        <f t="shared" si="7"/>
        <v>1685.8611439065608</v>
      </c>
      <c r="AA140" s="209">
        <f t="shared" si="8"/>
        <v>6139.3944173892496</v>
      </c>
      <c r="AB140" s="209">
        <f t="shared" si="9"/>
        <v>481.86327516840083</v>
      </c>
      <c r="AC140" s="185"/>
      <c r="AD140" s="140"/>
    </row>
    <row r="141" spans="1:30">
      <c r="A141" s="207">
        <v>0.95833333333329995</v>
      </c>
      <c r="B141" s="208"/>
      <c r="C141" s="208"/>
      <c r="D141" s="208">
        <v>8629.33331130632</v>
      </c>
      <c r="E141" s="208">
        <v>8687.5513970310294</v>
      </c>
      <c r="F141" s="208">
        <v>9192.48399899789</v>
      </c>
      <c r="G141" s="208">
        <v>9782.0817161184204</v>
      </c>
      <c r="H141" s="208">
        <v>10384.011645197499</v>
      </c>
      <c r="I141" s="208">
        <v>9794.5823964758602</v>
      </c>
      <c r="J141" s="208">
        <v>9279.3753431894693</v>
      </c>
      <c r="K141" s="208">
        <v>9845.1933367744296</v>
      </c>
      <c r="L141" s="185"/>
      <c r="M141" s="207">
        <v>0.95833333333329995</v>
      </c>
      <c r="N141" s="208"/>
      <c r="O141" s="208"/>
      <c r="P141" s="208">
        <v>6020.8853922758299</v>
      </c>
      <c r="Q141" s="208">
        <v>6132.7580198784099</v>
      </c>
      <c r="R141" s="208">
        <v>6209.0998422672401</v>
      </c>
      <c r="S141" s="208">
        <v>6205.4458702605598</v>
      </c>
      <c r="T141" s="208">
        <v>6575.6829052396897</v>
      </c>
      <c r="U141" s="208">
        <v>6095.9731685953602</v>
      </c>
      <c r="V141" s="208">
        <v>5692.4385878818603</v>
      </c>
      <c r="W141" s="208">
        <v>5956.5356128868398</v>
      </c>
      <c r="X141" s="185"/>
      <c r="Y141" s="209">
        <f t="shared" si="6"/>
        <v>8629.33331130632</v>
      </c>
      <c r="Z141" s="209">
        <f t="shared" si="7"/>
        <v>1754.6783338911791</v>
      </c>
      <c r="AA141" s="209">
        <f t="shared" si="8"/>
        <v>6020.8853922758299</v>
      </c>
      <c r="AB141" s="209">
        <f t="shared" si="9"/>
        <v>554.79751296385984</v>
      </c>
      <c r="AC141" s="185"/>
      <c r="AD141" s="140"/>
    </row>
    <row r="142" spans="1:30">
      <c r="A142" s="207">
        <v>0.96875</v>
      </c>
      <c r="B142" s="208"/>
      <c r="C142" s="208"/>
      <c r="D142" s="208">
        <v>8482.4038786893798</v>
      </c>
      <c r="E142" s="208">
        <v>8563.8603698927309</v>
      </c>
      <c r="F142" s="208">
        <v>9087.6835545672802</v>
      </c>
      <c r="G142" s="208">
        <v>9634.4518285621107</v>
      </c>
      <c r="H142" s="208">
        <v>10276.633502569901</v>
      </c>
      <c r="I142" s="208">
        <v>9656.6044318270106</v>
      </c>
      <c r="J142" s="208">
        <v>9121.5994550077794</v>
      </c>
      <c r="K142" s="208">
        <v>9726.7949896467399</v>
      </c>
      <c r="L142" s="185"/>
      <c r="M142" s="207">
        <v>0.96875</v>
      </c>
      <c r="N142" s="208"/>
      <c r="O142" s="208"/>
      <c r="P142" s="208">
        <v>5908.7039478471597</v>
      </c>
      <c r="Q142" s="208">
        <v>6046.3186076458396</v>
      </c>
      <c r="R142" s="208">
        <v>6092.7294004198602</v>
      </c>
      <c r="S142" s="208">
        <v>6107.8281920358604</v>
      </c>
      <c r="T142" s="208">
        <v>6475.5144328565502</v>
      </c>
      <c r="U142" s="208">
        <v>5985.3328509677003</v>
      </c>
      <c r="V142" s="208">
        <v>5553.6489389124099</v>
      </c>
      <c r="W142" s="208">
        <v>5861.2411502630603</v>
      </c>
      <c r="X142" s="185"/>
      <c r="Y142" s="209">
        <f t="shared" si="6"/>
        <v>8482.4038786893798</v>
      </c>
      <c r="Z142" s="209">
        <f t="shared" si="7"/>
        <v>1794.2296238805211</v>
      </c>
      <c r="AA142" s="209">
        <f t="shared" si="8"/>
        <v>5908.7039478471597</v>
      </c>
      <c r="AB142" s="209">
        <f t="shared" si="9"/>
        <v>566.8104850093905</v>
      </c>
      <c r="AC142" s="185"/>
      <c r="AD142" s="140"/>
    </row>
    <row r="143" spans="1:30">
      <c r="A143" s="207">
        <v>0.97916666666670005</v>
      </c>
      <c r="B143" s="208"/>
      <c r="C143" s="208"/>
      <c r="D143" s="208">
        <v>8393.6340346912002</v>
      </c>
      <c r="E143" s="208">
        <v>8452.4393420853103</v>
      </c>
      <c r="F143" s="208">
        <v>8968.1429797369201</v>
      </c>
      <c r="G143" s="208">
        <v>9522.3013668034891</v>
      </c>
      <c r="H143" s="208">
        <v>10140.9349787966</v>
      </c>
      <c r="I143" s="208">
        <v>9529.9212140967593</v>
      </c>
      <c r="J143" s="208">
        <v>8953.86216189691</v>
      </c>
      <c r="K143" s="208">
        <v>9583.8380875700095</v>
      </c>
      <c r="L143" s="185"/>
      <c r="M143" s="207">
        <v>0.97916666666670005</v>
      </c>
      <c r="N143" s="208"/>
      <c r="O143" s="208"/>
      <c r="P143" s="208">
        <v>5828.5351526189597</v>
      </c>
      <c r="Q143" s="208">
        <v>5929.21724512739</v>
      </c>
      <c r="R143" s="208">
        <v>5968.7126339582101</v>
      </c>
      <c r="S143" s="208">
        <v>5970.9511716174802</v>
      </c>
      <c r="T143" s="208">
        <v>6328.1369993543804</v>
      </c>
      <c r="U143" s="208">
        <v>5868.6196068844702</v>
      </c>
      <c r="V143" s="208">
        <v>5422.2174974474901</v>
      </c>
      <c r="W143" s="208">
        <v>5736.1977370256</v>
      </c>
      <c r="X143" s="185"/>
      <c r="Y143" s="209">
        <f t="shared" si="6"/>
        <v>8393.6340346912002</v>
      </c>
      <c r="Z143" s="209">
        <f t="shared" si="7"/>
        <v>1747.3009441054</v>
      </c>
      <c r="AA143" s="209">
        <f t="shared" si="8"/>
        <v>5828.5351526189597</v>
      </c>
      <c r="AB143" s="209">
        <f t="shared" si="9"/>
        <v>499.60184673542062</v>
      </c>
      <c r="AC143" s="185"/>
      <c r="AD143" s="140"/>
    </row>
    <row r="144" spans="1:30">
      <c r="A144" s="207">
        <v>0.98958333333329995</v>
      </c>
      <c r="B144" s="208"/>
      <c r="C144" s="208"/>
      <c r="D144" s="208">
        <v>8290.1862362878892</v>
      </c>
      <c r="E144" s="208">
        <v>8311.1950844759704</v>
      </c>
      <c r="F144" s="208">
        <v>8852.2399274991094</v>
      </c>
      <c r="G144" s="208">
        <v>9400.2789659703303</v>
      </c>
      <c r="H144" s="208">
        <v>9986.2644275685197</v>
      </c>
      <c r="I144" s="208">
        <v>9387.4605440285795</v>
      </c>
      <c r="J144" s="208">
        <v>8844.3457359846398</v>
      </c>
      <c r="K144" s="208">
        <v>9406.49503534631</v>
      </c>
      <c r="L144" s="185"/>
      <c r="M144" s="207">
        <v>0.98958333333329995</v>
      </c>
      <c r="N144" s="208"/>
      <c r="O144" s="208"/>
      <c r="P144" s="208">
        <v>5709.39803944098</v>
      </c>
      <c r="Q144" s="208">
        <v>5812.8416870455503</v>
      </c>
      <c r="R144" s="208">
        <v>5853.6872735628504</v>
      </c>
      <c r="S144" s="208">
        <v>5825.0819729179002</v>
      </c>
      <c r="T144" s="208">
        <v>6225.89461403512</v>
      </c>
      <c r="U144" s="208">
        <v>5735.0332791218598</v>
      </c>
      <c r="V144" s="208">
        <v>5298.7341631776899</v>
      </c>
      <c r="W144" s="208">
        <v>5604.3785836842699</v>
      </c>
      <c r="X144" s="185"/>
      <c r="Y144" s="209">
        <f t="shared" si="6"/>
        <v>8290.1862362878892</v>
      </c>
      <c r="Z144" s="209">
        <f t="shared" si="7"/>
        <v>1696.0781912806306</v>
      </c>
      <c r="AA144" s="209">
        <f t="shared" si="8"/>
        <v>5709.39803944098</v>
      </c>
      <c r="AB144" s="209">
        <f t="shared" si="9"/>
        <v>516.49657459413993</v>
      </c>
      <c r="AC144" s="185"/>
      <c r="AD144" s="140"/>
    </row>
    <row r="145" spans="1:29">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row>
  </sheetData>
  <conditionalFormatting sqref="B49:K72">
    <cfRule type="expression" dxfId="9" priority="10">
      <formula>B49=MAX(B$5:B$29)</formula>
    </cfRule>
  </conditionalFormatting>
  <conditionalFormatting sqref="N49:W71">
    <cfRule type="expression" dxfId="8" priority="9">
      <formula>N49=MIN(N$5:N$29)</formula>
    </cfRule>
  </conditionalFormatting>
  <conditionalFormatting sqref="B73:K94">
    <cfRule type="expression" dxfId="7" priority="8">
      <formula>B73=MAX(B$5:B$29)</formula>
    </cfRule>
  </conditionalFormatting>
  <conditionalFormatting sqref="B95:K116">
    <cfRule type="expression" dxfId="6" priority="7">
      <formula>B95=MAX(B$5:B$29)</formula>
    </cfRule>
  </conditionalFormatting>
  <conditionalFormatting sqref="B117:K138">
    <cfRule type="expression" dxfId="5" priority="6">
      <formula>B117=MAX(B$5:B$29)</formula>
    </cfRule>
  </conditionalFormatting>
  <conditionalFormatting sqref="B139:K144">
    <cfRule type="expression" dxfId="4" priority="5">
      <formula>B139=MAX(B$5:B$29)</formula>
    </cfRule>
  </conditionalFormatting>
  <conditionalFormatting sqref="N72:W93">
    <cfRule type="expression" dxfId="3" priority="4">
      <formula>N72=MIN(N$5:N$29)</formula>
    </cfRule>
  </conditionalFormatting>
  <conditionalFormatting sqref="N94:W115">
    <cfRule type="expression" dxfId="2" priority="3">
      <formula>N94=MIN(N$5:N$29)</formula>
    </cfRule>
  </conditionalFormatting>
  <conditionalFormatting sqref="N116:W137">
    <cfRule type="expression" dxfId="1" priority="2">
      <formula>N116=MIN(N$5:N$29)</formula>
    </cfRule>
  </conditionalFormatting>
  <conditionalFormatting sqref="N138:W144">
    <cfRule type="expression" dxfId="0" priority="1">
      <formula>N138=MIN(N$5:N$29)</formula>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15"/>
  <dimension ref="A1:N38"/>
  <sheetViews>
    <sheetView showGridLines="0" zoomScaleNormal="100" workbookViewId="0"/>
  </sheetViews>
  <sheetFormatPr defaultColWidth="9.140625" defaultRowHeight="12"/>
  <cols>
    <col min="1" max="1" width="40.85546875" style="5" customWidth="1"/>
    <col min="2" max="2" width="8.140625" style="5" customWidth="1"/>
    <col min="3" max="4" width="8.140625" style="17" customWidth="1"/>
    <col min="5" max="8" width="7.85546875" style="17" customWidth="1"/>
    <col min="9" max="9" width="8.140625" style="17" customWidth="1"/>
    <col min="10" max="10" width="9.28515625" style="17" customWidth="1"/>
    <col min="11" max="11" width="8.140625" style="17" customWidth="1"/>
    <col min="12" max="12" width="8.5703125" style="17" customWidth="1"/>
    <col min="13" max="14" width="8.7109375" style="17" customWidth="1"/>
    <col min="15" max="15" width="9.7109375" style="5" customWidth="1"/>
    <col min="16" max="16384" width="9.140625" style="5"/>
  </cols>
  <sheetData>
    <row r="1" spans="1:14" ht="20.25">
      <c r="A1" s="272" t="s">
        <v>619</v>
      </c>
      <c r="N1" s="315"/>
    </row>
    <row r="2" spans="1:14" ht="18">
      <c r="A2" s="289" t="s">
        <v>620</v>
      </c>
    </row>
    <row r="3" spans="1:14" ht="6" customHeight="1"/>
    <row r="4" spans="1:14">
      <c r="A4" s="325"/>
      <c r="B4" s="312" t="s">
        <v>343</v>
      </c>
      <c r="C4" s="312" t="s">
        <v>344</v>
      </c>
      <c r="D4" s="312" t="s">
        <v>345</v>
      </c>
      <c r="E4" s="312" t="s">
        <v>346</v>
      </c>
      <c r="F4" s="312" t="s">
        <v>347</v>
      </c>
      <c r="G4" s="312" t="s">
        <v>348</v>
      </c>
      <c r="H4" s="312" t="s">
        <v>349</v>
      </c>
      <c r="I4" s="312" t="s">
        <v>350</v>
      </c>
      <c r="J4" s="312" t="s">
        <v>351</v>
      </c>
      <c r="K4" s="312" t="s">
        <v>352</v>
      </c>
      <c r="L4" s="312" t="s">
        <v>353</v>
      </c>
      <c r="M4" s="312" t="s">
        <v>354</v>
      </c>
      <c r="N4" s="338" t="s">
        <v>355</v>
      </c>
    </row>
    <row r="5" spans="1:14">
      <c r="A5" s="364" t="s">
        <v>621</v>
      </c>
      <c r="B5" s="365">
        <f>SUM(B6:B8)</f>
        <v>6578.3460000000005</v>
      </c>
      <c r="C5" s="365">
        <f t="shared" ref="C5:M5" si="0">SUM(C6:C8)</f>
        <v>5515.933</v>
      </c>
      <c r="D5" s="365">
        <f t="shared" si="0"/>
        <v>5968.96</v>
      </c>
      <c r="E5" s="365">
        <f t="shared" si="0"/>
        <v>5474.2039999999997</v>
      </c>
      <c r="F5" s="365">
        <f t="shared" si="0"/>
        <v>4733.49</v>
      </c>
      <c r="G5" s="365">
        <f t="shared" si="0"/>
        <v>4707.2709999999997</v>
      </c>
      <c r="H5" s="365">
        <f t="shared" si="0"/>
        <v>5000.6930000000002</v>
      </c>
      <c r="I5" s="365">
        <f t="shared" si="0"/>
        <v>5285.0540000000001</v>
      </c>
      <c r="J5" s="365">
        <f t="shared" si="0"/>
        <v>5973.7010000000009</v>
      </c>
      <c r="K5" s="365">
        <f t="shared" si="0"/>
        <v>6939.8</v>
      </c>
      <c r="L5" s="365">
        <f t="shared" si="0"/>
        <v>6845.2189999999991</v>
      </c>
      <c r="M5" s="365">
        <f t="shared" si="0"/>
        <v>6741.4549999999999</v>
      </c>
      <c r="N5" s="365">
        <f>SUM(N6:N8)</f>
        <v>69764.126000000004</v>
      </c>
    </row>
    <row r="6" spans="1:14" ht="12" customHeight="1">
      <c r="A6" s="366" t="s">
        <v>622</v>
      </c>
      <c r="B6" s="368">
        <v>5387.0680000000002</v>
      </c>
      <c r="C6" s="368">
        <v>4630.6210000000001</v>
      </c>
      <c r="D6" s="368">
        <v>4800.442</v>
      </c>
      <c r="E6" s="368">
        <v>4007.98</v>
      </c>
      <c r="F6" s="368">
        <v>3576.366</v>
      </c>
      <c r="G6" s="368">
        <v>3831.627</v>
      </c>
      <c r="H6" s="368">
        <v>3848.7750000000001</v>
      </c>
      <c r="I6" s="368">
        <v>4077.777</v>
      </c>
      <c r="J6" s="368">
        <v>4483.4080000000004</v>
      </c>
      <c r="K6" s="368">
        <v>5248.1180000000004</v>
      </c>
      <c r="L6" s="368">
        <v>5288.5379999999996</v>
      </c>
      <c r="M6" s="368">
        <v>5280.4759999999997</v>
      </c>
      <c r="N6" s="368">
        <f>SUM(B6:M6)</f>
        <v>54461.196000000011</v>
      </c>
    </row>
    <row r="7" spans="1:14" ht="12" customHeight="1">
      <c r="A7" s="432" t="s">
        <v>623</v>
      </c>
      <c r="B7" s="529">
        <v>32.185000000000002</v>
      </c>
      <c r="C7" s="436">
        <v>24.317</v>
      </c>
      <c r="D7" s="436">
        <v>8.3089999999999993</v>
      </c>
      <c r="E7" s="436">
        <v>15.989000000000001</v>
      </c>
      <c r="F7" s="436">
        <v>6.665</v>
      </c>
      <c r="G7" s="436">
        <v>26.613</v>
      </c>
      <c r="H7" s="436">
        <v>69.274000000000001</v>
      </c>
      <c r="I7" s="436">
        <v>26.238</v>
      </c>
      <c r="J7" s="436">
        <v>79.27</v>
      </c>
      <c r="K7" s="436">
        <v>55.2</v>
      </c>
      <c r="L7" s="436">
        <v>86.221999999999994</v>
      </c>
      <c r="M7" s="436">
        <v>52.32</v>
      </c>
      <c r="N7" s="436">
        <f>SUM(B7:M7)</f>
        <v>482.60199999999998</v>
      </c>
    </row>
    <row r="8" spans="1:14" ht="12" customHeight="1">
      <c r="A8" s="329" t="s">
        <v>624</v>
      </c>
      <c r="B8" s="528">
        <v>1159.0930000000001</v>
      </c>
      <c r="C8" s="435">
        <v>860.995</v>
      </c>
      <c r="D8" s="435">
        <v>1160.2090000000001</v>
      </c>
      <c r="E8" s="435">
        <v>1450.2349999999999</v>
      </c>
      <c r="F8" s="435">
        <v>1150.4590000000001</v>
      </c>
      <c r="G8" s="435">
        <v>849.03099999999995</v>
      </c>
      <c r="H8" s="435">
        <v>1082.644</v>
      </c>
      <c r="I8" s="435">
        <v>1181.039</v>
      </c>
      <c r="J8" s="435">
        <v>1411.0229999999999</v>
      </c>
      <c r="K8" s="435">
        <v>1636.482</v>
      </c>
      <c r="L8" s="435">
        <v>1470.4590000000001</v>
      </c>
      <c r="M8" s="435">
        <v>1408.6590000000001</v>
      </c>
      <c r="N8" s="435">
        <f>SUM(B8:M8)</f>
        <v>14820.328</v>
      </c>
    </row>
    <row r="9" spans="1:14" ht="12" customHeight="1">
      <c r="A9" s="364" t="s">
        <v>625</v>
      </c>
      <c r="B9" s="365">
        <f>SUM(B10:B15)</f>
        <v>-6578.3469999999998</v>
      </c>
      <c r="C9" s="365">
        <f t="shared" ref="C9:M9" si="1">SUM(C10:C15)</f>
        <v>-5515.933</v>
      </c>
      <c r="D9" s="365">
        <f t="shared" si="1"/>
        <v>-5968.9610000000002</v>
      </c>
      <c r="E9" s="365">
        <f t="shared" si="1"/>
        <v>-5474.2039999999997</v>
      </c>
      <c r="F9" s="365">
        <f t="shared" si="1"/>
        <v>-4733.4910000000009</v>
      </c>
      <c r="G9" s="365">
        <f t="shared" si="1"/>
        <v>-4707.2710000000006</v>
      </c>
      <c r="H9" s="365">
        <f t="shared" si="1"/>
        <v>-5000.6939999999995</v>
      </c>
      <c r="I9" s="365">
        <f t="shared" si="1"/>
        <v>-5285.0529999999999</v>
      </c>
      <c r="J9" s="365">
        <f t="shared" si="1"/>
        <v>-5973.701</v>
      </c>
      <c r="K9" s="365">
        <f t="shared" si="1"/>
        <v>-6939.8</v>
      </c>
      <c r="L9" s="365">
        <f t="shared" si="1"/>
        <v>-6845.2189999999991</v>
      </c>
      <c r="M9" s="365">
        <f t="shared" si="1"/>
        <v>-6741.456000000001</v>
      </c>
      <c r="N9" s="365">
        <f>SUM(N10:N15)</f>
        <v>-69764.13</v>
      </c>
    </row>
    <row r="10" spans="1:14" ht="12" customHeight="1">
      <c r="A10" s="366" t="s">
        <v>626</v>
      </c>
      <c r="B10" s="367">
        <v>-4006.444</v>
      </c>
      <c r="C10" s="368">
        <v>-3763.962</v>
      </c>
      <c r="D10" s="368">
        <v>-3893.444</v>
      </c>
      <c r="E10" s="368">
        <v>-3436.701</v>
      </c>
      <c r="F10" s="368">
        <v>-3370.0590000000002</v>
      </c>
      <c r="G10" s="368">
        <v>-3208.7710000000002</v>
      </c>
      <c r="H10" s="368">
        <v>-2909.0830000000001</v>
      </c>
      <c r="I10" s="368">
        <v>-3114.489</v>
      </c>
      <c r="J10" s="368">
        <v>-3054.0189999999998</v>
      </c>
      <c r="K10" s="368">
        <v>-3149.741</v>
      </c>
      <c r="L10" s="368">
        <v>-3390.7979999999998</v>
      </c>
      <c r="M10" s="368">
        <v>-3593.4630000000002</v>
      </c>
      <c r="N10" s="368">
        <f t="shared" ref="N10:N15" si="2">SUM(B10:M10)</f>
        <v>-40890.974000000009</v>
      </c>
    </row>
    <row r="11" spans="1:14" ht="12" customHeight="1">
      <c r="A11" s="432" t="s">
        <v>627</v>
      </c>
      <c r="B11" s="529">
        <v>-2306.873</v>
      </c>
      <c r="C11" s="436">
        <v>-1510.6579999999999</v>
      </c>
      <c r="D11" s="436">
        <v>-1839.117</v>
      </c>
      <c r="E11" s="436">
        <v>-1812.2159999999999</v>
      </c>
      <c r="F11" s="436">
        <v>-1182.8889999999999</v>
      </c>
      <c r="G11" s="436">
        <v>-1353.3889999999999</v>
      </c>
      <c r="H11" s="436">
        <v>-1914.6210000000001</v>
      </c>
      <c r="I11" s="436">
        <v>-1952.4739999999999</v>
      </c>
      <c r="J11" s="436">
        <v>-2666.1060000000002</v>
      </c>
      <c r="K11" s="436">
        <v>-3508.0079999999998</v>
      </c>
      <c r="L11" s="436">
        <v>-3196.99</v>
      </c>
      <c r="M11" s="436">
        <v>-2864.1170000000002</v>
      </c>
      <c r="N11" s="436">
        <f t="shared" si="2"/>
        <v>-26107.457999999999</v>
      </c>
    </row>
    <row r="12" spans="1:14" ht="12" customHeight="1">
      <c r="A12" s="432" t="s">
        <v>628</v>
      </c>
      <c r="B12" s="529">
        <v>0</v>
      </c>
      <c r="C12" s="436">
        <v>0</v>
      </c>
      <c r="D12" s="436">
        <v>0</v>
      </c>
      <c r="E12" s="436">
        <v>0</v>
      </c>
      <c r="F12" s="436">
        <v>0</v>
      </c>
      <c r="G12" s="436">
        <v>0</v>
      </c>
      <c r="H12" s="436">
        <v>0</v>
      </c>
      <c r="I12" s="436">
        <v>0</v>
      </c>
      <c r="J12" s="436">
        <v>0</v>
      </c>
      <c r="K12" s="436">
        <v>0</v>
      </c>
      <c r="L12" s="436">
        <v>0</v>
      </c>
      <c r="M12" s="436">
        <v>0</v>
      </c>
      <c r="N12" s="436">
        <f t="shared" si="2"/>
        <v>0</v>
      </c>
    </row>
    <row r="13" spans="1:14" ht="12" customHeight="1">
      <c r="A13" s="432" t="s">
        <v>629</v>
      </c>
      <c r="B13" s="529">
        <v>-156.285</v>
      </c>
      <c r="C13" s="436">
        <v>-139.65199999999999</v>
      </c>
      <c r="D13" s="436">
        <v>-120.392</v>
      </c>
      <c r="E13" s="436">
        <v>-131.36199999999999</v>
      </c>
      <c r="F13" s="436">
        <v>-99.031999999999996</v>
      </c>
      <c r="G13" s="436">
        <v>-67.260999999999996</v>
      </c>
      <c r="H13" s="436">
        <v>-91.665000000000006</v>
      </c>
      <c r="I13" s="436">
        <v>-134.76300000000001</v>
      </c>
      <c r="J13" s="436">
        <v>-147.499</v>
      </c>
      <c r="K13" s="436">
        <v>-157.755</v>
      </c>
      <c r="L13" s="436">
        <v>-146.69</v>
      </c>
      <c r="M13" s="436">
        <v>-166.00200000000001</v>
      </c>
      <c r="N13" s="436">
        <f t="shared" si="2"/>
        <v>-1558.3580000000002</v>
      </c>
    </row>
    <row r="14" spans="1:14" ht="12" customHeight="1">
      <c r="A14" s="432" t="s">
        <v>630</v>
      </c>
      <c r="B14" s="529">
        <v>-11.951000000000001</v>
      </c>
      <c r="C14" s="436">
        <v>-11.911</v>
      </c>
      <c r="D14" s="436">
        <v>-20.109000000000002</v>
      </c>
      <c r="E14" s="436">
        <v>-16.335000000000001</v>
      </c>
      <c r="F14" s="436">
        <v>-22.411999999999999</v>
      </c>
      <c r="G14" s="436">
        <v>-11.087</v>
      </c>
      <c r="H14" s="436">
        <v>-12.177</v>
      </c>
      <c r="I14" s="436">
        <v>-15.215999999999999</v>
      </c>
      <c r="J14" s="436">
        <v>-20.88</v>
      </c>
      <c r="K14" s="436">
        <v>-11.175000000000001</v>
      </c>
      <c r="L14" s="436">
        <v>-6.2969999999999997</v>
      </c>
      <c r="M14" s="436">
        <v>-6.5819999999999999</v>
      </c>
      <c r="N14" s="436">
        <f t="shared" si="2"/>
        <v>-166.13200000000001</v>
      </c>
    </row>
    <row r="15" spans="1:14" ht="12" customHeight="1">
      <c r="A15" s="432" t="s">
        <v>631</v>
      </c>
      <c r="B15" s="529">
        <v>-96.793999999999997</v>
      </c>
      <c r="C15" s="436">
        <v>-89.75</v>
      </c>
      <c r="D15" s="436">
        <v>-95.899000000000001</v>
      </c>
      <c r="E15" s="436">
        <v>-77.59</v>
      </c>
      <c r="F15" s="436">
        <v>-59.098999999999997</v>
      </c>
      <c r="G15" s="436">
        <v>-66.763000000000005</v>
      </c>
      <c r="H15" s="436">
        <v>-73.147999999999996</v>
      </c>
      <c r="I15" s="436">
        <v>-68.111000000000004</v>
      </c>
      <c r="J15" s="436">
        <v>-85.197000000000003</v>
      </c>
      <c r="K15" s="436">
        <v>-113.121</v>
      </c>
      <c r="L15" s="436">
        <v>-104.444</v>
      </c>
      <c r="M15" s="436">
        <v>-111.292</v>
      </c>
      <c r="N15" s="436">
        <f t="shared" si="2"/>
        <v>-1041.2079999999999</v>
      </c>
    </row>
    <row r="16" spans="1:14">
      <c r="A16" s="287"/>
      <c r="B16" s="254"/>
      <c r="C16" s="254"/>
      <c r="D16" s="254"/>
      <c r="E16" s="254"/>
      <c r="F16" s="254"/>
      <c r="G16" s="254"/>
      <c r="H16" s="254"/>
      <c r="I16" s="254"/>
      <c r="J16" s="254"/>
      <c r="K16" s="254"/>
      <c r="L16" s="254"/>
      <c r="M16" s="254"/>
      <c r="N16" s="238"/>
    </row>
    <row r="17" spans="1:14" ht="11.25" customHeight="1">
      <c r="A17" s="239"/>
      <c r="B17" s="255"/>
      <c r="C17" s="255"/>
      <c r="D17" s="255"/>
      <c r="E17" s="255"/>
      <c r="F17" s="255"/>
      <c r="G17" s="255"/>
      <c r="H17" s="255"/>
      <c r="I17" s="255"/>
      <c r="J17" s="255"/>
      <c r="K17" s="255"/>
      <c r="L17" s="255"/>
      <c r="M17" s="255"/>
      <c r="N17" s="256"/>
    </row>
    <row r="18" spans="1:14">
      <c r="A18" s="338"/>
      <c r="B18" s="312" t="s">
        <v>343</v>
      </c>
      <c r="C18" s="312" t="s">
        <v>344</v>
      </c>
      <c r="D18" s="312" t="s">
        <v>345</v>
      </c>
      <c r="E18" s="312" t="s">
        <v>346</v>
      </c>
      <c r="F18" s="312" t="s">
        <v>347</v>
      </c>
      <c r="G18" s="312" t="s">
        <v>348</v>
      </c>
      <c r="H18" s="312" t="s">
        <v>349</v>
      </c>
      <c r="I18" s="312" t="s">
        <v>350</v>
      </c>
      <c r="J18" s="312" t="s">
        <v>351</v>
      </c>
      <c r="K18" s="312" t="s">
        <v>352</v>
      </c>
      <c r="L18" s="312" t="s">
        <v>353</v>
      </c>
      <c r="M18" s="312" t="s">
        <v>354</v>
      </c>
      <c r="N18" s="338" t="s">
        <v>355</v>
      </c>
    </row>
    <row r="19" spans="1:14" ht="12" customHeight="1">
      <c r="A19" s="364" t="s">
        <v>632</v>
      </c>
      <c r="B19" s="365">
        <f>SUM(B20:B24)</f>
        <v>6384.7365280000013</v>
      </c>
      <c r="C19" s="365">
        <f t="shared" ref="C19:N19" si="3">SUM(C20:C24)</f>
        <v>5915.5152739999985</v>
      </c>
      <c r="D19" s="365">
        <f t="shared" si="3"/>
        <v>6138.2305310000011</v>
      </c>
      <c r="E19" s="365">
        <f t="shared" si="3"/>
        <v>5461.7322979999999</v>
      </c>
      <c r="F19" s="365">
        <f t="shared" si="3"/>
        <v>5212.4842879999997</v>
      </c>
      <c r="G19" s="365">
        <f t="shared" si="3"/>
        <v>4939.5037609999999</v>
      </c>
      <c r="H19" s="365">
        <f t="shared" si="3"/>
        <v>4820.5272960000002</v>
      </c>
      <c r="I19" s="365">
        <f t="shared" si="3"/>
        <v>4819.7827690000004</v>
      </c>
      <c r="J19" s="365">
        <f t="shared" si="3"/>
        <v>4968.0580460000001</v>
      </c>
      <c r="K19" s="365">
        <f t="shared" si="3"/>
        <v>5441.5094070000005</v>
      </c>
      <c r="L19" s="365">
        <f t="shared" si="3"/>
        <v>5905.6530660000017</v>
      </c>
      <c r="M19" s="365">
        <f t="shared" si="3"/>
        <v>6174.8028379999996</v>
      </c>
      <c r="N19" s="365">
        <f t="shared" si="3"/>
        <v>66182.536101999998</v>
      </c>
    </row>
    <row r="20" spans="1:14" ht="12" customHeight="1">
      <c r="A20" s="366" t="s">
        <v>633</v>
      </c>
      <c r="B20" s="498">
        <v>4006.4437410000019</v>
      </c>
      <c r="C20" s="449">
        <v>3763.9622659999995</v>
      </c>
      <c r="D20" s="449">
        <v>3893.44353</v>
      </c>
      <c r="E20" s="449">
        <v>3436.7006549999996</v>
      </c>
      <c r="F20" s="449">
        <v>3370.0593439999998</v>
      </c>
      <c r="G20" s="449">
        <v>3208.77117</v>
      </c>
      <c r="H20" s="449">
        <v>2909.0829800000001</v>
      </c>
      <c r="I20" s="449">
        <v>3114.4893960000004</v>
      </c>
      <c r="J20" s="449">
        <v>3054.0188120000003</v>
      </c>
      <c r="K20" s="449">
        <v>3149.7408860000005</v>
      </c>
      <c r="L20" s="449">
        <v>3390.7978950000015</v>
      </c>
      <c r="M20" s="449">
        <v>3593.462708</v>
      </c>
      <c r="N20" s="368">
        <f>SUM(B20:M20)</f>
        <v>40890.973383000004</v>
      </c>
    </row>
    <row r="21" spans="1:14" ht="12" customHeight="1">
      <c r="A21" s="432" t="s">
        <v>634</v>
      </c>
      <c r="B21" s="500">
        <v>670.76064100000008</v>
      </c>
      <c r="C21" s="453">
        <v>594.50759899999991</v>
      </c>
      <c r="D21" s="453">
        <v>634.04727400000002</v>
      </c>
      <c r="E21" s="453">
        <v>556.63531699999999</v>
      </c>
      <c r="F21" s="453">
        <v>487.46155900000002</v>
      </c>
      <c r="G21" s="453">
        <v>488.83321100000001</v>
      </c>
      <c r="H21" s="453">
        <v>474.12227800000005</v>
      </c>
      <c r="I21" s="453">
        <v>497.23278700000003</v>
      </c>
      <c r="J21" s="453">
        <v>511.56168400000001</v>
      </c>
      <c r="K21" s="453">
        <v>531.79019999999991</v>
      </c>
      <c r="L21" s="453">
        <v>616.61541399999999</v>
      </c>
      <c r="M21" s="453">
        <v>678.00274000000002</v>
      </c>
      <c r="N21" s="436">
        <f t="shared" ref="N21:N37" si="4">SUM(B21:M21)</f>
        <v>6741.5707039999998</v>
      </c>
    </row>
    <row r="22" spans="1:14" ht="12" customHeight="1">
      <c r="A22" s="432" t="s">
        <v>622</v>
      </c>
      <c r="B22" s="500">
        <v>1478.265013</v>
      </c>
      <c r="C22" s="453">
        <v>1385.5535789999999</v>
      </c>
      <c r="D22" s="453">
        <v>1435.4541610000001</v>
      </c>
      <c r="E22" s="453">
        <v>1295.082928</v>
      </c>
      <c r="F22" s="453">
        <v>1208.5737720000002</v>
      </c>
      <c r="G22" s="453">
        <v>1123.7343989999999</v>
      </c>
      <c r="H22" s="453">
        <v>1317.444131</v>
      </c>
      <c r="I22" s="453">
        <v>1102.2663139999997</v>
      </c>
      <c r="J22" s="453">
        <v>1258.5579169999999</v>
      </c>
      <c r="K22" s="453">
        <v>1495.2583970000001</v>
      </c>
      <c r="L22" s="453">
        <v>1619.4483329999998</v>
      </c>
      <c r="M22" s="453">
        <v>1623.0830790000002</v>
      </c>
      <c r="N22" s="436">
        <f t="shared" si="4"/>
        <v>16342.722022999998</v>
      </c>
    </row>
    <row r="23" spans="1:14" ht="12" customHeight="1">
      <c r="A23" s="432" t="s">
        <v>635</v>
      </c>
      <c r="B23" s="500">
        <v>212.11114999999998</v>
      </c>
      <c r="C23" s="453">
        <v>166.652919</v>
      </c>
      <c r="D23" s="453">
        <v>175.11175299999999</v>
      </c>
      <c r="E23" s="453">
        <v>173.22083299999997</v>
      </c>
      <c r="F23" s="453">
        <v>146.18577200000001</v>
      </c>
      <c r="G23" s="453">
        <v>118.04699100000001</v>
      </c>
      <c r="H23" s="453">
        <v>108.14233900000001</v>
      </c>
      <c r="I23" s="453">
        <v>77.327224000000001</v>
      </c>
      <c r="J23" s="453">
        <v>108.127202</v>
      </c>
      <c r="K23" s="453">
        <v>218.56753099999997</v>
      </c>
      <c r="L23" s="453">
        <v>231.32154599999998</v>
      </c>
      <c r="M23" s="453">
        <v>224.174015</v>
      </c>
      <c r="N23" s="436">
        <f t="shared" si="4"/>
        <v>1958.9892749999997</v>
      </c>
    </row>
    <row r="24" spans="1:14" ht="12" customHeight="1">
      <c r="A24" s="329" t="s">
        <v>624</v>
      </c>
      <c r="B24" s="499">
        <v>17.155982999999999</v>
      </c>
      <c r="C24" s="451">
        <v>4.8389110000000004</v>
      </c>
      <c r="D24" s="451">
        <v>0.173813</v>
      </c>
      <c r="E24" s="451">
        <v>9.2565000000000008E-2</v>
      </c>
      <c r="F24" s="451">
        <v>0.20384099999999997</v>
      </c>
      <c r="G24" s="451">
        <v>0.11799000000000001</v>
      </c>
      <c r="H24" s="451">
        <v>11.735567999999999</v>
      </c>
      <c r="I24" s="451">
        <v>28.467047999999998</v>
      </c>
      <c r="J24" s="451">
        <v>35.792431000000008</v>
      </c>
      <c r="K24" s="451">
        <v>46.152392999999996</v>
      </c>
      <c r="L24" s="451">
        <v>47.469878000000001</v>
      </c>
      <c r="M24" s="451">
        <v>56.080295999999997</v>
      </c>
      <c r="N24" s="435">
        <f t="shared" si="4"/>
        <v>248.28071699999998</v>
      </c>
    </row>
    <row r="25" spans="1:14" ht="12" customHeight="1">
      <c r="A25" s="364" t="s">
        <v>636</v>
      </c>
      <c r="B25" s="365">
        <f>SUM(B26:B37)</f>
        <v>-6384.7365279999995</v>
      </c>
      <c r="C25" s="365">
        <f t="shared" ref="C25:N25" si="5">SUM(C26:C37)</f>
        <v>-5915.5152739999994</v>
      </c>
      <c r="D25" s="365">
        <f t="shared" si="5"/>
        <v>-6138.2305310000002</v>
      </c>
      <c r="E25" s="365">
        <f t="shared" si="5"/>
        <v>-5461.7322980000008</v>
      </c>
      <c r="F25" s="365">
        <f t="shared" si="5"/>
        <v>-5212.4842880000006</v>
      </c>
      <c r="G25" s="365">
        <f t="shared" si="5"/>
        <v>-4939.5037610000008</v>
      </c>
      <c r="H25" s="365">
        <f t="shared" si="5"/>
        <v>-4820.527296000002</v>
      </c>
      <c r="I25" s="365">
        <f t="shared" si="5"/>
        <v>-4819.7827689999976</v>
      </c>
      <c r="J25" s="365">
        <f t="shared" si="5"/>
        <v>-4968.058046000001</v>
      </c>
      <c r="K25" s="365">
        <f t="shared" si="5"/>
        <v>-5441.5094070000032</v>
      </c>
      <c r="L25" s="365">
        <f t="shared" si="5"/>
        <v>-5905.6530659999962</v>
      </c>
      <c r="M25" s="365">
        <f t="shared" si="5"/>
        <v>-6174.8028380000023</v>
      </c>
      <c r="N25" s="365">
        <f t="shared" si="5"/>
        <v>-66182.536101999998</v>
      </c>
    </row>
    <row r="26" spans="1:14" ht="12" customHeight="1">
      <c r="A26" s="366" t="s">
        <v>637</v>
      </c>
      <c r="B26" s="498">
        <v>-32.184576</v>
      </c>
      <c r="C26" s="449">
        <v>-24.317489999999999</v>
      </c>
      <c r="D26" s="449">
        <v>-8.3093559999999993</v>
      </c>
      <c r="E26" s="449">
        <v>-15.988509000000002</v>
      </c>
      <c r="F26" s="449">
        <v>-6.664803</v>
      </c>
      <c r="G26" s="449">
        <v>-26.612755000000003</v>
      </c>
      <c r="H26" s="449">
        <v>-69.274481999999992</v>
      </c>
      <c r="I26" s="449">
        <v>-26.238082999999989</v>
      </c>
      <c r="J26" s="449">
        <v>-79.269787000000008</v>
      </c>
      <c r="K26" s="449">
        <v>-55.199512999999996</v>
      </c>
      <c r="L26" s="449">
        <v>-86.222460999999996</v>
      </c>
      <c r="M26" s="449">
        <v>-52.320008000000001</v>
      </c>
      <c r="N26" s="368">
        <f t="shared" si="4"/>
        <v>-482.60182299999997</v>
      </c>
    </row>
    <row r="27" spans="1:14" ht="12" customHeight="1">
      <c r="A27" s="432" t="s">
        <v>638</v>
      </c>
      <c r="B27" s="500">
        <v>-670.76064099999996</v>
      </c>
      <c r="C27" s="453">
        <v>-594.50759899999991</v>
      </c>
      <c r="D27" s="453">
        <v>-634.04727400000002</v>
      </c>
      <c r="E27" s="453">
        <v>-556.63531699999987</v>
      </c>
      <c r="F27" s="453">
        <v>-487.46155900000002</v>
      </c>
      <c r="G27" s="453">
        <v>-488.83321100000001</v>
      </c>
      <c r="H27" s="453">
        <v>-474.12227800000005</v>
      </c>
      <c r="I27" s="453">
        <v>-497.23278700000003</v>
      </c>
      <c r="J27" s="453">
        <v>-511.56168400000001</v>
      </c>
      <c r="K27" s="453">
        <v>-531.79020000000003</v>
      </c>
      <c r="L27" s="453">
        <v>-616.6154140000001</v>
      </c>
      <c r="M27" s="453">
        <v>-678.00274000000002</v>
      </c>
      <c r="N27" s="436">
        <f t="shared" si="4"/>
        <v>-6741.5707039999998</v>
      </c>
    </row>
    <row r="28" spans="1:14" ht="12" customHeight="1">
      <c r="A28" s="432" t="s">
        <v>627</v>
      </c>
      <c r="B28" s="500">
        <v>-1.4309430000000001</v>
      </c>
      <c r="C28" s="453">
        <v>-12.296884</v>
      </c>
      <c r="D28" s="453">
        <v>-40.107627000000001</v>
      </c>
      <c r="E28" s="453">
        <v>-19.266116999999998</v>
      </c>
      <c r="F28" s="453">
        <v>-25.186181000000001</v>
      </c>
      <c r="G28" s="453">
        <v>-18.626767000000001</v>
      </c>
      <c r="H28" s="453">
        <v>-3.279957</v>
      </c>
      <c r="I28" s="453">
        <v>-0.13963200000000001</v>
      </c>
      <c r="J28" s="453">
        <v>-3.5718999999999994E-2</v>
      </c>
      <c r="K28" s="453">
        <v>-0.34966200000000003</v>
      </c>
      <c r="L28" s="453">
        <v>-4.9913000000000006E-2</v>
      </c>
      <c r="M28" s="453">
        <v>-0.29682300000000006</v>
      </c>
      <c r="N28" s="436">
        <f t="shared" si="4"/>
        <v>-121.066225</v>
      </c>
    </row>
    <row r="29" spans="1:14" ht="12" customHeight="1">
      <c r="A29" s="432" t="s">
        <v>639</v>
      </c>
      <c r="B29" s="500">
        <v>-621.79466200000002</v>
      </c>
      <c r="C29" s="453">
        <v>-595.66658499999994</v>
      </c>
      <c r="D29" s="453">
        <v>-660.00356700000009</v>
      </c>
      <c r="E29" s="453">
        <v>-614.76839500000006</v>
      </c>
      <c r="F29" s="453">
        <v>-648.85798199999999</v>
      </c>
      <c r="G29" s="453">
        <v>-626.15864299999998</v>
      </c>
      <c r="H29" s="453">
        <v>-617.57801000000006</v>
      </c>
      <c r="I29" s="453">
        <v>-592.337581</v>
      </c>
      <c r="J29" s="453">
        <v>-599.73485399999993</v>
      </c>
      <c r="K29" s="453">
        <v>-637.06783200000007</v>
      </c>
      <c r="L29" s="453">
        <v>-637.72354900000005</v>
      </c>
      <c r="M29" s="453">
        <v>-609.33216800000002</v>
      </c>
      <c r="N29" s="436">
        <f t="shared" si="4"/>
        <v>-7461.0238280000003</v>
      </c>
    </row>
    <row r="30" spans="1:14" ht="12" customHeight="1">
      <c r="A30" s="432" t="s">
        <v>640</v>
      </c>
      <c r="B30" s="500">
        <v>-245.61113799999998</v>
      </c>
      <c r="C30" s="453">
        <v>-232.156576</v>
      </c>
      <c r="D30" s="453">
        <v>-254.11991100000003</v>
      </c>
      <c r="E30" s="453">
        <v>-227.970372</v>
      </c>
      <c r="F30" s="453">
        <v>-230.12869499999999</v>
      </c>
      <c r="G30" s="453">
        <v>-236.72457200000002</v>
      </c>
      <c r="H30" s="453">
        <v>-225.744348</v>
      </c>
      <c r="I30" s="453">
        <v>-249.48199199999999</v>
      </c>
      <c r="J30" s="453">
        <v>-253.3465380000012</v>
      </c>
      <c r="K30" s="453">
        <v>-256.30665199999891</v>
      </c>
      <c r="L30" s="453">
        <v>-252.76380800000001</v>
      </c>
      <c r="M30" s="453">
        <v>-238.03842700000001</v>
      </c>
      <c r="N30" s="436">
        <f t="shared" si="4"/>
        <v>-2902.3930290000003</v>
      </c>
    </row>
    <row r="31" spans="1:14" ht="12" customHeight="1">
      <c r="A31" s="432" t="s">
        <v>629</v>
      </c>
      <c r="B31" s="500">
        <v>-0.28167799999999998</v>
      </c>
      <c r="C31" s="453">
        <v>-0.25556299999999998</v>
      </c>
      <c r="D31" s="453">
        <v>-0.26330999999999999</v>
      </c>
      <c r="E31" s="453">
        <v>-0.19988499999999998</v>
      </c>
      <c r="F31" s="453">
        <v>-0.166073</v>
      </c>
      <c r="G31" s="453">
        <v>-0.31995999999999997</v>
      </c>
      <c r="H31" s="453">
        <v>-0.19711799999999999</v>
      </c>
      <c r="I31" s="453">
        <v>-0.22391800000000001</v>
      </c>
      <c r="J31" s="453">
        <v>-0.21690799999999999</v>
      </c>
      <c r="K31" s="453">
        <v>-0.52601500000000001</v>
      </c>
      <c r="L31" s="453">
        <v>-5.4039709999999994</v>
      </c>
      <c r="M31" s="453">
        <v>-7.3251629999999999</v>
      </c>
      <c r="N31" s="436">
        <f t="shared" si="4"/>
        <v>-15.379562</v>
      </c>
    </row>
    <row r="32" spans="1:14" ht="12" customHeight="1">
      <c r="A32" s="432" t="s">
        <v>641</v>
      </c>
      <c r="B32" s="500">
        <v>-134.98630900000001</v>
      </c>
      <c r="C32" s="453">
        <v>-121.702535</v>
      </c>
      <c r="D32" s="453">
        <v>-139.590091</v>
      </c>
      <c r="E32" s="453">
        <v>-133.73480799999999</v>
      </c>
      <c r="F32" s="453">
        <v>-150.29325900000001</v>
      </c>
      <c r="G32" s="453">
        <v>-153.74668699999998</v>
      </c>
      <c r="H32" s="453">
        <v>-135.40198800000002</v>
      </c>
      <c r="I32" s="453">
        <v>-137.36339999999998</v>
      </c>
      <c r="J32" s="453">
        <v>-153.17208299999999</v>
      </c>
      <c r="K32" s="453">
        <v>-139.28161000000003</v>
      </c>
      <c r="L32" s="453">
        <v>-146.03500599999998</v>
      </c>
      <c r="M32" s="453">
        <v>-136.043578</v>
      </c>
      <c r="N32" s="436">
        <f t="shared" si="4"/>
        <v>-1681.3513539999999</v>
      </c>
    </row>
    <row r="33" spans="1:14" ht="12" customHeight="1">
      <c r="A33" s="432" t="s">
        <v>642</v>
      </c>
      <c r="B33" s="500">
        <v>-1649.2133989999998</v>
      </c>
      <c r="C33" s="453">
        <v>-1569.484786</v>
      </c>
      <c r="D33" s="453">
        <v>-1709.8263730000001</v>
      </c>
      <c r="E33" s="453">
        <v>-1565.863572</v>
      </c>
      <c r="F33" s="453">
        <v>-1602.2632990000002</v>
      </c>
      <c r="G33" s="453">
        <v>-1654.4131790000001</v>
      </c>
      <c r="H33" s="453">
        <v>-1556.2239550000002</v>
      </c>
      <c r="I33" s="453">
        <v>-1542.6924369999999</v>
      </c>
      <c r="J33" s="453">
        <v>-1569.5757389999992</v>
      </c>
      <c r="K33" s="453">
        <v>-1616.1381180000021</v>
      </c>
      <c r="L33" s="453">
        <v>-1676.2671769999999</v>
      </c>
      <c r="M33" s="453">
        <v>-1520.6374070000002</v>
      </c>
      <c r="N33" s="436">
        <f t="shared" si="4"/>
        <v>-19232.599441000006</v>
      </c>
    </row>
    <row r="34" spans="1:14" ht="12" customHeight="1">
      <c r="A34" s="432" t="s">
        <v>643</v>
      </c>
      <c r="B34" s="500">
        <v>-804.77766125434107</v>
      </c>
      <c r="C34" s="453">
        <v>-746.57763940725602</v>
      </c>
      <c r="D34" s="453">
        <v>-719.65108968553204</v>
      </c>
      <c r="E34" s="453">
        <v>-620.22655353803304</v>
      </c>
      <c r="F34" s="453">
        <v>-581.51584238647604</v>
      </c>
      <c r="G34" s="453">
        <v>-513.37608376113701</v>
      </c>
      <c r="H34" s="453">
        <v>-520.61155655175105</v>
      </c>
      <c r="I34" s="453">
        <v>-537.30044102829606</v>
      </c>
      <c r="J34" s="453">
        <v>-538.50041768927906</v>
      </c>
      <c r="K34" s="453">
        <v>-624.65840192177905</v>
      </c>
      <c r="L34" s="453">
        <v>-692.78395322890901</v>
      </c>
      <c r="M34" s="453">
        <v>-761.40624734936205</v>
      </c>
      <c r="N34" s="436">
        <f t="shared" si="4"/>
        <v>-7661.385887802151</v>
      </c>
    </row>
    <row r="35" spans="1:14" ht="12" customHeight="1">
      <c r="A35" s="432" t="s">
        <v>644</v>
      </c>
      <c r="B35" s="500">
        <v>-1953.4305257456592</v>
      </c>
      <c r="C35" s="453">
        <v>-1773.4715355927431</v>
      </c>
      <c r="D35" s="453">
        <v>-1723.2208113144677</v>
      </c>
      <c r="E35" s="453">
        <v>-1486.5384984619679</v>
      </c>
      <c r="F35" s="453">
        <v>-1270.8310906135239</v>
      </c>
      <c r="G35" s="453">
        <v>-1023.911614238864</v>
      </c>
      <c r="H35" s="453">
        <v>-1025.5937624482499</v>
      </c>
      <c r="I35" s="453">
        <v>-1043.9261779717021</v>
      </c>
      <c r="J35" s="453">
        <v>-1064.5224573107221</v>
      </c>
      <c r="K35" s="453">
        <v>-1362.0878290782221</v>
      </c>
      <c r="L35" s="453">
        <v>-1552.0706017710872</v>
      </c>
      <c r="M35" s="453">
        <v>-1913.3363836506401</v>
      </c>
      <c r="N35" s="436">
        <f t="shared" si="4"/>
        <v>-17192.94128819785</v>
      </c>
    </row>
    <row r="36" spans="1:14" ht="12" customHeight="1">
      <c r="A36" s="432" t="s">
        <v>645</v>
      </c>
      <c r="B36" s="500">
        <v>-10.783699</v>
      </c>
      <c r="C36" s="453">
        <v>-9.8834070000000018</v>
      </c>
      <c r="D36" s="453">
        <v>-9.0619519999999998</v>
      </c>
      <c r="E36" s="453">
        <v>-7.139937999999999</v>
      </c>
      <c r="F36" s="453">
        <v>-5.0674359999999998</v>
      </c>
      <c r="G36" s="453">
        <v>-3.5386690000000001</v>
      </c>
      <c r="H36" s="453">
        <v>-3.429033</v>
      </c>
      <c r="I36" s="453">
        <v>-3.5102539999999998</v>
      </c>
      <c r="J36" s="453">
        <v>-3.7626929999999996</v>
      </c>
      <c r="K36" s="453">
        <v>-5.881564</v>
      </c>
      <c r="L36" s="453">
        <v>-8.1137569999999997</v>
      </c>
      <c r="M36" s="453">
        <v>-10.380886</v>
      </c>
      <c r="N36" s="436">
        <f t="shared" si="4"/>
        <v>-80.553288000000009</v>
      </c>
    </row>
    <row r="37" spans="1:14" ht="12" customHeight="1">
      <c r="A37" s="329" t="s">
        <v>631</v>
      </c>
      <c r="B37" s="528">
        <v>-259.48129599999999</v>
      </c>
      <c r="C37" s="435">
        <v>-235.19467399999996</v>
      </c>
      <c r="D37" s="435">
        <v>-240.029169</v>
      </c>
      <c r="E37" s="435">
        <v>-213.40033300000002</v>
      </c>
      <c r="F37" s="435">
        <v>-204.04806800000003</v>
      </c>
      <c r="G37" s="435">
        <v>-193.24161999999998</v>
      </c>
      <c r="H37" s="435">
        <v>-189.070808</v>
      </c>
      <c r="I37" s="435">
        <v>-189.33606599999999</v>
      </c>
      <c r="J37" s="435">
        <v>-194.35916599999999</v>
      </c>
      <c r="K37" s="435">
        <v>-212.22200999999998</v>
      </c>
      <c r="L37" s="435">
        <v>-231.60345499999997</v>
      </c>
      <c r="M37" s="435">
        <v>-247.683007</v>
      </c>
      <c r="N37" s="435">
        <f t="shared" si="4"/>
        <v>-2609.669672</v>
      </c>
    </row>
    <row r="38" spans="1:14">
      <c r="A38" s="10"/>
      <c r="N38" s="9"/>
    </row>
  </sheetData>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26"/>
  <dimension ref="A1:N40"/>
  <sheetViews>
    <sheetView showGridLines="0" zoomScaleNormal="100" zoomScaleSheetLayoutView="100" workbookViewId="0"/>
  </sheetViews>
  <sheetFormatPr defaultColWidth="9.140625" defaultRowHeight="12"/>
  <cols>
    <col min="1" max="1" width="5.7109375" style="3" customWidth="1"/>
    <col min="2" max="2" width="4" style="3" customWidth="1"/>
    <col min="3" max="3" width="10.5703125" style="3" customWidth="1"/>
    <col min="4" max="6" width="14" style="3" customWidth="1"/>
    <col min="7" max="7" width="14.28515625" style="3" customWidth="1"/>
    <col min="8" max="8" width="0.7109375" style="3" customWidth="1"/>
    <col min="9" max="9" width="10.5703125" style="3" customWidth="1"/>
    <col min="10" max="12" width="14" style="3" customWidth="1"/>
    <col min="13" max="13" width="14.28515625" style="3" customWidth="1"/>
    <col min="14" max="15" width="10.85546875" style="3" customWidth="1"/>
    <col min="16" max="19" width="9.140625" style="3" customWidth="1"/>
    <col min="20" max="16384" width="9.140625" style="3"/>
  </cols>
  <sheetData>
    <row r="1" spans="1:13" ht="18">
      <c r="A1" s="301" t="s">
        <v>646</v>
      </c>
      <c r="B1" s="38"/>
      <c r="M1" s="315" t="str">
        <f>'3.1'!N1</f>
        <v>2021</v>
      </c>
    </row>
    <row r="2" spans="1:13" ht="6" customHeight="1"/>
    <row r="3" spans="1:13" ht="12" customHeight="1">
      <c r="A3" s="657" t="s">
        <v>648</v>
      </c>
      <c r="B3" s="657"/>
      <c r="C3" s="655" t="s">
        <v>647</v>
      </c>
      <c r="D3" s="655"/>
      <c r="E3" s="655"/>
      <c r="F3" s="655"/>
      <c r="G3" s="655"/>
      <c r="I3" s="655" t="s">
        <v>649</v>
      </c>
      <c r="J3" s="655"/>
      <c r="K3" s="655"/>
      <c r="L3" s="655"/>
      <c r="M3" s="655"/>
    </row>
    <row r="4" spans="1:13">
      <c r="A4" s="657"/>
      <c r="B4" s="657"/>
      <c r="C4" s="369" t="s">
        <v>57</v>
      </c>
      <c r="D4" s="369" t="s">
        <v>58</v>
      </c>
      <c r="E4" s="369" t="s">
        <v>131</v>
      </c>
      <c r="F4" s="369" t="s">
        <v>59</v>
      </c>
      <c r="G4" s="370" t="s">
        <v>355</v>
      </c>
      <c r="I4" s="369" t="s">
        <v>57</v>
      </c>
      <c r="J4" s="369" t="s">
        <v>58</v>
      </c>
      <c r="K4" s="369" t="s">
        <v>131</v>
      </c>
      <c r="L4" s="369" t="s">
        <v>59</v>
      </c>
      <c r="M4" s="370" t="s">
        <v>355</v>
      </c>
    </row>
    <row r="5" spans="1:13">
      <c r="A5" s="658" t="s">
        <v>355</v>
      </c>
      <c r="B5" s="658"/>
      <c r="C5" s="371">
        <f>SUM(C6,C10,C17)</f>
        <v>4447</v>
      </c>
      <c r="D5" s="371">
        <f>SUM(D6,D10,D17)</f>
        <v>90692.760000000009</v>
      </c>
      <c r="E5" s="371">
        <f>SUM(E6,E10,E17)</f>
        <v>34903.35</v>
      </c>
      <c r="F5" s="371">
        <f>SUM(F6,F10,F17)</f>
        <v>305.01</v>
      </c>
      <c r="G5" s="372">
        <f t="shared" ref="G5:G17" si="0">SUM(C5:F5)</f>
        <v>130348.12000000001</v>
      </c>
      <c r="I5" s="371">
        <f>SUM(I6,I10,I17)</f>
        <v>0</v>
      </c>
      <c r="J5" s="371">
        <f>SUM(J6,J10,J17)</f>
        <v>72353</v>
      </c>
      <c r="K5" s="371">
        <f>SUM(K6,K10,K17)</f>
        <v>29515.53</v>
      </c>
      <c r="L5" s="371">
        <f>SUM(L6,L10,L17)</f>
        <v>12162.400000000001</v>
      </c>
      <c r="M5" s="372">
        <f t="shared" ref="M5:M17" si="1">SUM(I5:L5)</f>
        <v>114030.93</v>
      </c>
    </row>
    <row r="6" spans="1:13">
      <c r="A6" s="373" t="s">
        <v>265</v>
      </c>
      <c r="B6" s="373"/>
      <c r="C6" s="371">
        <f>SUM(C7:C9)</f>
        <v>4447</v>
      </c>
      <c r="D6" s="371">
        <f>SUM(D7:D9)</f>
        <v>5387.76</v>
      </c>
      <c r="E6" s="371">
        <f>SUM(E7:E9)</f>
        <v>2380.41</v>
      </c>
      <c r="F6" s="371">
        <f>SUM(F7:F9)</f>
        <v>136.81</v>
      </c>
      <c r="G6" s="372">
        <f t="shared" si="0"/>
        <v>12351.98</v>
      </c>
      <c r="H6" s="550"/>
      <c r="I6" s="371">
        <f>SUM(I7:I9)</f>
        <v>0</v>
      </c>
      <c r="J6" s="371">
        <f>SUM(J7:J9)</f>
        <v>33</v>
      </c>
      <c r="K6" s="371">
        <f>SUM(K7:K9)</f>
        <v>14.33</v>
      </c>
      <c r="L6" s="371">
        <f>SUM(L7:L9)</f>
        <v>82.76</v>
      </c>
      <c r="M6" s="372">
        <f t="shared" si="1"/>
        <v>130.09</v>
      </c>
    </row>
    <row r="7" spans="1:13">
      <c r="A7" s="434"/>
      <c r="B7" s="538">
        <v>400</v>
      </c>
      <c r="C7" s="549">
        <v>3139</v>
      </c>
      <c r="D7" s="549">
        <v>0</v>
      </c>
      <c r="E7" s="549">
        <v>0</v>
      </c>
      <c r="F7" s="549">
        <v>0</v>
      </c>
      <c r="G7" s="539">
        <f t="shared" si="0"/>
        <v>3139</v>
      </c>
      <c r="H7" s="34"/>
      <c r="I7" s="540">
        <v>0</v>
      </c>
      <c r="J7" s="539">
        <v>0</v>
      </c>
      <c r="K7" s="539">
        <v>0</v>
      </c>
      <c r="L7" s="539">
        <v>0</v>
      </c>
      <c r="M7" s="539">
        <f t="shared" si="1"/>
        <v>0</v>
      </c>
    </row>
    <row r="8" spans="1:13">
      <c r="A8" s="434"/>
      <c r="B8" s="538">
        <v>220</v>
      </c>
      <c r="C8" s="539">
        <v>1263</v>
      </c>
      <c r="D8" s="539">
        <v>0</v>
      </c>
      <c r="E8" s="539">
        <v>0</v>
      </c>
      <c r="F8" s="539">
        <v>0</v>
      </c>
      <c r="G8" s="539">
        <f t="shared" si="0"/>
        <v>1263</v>
      </c>
      <c r="H8" s="34"/>
      <c r="I8" s="540">
        <v>0</v>
      </c>
      <c r="J8" s="539">
        <v>0</v>
      </c>
      <c r="K8" s="539">
        <v>0</v>
      </c>
      <c r="L8" s="539">
        <v>0</v>
      </c>
      <c r="M8" s="539">
        <f t="shared" si="1"/>
        <v>0</v>
      </c>
    </row>
    <row r="9" spans="1:13">
      <c r="A9" s="541"/>
      <c r="B9" s="533">
        <v>110</v>
      </c>
      <c r="C9" s="534">
        <v>45</v>
      </c>
      <c r="D9" s="535">
        <v>5387.76</v>
      </c>
      <c r="E9" s="534">
        <v>2380.41</v>
      </c>
      <c r="F9" s="535">
        <v>136.81</v>
      </c>
      <c r="G9" s="536">
        <f t="shared" si="0"/>
        <v>7949.9800000000005</v>
      </c>
      <c r="I9" s="537">
        <v>0</v>
      </c>
      <c r="J9" s="536">
        <v>33</v>
      </c>
      <c r="K9" s="536">
        <v>14.33</v>
      </c>
      <c r="L9" s="536">
        <v>82.76</v>
      </c>
      <c r="M9" s="536">
        <f t="shared" si="1"/>
        <v>130.09</v>
      </c>
    </row>
    <row r="10" spans="1:13">
      <c r="A10" s="373" t="s">
        <v>269</v>
      </c>
      <c r="B10" s="373"/>
      <c r="C10" s="374">
        <f>SUM(C11:C16)</f>
        <v>0</v>
      </c>
      <c r="D10" s="374">
        <f>SUM(D11:D16)</f>
        <v>40127</v>
      </c>
      <c r="E10" s="374">
        <f>SUM(E11:E16)</f>
        <v>17920.43</v>
      </c>
      <c r="F10" s="374">
        <f>SUM(F11:F16)</f>
        <v>90.2</v>
      </c>
      <c r="G10" s="372">
        <f t="shared" si="0"/>
        <v>58137.63</v>
      </c>
      <c r="H10" s="550"/>
      <c r="I10" s="374">
        <f>SUM(I11:I16)</f>
        <v>0</v>
      </c>
      <c r="J10" s="374">
        <f>SUM(J11:J16)</f>
        <v>11167</v>
      </c>
      <c r="K10" s="374">
        <f>SUM(K11:K16)</f>
        <v>4095.7</v>
      </c>
      <c r="L10" s="374">
        <f>SUM(L11:L16)</f>
        <v>3823.44</v>
      </c>
      <c r="M10" s="372">
        <f t="shared" si="1"/>
        <v>19086.14</v>
      </c>
    </row>
    <row r="11" spans="1:13">
      <c r="A11" s="434"/>
      <c r="B11" s="538">
        <v>35</v>
      </c>
      <c r="C11" s="544">
        <v>0</v>
      </c>
      <c r="D11" s="545">
        <v>9783</v>
      </c>
      <c r="E11" s="544">
        <v>0</v>
      </c>
      <c r="F11" s="545">
        <v>0</v>
      </c>
      <c r="G11" s="539">
        <f t="shared" si="0"/>
        <v>9783</v>
      </c>
      <c r="H11" s="34"/>
      <c r="I11" s="544">
        <v>0</v>
      </c>
      <c r="J11" s="545">
        <v>1305</v>
      </c>
      <c r="K11" s="544">
        <v>0</v>
      </c>
      <c r="L11" s="545">
        <v>0</v>
      </c>
      <c r="M11" s="539">
        <f t="shared" si="1"/>
        <v>1305</v>
      </c>
    </row>
    <row r="12" spans="1:13">
      <c r="A12" s="434"/>
      <c r="B12" s="538">
        <v>22</v>
      </c>
      <c r="C12" s="544">
        <v>0</v>
      </c>
      <c r="D12" s="545">
        <v>30208</v>
      </c>
      <c r="E12" s="544">
        <v>17920.43</v>
      </c>
      <c r="F12" s="545">
        <v>90.2</v>
      </c>
      <c r="G12" s="539">
        <f t="shared" si="0"/>
        <v>48218.63</v>
      </c>
      <c r="H12" s="34"/>
      <c r="I12" s="544">
        <v>0</v>
      </c>
      <c r="J12" s="545">
        <v>8347</v>
      </c>
      <c r="K12" s="544">
        <v>4095.7</v>
      </c>
      <c r="L12" s="545">
        <v>3823.44</v>
      </c>
      <c r="M12" s="539">
        <f t="shared" si="1"/>
        <v>16266.140000000001</v>
      </c>
    </row>
    <row r="13" spans="1:13">
      <c r="A13" s="434"/>
      <c r="B13" s="538">
        <v>10</v>
      </c>
      <c r="C13" s="544">
        <v>0</v>
      </c>
      <c r="D13" s="545">
        <v>136</v>
      </c>
      <c r="E13" s="544">
        <v>0</v>
      </c>
      <c r="F13" s="545">
        <v>0</v>
      </c>
      <c r="G13" s="539">
        <f t="shared" si="0"/>
        <v>136</v>
      </c>
      <c r="H13" s="34"/>
      <c r="I13" s="544">
        <v>0</v>
      </c>
      <c r="J13" s="545">
        <v>1389</v>
      </c>
      <c r="K13" s="544">
        <v>0</v>
      </c>
      <c r="L13" s="545">
        <v>0</v>
      </c>
      <c r="M13" s="539">
        <f t="shared" si="1"/>
        <v>1389</v>
      </c>
    </row>
    <row r="14" spans="1:13">
      <c r="A14" s="434"/>
      <c r="B14" s="538">
        <v>6</v>
      </c>
      <c r="C14" s="544">
        <v>0</v>
      </c>
      <c r="D14" s="545">
        <v>0</v>
      </c>
      <c r="E14" s="544">
        <v>0</v>
      </c>
      <c r="F14" s="545">
        <v>0</v>
      </c>
      <c r="G14" s="539">
        <f t="shared" si="0"/>
        <v>0</v>
      </c>
      <c r="H14" s="34"/>
      <c r="I14" s="544">
        <v>0</v>
      </c>
      <c r="J14" s="545">
        <v>125</v>
      </c>
      <c r="K14" s="544">
        <v>0</v>
      </c>
      <c r="L14" s="545">
        <v>0</v>
      </c>
      <c r="M14" s="539">
        <f t="shared" si="1"/>
        <v>125</v>
      </c>
    </row>
    <row r="15" spans="1:13">
      <c r="A15" s="434"/>
      <c r="B15" s="538">
        <v>5</v>
      </c>
      <c r="C15" s="544">
        <v>0</v>
      </c>
      <c r="D15" s="545">
        <v>0</v>
      </c>
      <c r="E15" s="544">
        <v>0</v>
      </c>
      <c r="F15" s="545">
        <v>0</v>
      </c>
      <c r="G15" s="539">
        <f t="shared" si="0"/>
        <v>0</v>
      </c>
      <c r="H15" s="34"/>
      <c r="I15" s="544">
        <v>0</v>
      </c>
      <c r="J15" s="545">
        <v>0</v>
      </c>
      <c r="K15" s="544">
        <v>0</v>
      </c>
      <c r="L15" s="545">
        <v>0</v>
      </c>
      <c r="M15" s="539">
        <f t="shared" si="1"/>
        <v>0</v>
      </c>
    </row>
    <row r="16" spans="1:13">
      <c r="A16" s="541"/>
      <c r="B16" s="533">
        <v>3</v>
      </c>
      <c r="C16" s="534">
        <v>0</v>
      </c>
      <c r="D16" s="535">
        <v>0</v>
      </c>
      <c r="E16" s="534">
        <v>0</v>
      </c>
      <c r="F16" s="535">
        <v>0</v>
      </c>
      <c r="G16" s="536">
        <f t="shared" si="0"/>
        <v>0</v>
      </c>
      <c r="I16" s="534">
        <v>0</v>
      </c>
      <c r="J16" s="535">
        <v>1</v>
      </c>
      <c r="K16" s="534">
        <v>0</v>
      </c>
      <c r="L16" s="535">
        <v>0</v>
      </c>
      <c r="M16" s="536">
        <f t="shared" si="1"/>
        <v>1</v>
      </c>
    </row>
    <row r="17" spans="1:14">
      <c r="A17" s="373" t="s">
        <v>273</v>
      </c>
      <c r="B17" s="375"/>
      <c r="C17" s="376">
        <v>0</v>
      </c>
      <c r="D17" s="377">
        <v>45178</v>
      </c>
      <c r="E17" s="377">
        <v>14602.51</v>
      </c>
      <c r="F17" s="377">
        <v>78</v>
      </c>
      <c r="G17" s="372">
        <f t="shared" si="0"/>
        <v>59858.51</v>
      </c>
      <c r="I17" s="376">
        <v>0</v>
      </c>
      <c r="J17" s="377">
        <v>61153</v>
      </c>
      <c r="K17" s="377">
        <v>25405.5</v>
      </c>
      <c r="L17" s="377">
        <v>8256.2000000000007</v>
      </c>
      <c r="M17" s="372">
        <f t="shared" si="1"/>
        <v>94814.7</v>
      </c>
    </row>
    <row r="18" spans="1:14" ht="3.75" customHeight="1">
      <c r="A18" s="378"/>
      <c r="B18" s="378"/>
      <c r="C18" s="378"/>
      <c r="D18" s="378"/>
      <c r="E18" s="378"/>
      <c r="F18" s="378"/>
      <c r="G18" s="378"/>
      <c r="H18" s="35"/>
      <c r="I18" s="35"/>
      <c r="J18" s="35"/>
      <c r="K18" s="35"/>
      <c r="L18" s="35"/>
      <c r="M18" s="35"/>
      <c r="N18" s="35"/>
    </row>
    <row r="19" spans="1:14" ht="12" customHeight="1">
      <c r="A19" s="657" t="s">
        <v>648</v>
      </c>
      <c r="B19" s="657"/>
      <c r="C19" s="655" t="s">
        <v>650</v>
      </c>
      <c r="D19" s="655"/>
      <c r="E19" s="655"/>
      <c r="F19" s="655"/>
      <c r="G19" s="655"/>
      <c r="H19" s="35"/>
    </row>
    <row r="20" spans="1:14">
      <c r="A20" s="657"/>
      <c r="B20" s="657"/>
      <c r="C20" s="369" t="s">
        <v>57</v>
      </c>
      <c r="D20" s="369" t="s">
        <v>58</v>
      </c>
      <c r="E20" s="369" t="s">
        <v>131</v>
      </c>
      <c r="F20" s="369" t="s">
        <v>59</v>
      </c>
      <c r="G20" s="370" t="s">
        <v>355</v>
      </c>
      <c r="H20" s="35"/>
    </row>
    <row r="21" spans="1:14">
      <c r="A21" s="656" t="s">
        <v>355</v>
      </c>
      <c r="B21" s="656"/>
      <c r="C21" s="371">
        <f>SUM(C22,C26,C33)</f>
        <v>5703</v>
      </c>
      <c r="D21" s="371">
        <f>SUM(D22,D26,D33)</f>
        <v>95274</v>
      </c>
      <c r="E21" s="371">
        <f>SUM(E22,E26,E33)</f>
        <v>37050.68</v>
      </c>
      <c r="F21" s="371">
        <f>SUM(F22,F26,F33)</f>
        <v>468.78999999999996</v>
      </c>
      <c r="G21" s="372">
        <f t="shared" ref="G21:G33" si="2">SUM(C21:F21)</f>
        <v>138496.47</v>
      </c>
      <c r="H21" s="35"/>
    </row>
    <row r="22" spans="1:14">
      <c r="A22" s="373" t="s">
        <v>265</v>
      </c>
      <c r="B22" s="373"/>
      <c r="C22" s="371">
        <f>SUM(C23:C25)</f>
        <v>5703</v>
      </c>
      <c r="D22" s="371">
        <f>SUM(D23:D25)</f>
        <v>9969</v>
      </c>
      <c r="E22" s="371">
        <f>SUM(E23:E25)</f>
        <v>4047.66</v>
      </c>
      <c r="F22" s="371">
        <f>SUM(F23:F25)</f>
        <v>286.39</v>
      </c>
      <c r="G22" s="372">
        <f t="shared" si="2"/>
        <v>20006.05</v>
      </c>
      <c r="H22" s="35"/>
    </row>
    <row r="23" spans="1:14">
      <c r="A23" s="327"/>
      <c r="B23" s="546">
        <v>400</v>
      </c>
      <c r="C23" s="532">
        <v>3795</v>
      </c>
      <c r="D23" s="532">
        <v>0</v>
      </c>
      <c r="E23" s="532">
        <v>0</v>
      </c>
      <c r="F23" s="532">
        <v>0</v>
      </c>
      <c r="G23" s="532">
        <f t="shared" si="2"/>
        <v>3795</v>
      </c>
      <c r="H23" s="35"/>
    </row>
    <row r="24" spans="1:14">
      <c r="A24" s="434"/>
      <c r="B24" s="548">
        <v>220</v>
      </c>
      <c r="C24" s="539">
        <v>1824</v>
      </c>
      <c r="D24" s="539">
        <v>0</v>
      </c>
      <c r="E24" s="539">
        <v>0</v>
      </c>
      <c r="F24" s="539">
        <v>0</v>
      </c>
      <c r="G24" s="539">
        <f t="shared" si="2"/>
        <v>1824</v>
      </c>
      <c r="H24" s="35"/>
    </row>
    <row r="25" spans="1:14">
      <c r="A25" s="541"/>
      <c r="B25" s="547">
        <v>110</v>
      </c>
      <c r="C25" s="536">
        <v>84</v>
      </c>
      <c r="D25" s="536">
        <v>9969</v>
      </c>
      <c r="E25" s="536">
        <v>4047.66</v>
      </c>
      <c r="F25" s="536">
        <v>286.39</v>
      </c>
      <c r="G25" s="536">
        <f t="shared" si="2"/>
        <v>14387.05</v>
      </c>
      <c r="H25" s="35"/>
    </row>
    <row r="26" spans="1:14">
      <c r="A26" s="373" t="s">
        <v>269</v>
      </c>
      <c r="B26" s="373"/>
      <c r="C26" s="374">
        <f>SUM(C27:C32)</f>
        <v>0</v>
      </c>
      <c r="D26" s="374">
        <f>SUM(D27:D32)</f>
        <v>40127</v>
      </c>
      <c r="E26" s="374">
        <f>SUM(E27:E32)</f>
        <v>18400.509999999998</v>
      </c>
      <c r="F26" s="374">
        <f>SUM(F27:F32)</f>
        <v>104.4</v>
      </c>
      <c r="G26" s="372">
        <f t="shared" si="2"/>
        <v>58631.909999999996</v>
      </c>
      <c r="H26" s="35"/>
    </row>
    <row r="27" spans="1:14">
      <c r="A27" s="327"/>
      <c r="B27" s="546">
        <v>35</v>
      </c>
      <c r="C27" s="542">
        <v>0</v>
      </c>
      <c r="D27" s="543">
        <v>9783</v>
      </c>
      <c r="E27" s="542">
        <v>0</v>
      </c>
      <c r="F27" s="543">
        <v>0</v>
      </c>
      <c r="G27" s="532">
        <f t="shared" si="2"/>
        <v>9783</v>
      </c>
      <c r="H27" s="35"/>
    </row>
    <row r="28" spans="1:14">
      <c r="A28" s="434"/>
      <c r="B28" s="548">
        <v>22</v>
      </c>
      <c r="C28" s="544">
        <v>0</v>
      </c>
      <c r="D28" s="545">
        <v>30208</v>
      </c>
      <c r="E28" s="544">
        <v>18400.509999999998</v>
      </c>
      <c r="F28" s="545">
        <v>104.4</v>
      </c>
      <c r="G28" s="539">
        <f t="shared" si="2"/>
        <v>48712.909999999996</v>
      </c>
      <c r="H28" s="35"/>
    </row>
    <row r="29" spans="1:14">
      <c r="A29" s="434"/>
      <c r="B29" s="548">
        <v>10</v>
      </c>
      <c r="C29" s="544">
        <v>0</v>
      </c>
      <c r="D29" s="545">
        <v>136</v>
      </c>
      <c r="E29" s="544">
        <v>0</v>
      </c>
      <c r="F29" s="545">
        <v>0</v>
      </c>
      <c r="G29" s="539">
        <f t="shared" si="2"/>
        <v>136</v>
      </c>
      <c r="H29" s="35"/>
    </row>
    <row r="30" spans="1:14">
      <c r="A30" s="434"/>
      <c r="B30" s="548">
        <v>6</v>
      </c>
      <c r="C30" s="544">
        <v>0</v>
      </c>
      <c r="D30" s="545">
        <v>0</v>
      </c>
      <c r="E30" s="544">
        <v>0</v>
      </c>
      <c r="F30" s="545">
        <v>0</v>
      </c>
      <c r="G30" s="539">
        <f t="shared" si="2"/>
        <v>0</v>
      </c>
      <c r="H30" s="35"/>
    </row>
    <row r="31" spans="1:14">
      <c r="A31" s="434"/>
      <c r="B31" s="548">
        <v>5</v>
      </c>
      <c r="C31" s="544">
        <v>0</v>
      </c>
      <c r="D31" s="545">
        <v>0</v>
      </c>
      <c r="E31" s="544">
        <v>0</v>
      </c>
      <c r="F31" s="545">
        <v>0</v>
      </c>
      <c r="G31" s="539">
        <f t="shared" si="2"/>
        <v>0</v>
      </c>
      <c r="H31" s="35"/>
    </row>
    <row r="32" spans="1:14">
      <c r="A32" s="541"/>
      <c r="B32" s="547">
        <v>3</v>
      </c>
      <c r="C32" s="534">
        <v>0</v>
      </c>
      <c r="D32" s="535">
        <v>0</v>
      </c>
      <c r="E32" s="534">
        <v>0</v>
      </c>
      <c r="F32" s="535">
        <v>0</v>
      </c>
      <c r="G32" s="536">
        <f t="shared" si="2"/>
        <v>0</v>
      </c>
      <c r="H32" s="35"/>
    </row>
    <row r="33" spans="1:12">
      <c r="A33" s="373" t="s">
        <v>273</v>
      </c>
      <c r="B33" s="379"/>
      <c r="C33" s="376">
        <v>0</v>
      </c>
      <c r="D33" s="377">
        <v>45178</v>
      </c>
      <c r="E33" s="377">
        <v>14602.51</v>
      </c>
      <c r="F33" s="377">
        <v>78</v>
      </c>
      <c r="G33" s="372">
        <f t="shared" si="2"/>
        <v>59858.51</v>
      </c>
      <c r="H33" s="35"/>
    </row>
    <row r="34" spans="1:12">
      <c r="A34" s="12"/>
      <c r="G34" s="9"/>
    </row>
    <row r="37" spans="1:12">
      <c r="A37" s="42" t="s">
        <v>64</v>
      </c>
      <c r="B37" s="42"/>
      <c r="C37" s="42"/>
      <c r="D37" s="42" t="s">
        <v>131</v>
      </c>
      <c r="E37" s="42"/>
      <c r="F37" s="42"/>
      <c r="G37" s="42" t="s">
        <v>65</v>
      </c>
      <c r="H37" s="42"/>
      <c r="I37" s="42"/>
      <c r="J37" s="42" t="s">
        <v>651</v>
      </c>
      <c r="K37" s="42"/>
      <c r="L37" s="42"/>
    </row>
    <row r="38" spans="1:12">
      <c r="A38" s="42" t="s">
        <v>273</v>
      </c>
      <c r="B38" s="42" t="s">
        <v>269</v>
      </c>
      <c r="C38" s="42" t="s">
        <v>265</v>
      </c>
      <c r="D38" s="42" t="s">
        <v>273</v>
      </c>
      <c r="E38" s="42" t="s">
        <v>269</v>
      </c>
      <c r="F38" s="42" t="s">
        <v>265</v>
      </c>
      <c r="G38" s="42" t="s">
        <v>273</v>
      </c>
      <c r="H38" s="42" t="s">
        <v>269</v>
      </c>
      <c r="I38" s="42" t="s">
        <v>265</v>
      </c>
      <c r="J38" s="42" t="s">
        <v>273</v>
      </c>
      <c r="K38" s="42" t="s">
        <v>269</v>
      </c>
      <c r="L38" s="42" t="s">
        <v>265</v>
      </c>
    </row>
    <row r="39" spans="1:12">
      <c r="A39" s="42" t="s">
        <v>57</v>
      </c>
      <c r="B39" s="42"/>
      <c r="C39" s="42"/>
    </row>
    <row r="40" spans="1:12">
      <c r="A40" s="42" t="s">
        <v>273</v>
      </c>
      <c r="B40" s="42" t="s">
        <v>47</v>
      </c>
      <c r="C40" s="42" t="s">
        <v>48</v>
      </c>
    </row>
  </sheetData>
  <mergeCells count="7">
    <mergeCell ref="I3:M3"/>
    <mergeCell ref="A21:B21"/>
    <mergeCell ref="A19:B20"/>
    <mergeCell ref="A3:B4"/>
    <mergeCell ref="A5:B5"/>
    <mergeCell ref="C3:G3"/>
    <mergeCell ref="C19:G19"/>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38"/>
  <dimension ref="A1:M36"/>
  <sheetViews>
    <sheetView showGridLines="0" zoomScaleNormal="100" workbookViewId="0"/>
  </sheetViews>
  <sheetFormatPr defaultColWidth="9.140625" defaultRowHeight="12"/>
  <cols>
    <col min="1" max="1" width="9.7109375" style="3" customWidth="1"/>
    <col min="2" max="2" width="3.7109375" style="3" customWidth="1"/>
    <col min="3" max="3" width="10.85546875" style="3" customWidth="1"/>
    <col min="4" max="6" width="14" style="3" customWidth="1"/>
    <col min="7" max="7" width="14.28515625" style="3" customWidth="1"/>
    <col min="8" max="8" width="0.7109375" style="3" customWidth="1"/>
    <col min="9" max="9" width="10.85546875" style="3" customWidth="1"/>
    <col min="10" max="12" width="14" style="3" customWidth="1"/>
    <col min="13" max="13" width="9.140625" style="3" customWidth="1"/>
    <col min="14" max="16384" width="9.140625" style="3"/>
  </cols>
  <sheetData>
    <row r="1" spans="1:13" ht="18">
      <c r="A1" s="301" t="s">
        <v>652</v>
      </c>
      <c r="B1" s="38"/>
      <c r="M1" s="315" t="str">
        <f>'3.1'!N1</f>
        <v>2021</v>
      </c>
    </row>
    <row r="2" spans="1:13" ht="6" customHeight="1"/>
    <row r="3" spans="1:13" ht="12" customHeight="1">
      <c r="A3" s="657" t="s">
        <v>648</v>
      </c>
      <c r="B3" s="657"/>
      <c r="C3" s="660" t="s">
        <v>653</v>
      </c>
      <c r="D3" s="660"/>
      <c r="E3" s="660"/>
      <c r="F3" s="660"/>
      <c r="G3" s="660"/>
      <c r="H3" s="35"/>
      <c r="I3" s="655" t="s">
        <v>657</v>
      </c>
      <c r="J3" s="655"/>
      <c r="K3" s="655"/>
      <c r="L3" s="655"/>
      <c r="M3" s="655"/>
    </row>
    <row r="4" spans="1:13">
      <c r="A4" s="657"/>
      <c r="B4" s="657"/>
      <c r="C4" s="380" t="s">
        <v>57</v>
      </c>
      <c r="D4" s="380" t="s">
        <v>58</v>
      </c>
      <c r="E4" s="380" t="s">
        <v>131</v>
      </c>
      <c r="F4" s="380" t="s">
        <v>59</v>
      </c>
      <c r="G4" s="370" t="s">
        <v>355</v>
      </c>
      <c r="H4" s="35"/>
      <c r="I4" s="369" t="s">
        <v>57</v>
      </c>
      <c r="J4" s="369" t="s">
        <v>58</v>
      </c>
      <c r="K4" s="369" t="s">
        <v>131</v>
      </c>
      <c r="L4" s="369" t="s">
        <v>59</v>
      </c>
      <c r="M4" s="370" t="s">
        <v>355</v>
      </c>
    </row>
    <row r="5" spans="1:13" ht="13.5" customHeight="1">
      <c r="A5" s="658" t="s">
        <v>355</v>
      </c>
      <c r="B5" s="658"/>
      <c r="C5" s="381">
        <f>SUM(C6:C11)</f>
        <v>74</v>
      </c>
      <c r="D5" s="381">
        <f>SUM(D6:D11)</f>
        <v>48255</v>
      </c>
      <c r="E5" s="381">
        <f>SUM(E6:E11)</f>
        <v>20100</v>
      </c>
      <c r="F5" s="381">
        <f>SUM(F6:F11)</f>
        <v>3686</v>
      </c>
      <c r="G5" s="372">
        <f t="shared" ref="G5:G11" si="0">SUM(C5:F5)</f>
        <v>72115</v>
      </c>
      <c r="H5" s="35"/>
      <c r="I5" s="371">
        <f>SUM(I6:I11)</f>
        <v>23100</v>
      </c>
      <c r="J5" s="371">
        <f>SUM(J6:J11)</f>
        <v>32388.07</v>
      </c>
      <c r="K5" s="371">
        <f>SUM(K6:K11)</f>
        <v>11962</v>
      </c>
      <c r="L5" s="371">
        <f>SUM(L6:L11)</f>
        <v>5289.2800000000007</v>
      </c>
      <c r="M5" s="372">
        <f t="shared" ref="M5:M11" si="1">SUM(I5:L5)</f>
        <v>72739.350000000006</v>
      </c>
    </row>
    <row r="6" spans="1:13">
      <c r="A6" s="661" t="s">
        <v>82</v>
      </c>
      <c r="B6" s="661"/>
      <c r="C6" s="551">
        <v>4</v>
      </c>
      <c r="D6" s="551">
        <v>0</v>
      </c>
      <c r="E6" s="551">
        <v>0</v>
      </c>
      <c r="F6" s="551">
        <v>0</v>
      </c>
      <c r="G6" s="532">
        <f t="shared" si="0"/>
        <v>4</v>
      </c>
      <c r="H6" s="35"/>
      <c r="I6" s="531">
        <v>2000</v>
      </c>
      <c r="J6" s="531">
        <v>0</v>
      </c>
      <c r="K6" s="531">
        <v>0</v>
      </c>
      <c r="L6" s="531">
        <v>0</v>
      </c>
      <c r="M6" s="532">
        <f t="shared" si="1"/>
        <v>2000</v>
      </c>
    </row>
    <row r="7" spans="1:13">
      <c r="A7" s="662" t="s">
        <v>83</v>
      </c>
      <c r="B7" s="662"/>
      <c r="C7" s="554">
        <v>50</v>
      </c>
      <c r="D7" s="555">
        <v>0</v>
      </c>
      <c r="E7" s="556">
        <v>0</v>
      </c>
      <c r="F7" s="555">
        <v>0</v>
      </c>
      <c r="G7" s="539">
        <f t="shared" si="0"/>
        <v>50</v>
      </c>
      <c r="H7" s="73"/>
      <c r="I7" s="539">
        <v>17100</v>
      </c>
      <c r="J7" s="539">
        <v>0</v>
      </c>
      <c r="K7" s="539">
        <v>0</v>
      </c>
      <c r="L7" s="539">
        <v>0</v>
      </c>
      <c r="M7" s="539">
        <f t="shared" si="1"/>
        <v>17100</v>
      </c>
    </row>
    <row r="8" spans="1:13">
      <c r="A8" s="662" t="s">
        <v>84</v>
      </c>
      <c r="B8" s="662"/>
      <c r="C8" s="554">
        <v>20</v>
      </c>
      <c r="D8" s="554">
        <v>0</v>
      </c>
      <c r="E8" s="554">
        <v>0</v>
      </c>
      <c r="F8" s="554">
        <v>0</v>
      </c>
      <c r="G8" s="539">
        <f t="shared" si="0"/>
        <v>20</v>
      </c>
      <c r="H8" s="73"/>
      <c r="I8" s="544">
        <v>4000</v>
      </c>
      <c r="J8" s="545">
        <v>0</v>
      </c>
      <c r="K8" s="544">
        <v>0</v>
      </c>
      <c r="L8" s="545">
        <v>0</v>
      </c>
      <c r="M8" s="539">
        <f t="shared" si="1"/>
        <v>4000</v>
      </c>
    </row>
    <row r="9" spans="1:13">
      <c r="A9" s="662" t="s">
        <v>654</v>
      </c>
      <c r="B9" s="662"/>
      <c r="C9" s="556">
        <v>0</v>
      </c>
      <c r="D9" s="555">
        <v>450</v>
      </c>
      <c r="E9" s="556">
        <v>175</v>
      </c>
      <c r="F9" s="555">
        <v>60</v>
      </c>
      <c r="G9" s="539">
        <f t="shared" si="0"/>
        <v>685</v>
      </c>
      <c r="H9" s="73"/>
      <c r="I9" s="544">
        <v>0</v>
      </c>
      <c r="J9" s="545">
        <v>16789</v>
      </c>
      <c r="K9" s="544">
        <v>5952</v>
      </c>
      <c r="L9" s="545">
        <v>3067</v>
      </c>
      <c r="M9" s="539">
        <f t="shared" si="1"/>
        <v>25808</v>
      </c>
    </row>
    <row r="10" spans="1:13">
      <c r="A10" s="662" t="s">
        <v>655</v>
      </c>
      <c r="B10" s="662"/>
      <c r="C10" s="556">
        <v>0</v>
      </c>
      <c r="D10" s="555">
        <v>83</v>
      </c>
      <c r="E10" s="556">
        <v>0</v>
      </c>
      <c r="F10" s="555">
        <v>0</v>
      </c>
      <c r="G10" s="539">
        <f t="shared" si="0"/>
        <v>83</v>
      </c>
      <c r="H10" s="73"/>
      <c r="I10" s="544">
        <v>0</v>
      </c>
      <c r="J10" s="545">
        <v>776</v>
      </c>
      <c r="K10" s="544">
        <v>0</v>
      </c>
      <c r="L10" s="545">
        <v>0</v>
      </c>
      <c r="M10" s="539">
        <f t="shared" si="1"/>
        <v>776</v>
      </c>
    </row>
    <row r="11" spans="1:13" ht="13.5" customHeight="1">
      <c r="A11" s="663" t="s">
        <v>656</v>
      </c>
      <c r="B11" s="663"/>
      <c r="C11" s="552">
        <v>0</v>
      </c>
      <c r="D11" s="553">
        <v>47722</v>
      </c>
      <c r="E11" s="552">
        <v>19925</v>
      </c>
      <c r="F11" s="553">
        <v>3626</v>
      </c>
      <c r="G11" s="536">
        <f t="shared" si="0"/>
        <v>71273</v>
      </c>
      <c r="H11" s="35"/>
      <c r="I11" s="534">
        <v>0</v>
      </c>
      <c r="J11" s="535">
        <v>14823.07</v>
      </c>
      <c r="K11" s="534">
        <v>6010</v>
      </c>
      <c r="L11" s="535">
        <v>2222.2800000000002</v>
      </c>
      <c r="M11" s="536">
        <f t="shared" si="1"/>
        <v>23055.35</v>
      </c>
    </row>
    <row r="12" spans="1:13" ht="4.5" customHeight="1">
      <c r="A12" s="378"/>
      <c r="B12" s="378"/>
      <c r="C12" s="378"/>
      <c r="D12" s="378"/>
      <c r="E12" s="378"/>
      <c r="F12" s="378"/>
      <c r="G12" s="378"/>
    </row>
    <row r="13" spans="1:13" ht="12" customHeight="1">
      <c r="A13" s="657" t="s">
        <v>648</v>
      </c>
      <c r="B13" s="657"/>
      <c r="C13" s="660" t="s">
        <v>658</v>
      </c>
      <c r="D13" s="660"/>
      <c r="E13" s="660"/>
      <c r="F13" s="660"/>
      <c r="G13" s="660"/>
    </row>
    <row r="14" spans="1:13">
      <c r="A14" s="657"/>
      <c r="B14" s="657"/>
      <c r="C14" s="380" t="s">
        <v>57</v>
      </c>
      <c r="D14" s="380" t="s">
        <v>58</v>
      </c>
      <c r="E14" s="380" t="s">
        <v>131</v>
      </c>
      <c r="F14" s="380" t="s">
        <v>59</v>
      </c>
      <c r="G14" s="370" t="s">
        <v>355</v>
      </c>
    </row>
    <row r="15" spans="1:13">
      <c r="A15" s="658" t="s">
        <v>355</v>
      </c>
      <c r="B15" s="658"/>
      <c r="C15" s="381">
        <f>SUM(C16,C20,C27)</f>
        <v>0</v>
      </c>
      <c r="D15" s="381">
        <f>SUM(D16,D20,D27)</f>
        <v>3751440</v>
      </c>
      <c r="E15" s="381">
        <f>SUM(E16,E20,E27)</f>
        <v>1564384</v>
      </c>
      <c r="F15" s="381">
        <f>SUM(F16,F20,F27)</f>
        <v>823612</v>
      </c>
      <c r="G15" s="372">
        <f t="shared" ref="G15:G27" si="2">SUM(C15:F15)</f>
        <v>6139436</v>
      </c>
      <c r="H15" s="42"/>
      <c r="I15" s="42"/>
      <c r="J15" s="42"/>
      <c r="K15" s="42"/>
      <c r="L15" s="42"/>
    </row>
    <row r="16" spans="1:13">
      <c r="A16" s="373" t="s">
        <v>265</v>
      </c>
      <c r="B16" s="373"/>
      <c r="C16" s="382">
        <f>SUM(C17:C19)</f>
        <v>0</v>
      </c>
      <c r="D16" s="382">
        <f>SUM(D17:D19)</f>
        <v>109</v>
      </c>
      <c r="E16" s="382">
        <f>SUM(E17:E19)</f>
        <v>35</v>
      </c>
      <c r="F16" s="382">
        <f>SUM(F17:F19)</f>
        <v>4</v>
      </c>
      <c r="G16" s="372">
        <f t="shared" si="2"/>
        <v>148</v>
      </c>
      <c r="H16" s="42"/>
      <c r="I16" s="42"/>
      <c r="J16" s="42"/>
      <c r="K16" s="42"/>
      <c r="L16" s="42"/>
      <c r="M16" s="42"/>
    </row>
    <row r="17" spans="1:7">
      <c r="A17" s="327"/>
      <c r="B17" s="530">
        <v>400</v>
      </c>
      <c r="C17" s="551">
        <v>0</v>
      </c>
      <c r="D17" s="551">
        <v>0</v>
      </c>
      <c r="E17" s="551">
        <v>0</v>
      </c>
      <c r="F17" s="551">
        <v>0</v>
      </c>
      <c r="G17" s="532">
        <f t="shared" si="2"/>
        <v>0</v>
      </c>
    </row>
    <row r="18" spans="1:7">
      <c r="A18" s="434"/>
      <c r="B18" s="538">
        <v>220</v>
      </c>
      <c r="C18" s="554">
        <v>0</v>
      </c>
      <c r="D18" s="555">
        <v>0</v>
      </c>
      <c r="E18" s="556">
        <v>0</v>
      </c>
      <c r="F18" s="555">
        <v>0</v>
      </c>
      <c r="G18" s="539">
        <f t="shared" si="2"/>
        <v>0</v>
      </c>
    </row>
    <row r="19" spans="1:7">
      <c r="A19" s="541"/>
      <c r="B19" s="533">
        <v>110</v>
      </c>
      <c r="C19" s="553">
        <v>0</v>
      </c>
      <c r="D19" s="553">
        <v>109</v>
      </c>
      <c r="E19" s="553">
        <v>35</v>
      </c>
      <c r="F19" s="553">
        <v>4</v>
      </c>
      <c r="G19" s="536">
        <f t="shared" si="2"/>
        <v>148</v>
      </c>
    </row>
    <row r="20" spans="1:7">
      <c r="A20" s="373" t="s">
        <v>269</v>
      </c>
      <c r="B20" s="373"/>
      <c r="C20" s="383">
        <f>SUM(C21:C26)</f>
        <v>0</v>
      </c>
      <c r="D20" s="383">
        <f>SUM(D21:D26)</f>
        <v>14467</v>
      </c>
      <c r="E20" s="383">
        <f>SUM(E21:E26)</f>
        <v>7930</v>
      </c>
      <c r="F20" s="383">
        <f>SUM(F21:F26)</f>
        <v>2092</v>
      </c>
      <c r="G20" s="372">
        <f t="shared" si="2"/>
        <v>24489</v>
      </c>
    </row>
    <row r="21" spans="1:7">
      <c r="A21" s="327"/>
      <c r="B21" s="530">
        <v>35</v>
      </c>
      <c r="C21" s="551">
        <v>0</v>
      </c>
      <c r="D21" s="551">
        <v>2919</v>
      </c>
      <c r="E21" s="551">
        <v>0</v>
      </c>
      <c r="F21" s="551">
        <v>0</v>
      </c>
      <c r="G21" s="532">
        <f t="shared" si="2"/>
        <v>2919</v>
      </c>
    </row>
    <row r="22" spans="1:7">
      <c r="A22" s="434"/>
      <c r="B22" s="538">
        <v>22</v>
      </c>
      <c r="C22" s="556">
        <v>0</v>
      </c>
      <c r="D22" s="555">
        <v>10881</v>
      </c>
      <c r="E22" s="556">
        <v>7930</v>
      </c>
      <c r="F22" s="555">
        <v>2092</v>
      </c>
      <c r="G22" s="539">
        <f t="shared" si="2"/>
        <v>20903</v>
      </c>
    </row>
    <row r="23" spans="1:7">
      <c r="A23" s="434"/>
      <c r="B23" s="538">
        <v>10</v>
      </c>
      <c r="C23" s="556">
        <v>0</v>
      </c>
      <c r="D23" s="555">
        <v>541</v>
      </c>
      <c r="E23" s="556">
        <v>0</v>
      </c>
      <c r="F23" s="555">
        <v>0</v>
      </c>
      <c r="G23" s="539">
        <f t="shared" si="2"/>
        <v>541</v>
      </c>
    </row>
    <row r="24" spans="1:7">
      <c r="A24" s="434"/>
      <c r="B24" s="538">
        <v>6</v>
      </c>
      <c r="C24" s="556">
        <v>0</v>
      </c>
      <c r="D24" s="555">
        <v>122</v>
      </c>
      <c r="E24" s="556">
        <v>0</v>
      </c>
      <c r="F24" s="555">
        <v>0</v>
      </c>
      <c r="G24" s="539">
        <f t="shared" si="2"/>
        <v>122</v>
      </c>
    </row>
    <row r="25" spans="1:7">
      <c r="A25" s="434"/>
      <c r="B25" s="538">
        <v>5</v>
      </c>
      <c r="C25" s="556">
        <v>0</v>
      </c>
      <c r="D25" s="555">
        <v>0</v>
      </c>
      <c r="E25" s="556">
        <v>0</v>
      </c>
      <c r="F25" s="555">
        <v>0</v>
      </c>
      <c r="G25" s="539">
        <f t="shared" si="2"/>
        <v>0</v>
      </c>
    </row>
    <row r="26" spans="1:7">
      <c r="A26" s="541"/>
      <c r="B26" s="533">
        <v>3</v>
      </c>
      <c r="C26" s="552">
        <v>0</v>
      </c>
      <c r="D26" s="553">
        <v>4</v>
      </c>
      <c r="E26" s="552">
        <v>0</v>
      </c>
      <c r="F26" s="553">
        <v>0</v>
      </c>
      <c r="G26" s="536">
        <f t="shared" si="2"/>
        <v>4</v>
      </c>
    </row>
    <row r="27" spans="1:7">
      <c r="A27" s="373" t="s">
        <v>273</v>
      </c>
      <c r="B27" s="375"/>
      <c r="C27" s="383">
        <v>0</v>
      </c>
      <c r="D27" s="384">
        <v>3736864</v>
      </c>
      <c r="E27" s="383">
        <v>1556419</v>
      </c>
      <c r="F27" s="384">
        <v>821516</v>
      </c>
      <c r="G27" s="372">
        <f t="shared" si="2"/>
        <v>6114799</v>
      </c>
    </row>
    <row r="28" spans="1:7" ht="4.5" customHeight="1">
      <c r="A28" s="378"/>
      <c r="B28" s="378"/>
      <c r="C28" s="378"/>
      <c r="D28" s="378"/>
      <c r="E28" s="378"/>
      <c r="F28" s="378"/>
      <c r="G28" s="378"/>
    </row>
    <row r="29" spans="1:7">
      <c r="A29" s="659" t="s">
        <v>659</v>
      </c>
      <c r="B29" s="659"/>
      <c r="C29" s="659" t="s">
        <v>660</v>
      </c>
      <c r="D29" s="659"/>
      <c r="E29" s="659"/>
      <c r="F29" s="659"/>
      <c r="G29" s="659"/>
    </row>
    <row r="30" spans="1:7">
      <c r="A30" s="659"/>
      <c r="B30" s="659"/>
      <c r="C30" s="385" t="s">
        <v>57</v>
      </c>
      <c r="D30" s="385" t="s">
        <v>58</v>
      </c>
      <c r="E30" s="385" t="s">
        <v>131</v>
      </c>
      <c r="F30" s="385" t="s">
        <v>59</v>
      </c>
      <c r="G30" s="386" t="s">
        <v>355</v>
      </c>
    </row>
    <row r="31" spans="1:7" ht="13.5" customHeight="1">
      <c r="A31" s="664" t="s">
        <v>355</v>
      </c>
      <c r="B31" s="664"/>
      <c r="C31" s="376">
        <f>SUM(C32:C35)</f>
        <v>0</v>
      </c>
      <c r="D31" s="376">
        <f>SUM(D32:D35)</f>
        <v>3751440</v>
      </c>
      <c r="E31" s="376">
        <f>SUM(E32:E35)</f>
        <v>1564384</v>
      </c>
      <c r="F31" s="376">
        <f>SUM(F32:F35)</f>
        <v>823612</v>
      </c>
      <c r="G31" s="376">
        <f>SUM(G32:G35)</f>
        <v>6139436</v>
      </c>
    </row>
    <row r="32" spans="1:7">
      <c r="A32" s="665" t="s">
        <v>468</v>
      </c>
      <c r="B32" s="665"/>
      <c r="C32" s="557">
        <v>0</v>
      </c>
      <c r="D32" s="558">
        <v>109</v>
      </c>
      <c r="E32" s="558">
        <v>35</v>
      </c>
      <c r="F32" s="558">
        <v>4</v>
      </c>
      <c r="G32" s="558">
        <f>SUM(C32:F32)</f>
        <v>148</v>
      </c>
    </row>
    <row r="33" spans="1:7">
      <c r="A33" s="666" t="s">
        <v>469</v>
      </c>
      <c r="B33" s="666"/>
      <c r="C33" s="561">
        <v>0</v>
      </c>
      <c r="D33" s="562">
        <v>14467</v>
      </c>
      <c r="E33" s="562">
        <v>7930</v>
      </c>
      <c r="F33" s="562">
        <v>2092</v>
      </c>
      <c r="G33" s="562">
        <f>SUM(C33:F33)</f>
        <v>24489</v>
      </c>
    </row>
    <row r="34" spans="1:7">
      <c r="A34" s="666" t="s">
        <v>271</v>
      </c>
      <c r="B34" s="666"/>
      <c r="C34" s="561">
        <v>0</v>
      </c>
      <c r="D34" s="562">
        <v>440157</v>
      </c>
      <c r="E34" s="562">
        <v>183119</v>
      </c>
      <c r="F34" s="562">
        <v>126151</v>
      </c>
      <c r="G34" s="562">
        <f>SUM(C34:F34)</f>
        <v>749427</v>
      </c>
    </row>
    <row r="35" spans="1:7" ht="13.5" customHeight="1">
      <c r="A35" s="667" t="s">
        <v>272</v>
      </c>
      <c r="B35" s="667"/>
      <c r="C35" s="559">
        <v>0</v>
      </c>
      <c r="D35" s="560">
        <v>3296707</v>
      </c>
      <c r="E35" s="560">
        <v>1373300</v>
      </c>
      <c r="F35" s="560">
        <v>695365</v>
      </c>
      <c r="G35" s="560">
        <f>SUM(C35:F35)</f>
        <v>5365372</v>
      </c>
    </row>
    <row r="36" spans="1:7">
      <c r="A36" s="12"/>
      <c r="G36" s="9"/>
    </row>
  </sheetData>
  <mergeCells count="20">
    <mergeCell ref="A31:B31"/>
    <mergeCell ref="A32:B32"/>
    <mergeCell ref="A33:B33"/>
    <mergeCell ref="A34:B34"/>
    <mergeCell ref="A35:B35"/>
    <mergeCell ref="C29:G29"/>
    <mergeCell ref="A29:B30"/>
    <mergeCell ref="C3:G3"/>
    <mergeCell ref="I3:M3"/>
    <mergeCell ref="A13:B14"/>
    <mergeCell ref="C13:G13"/>
    <mergeCell ref="A15:B15"/>
    <mergeCell ref="A3:B4"/>
    <mergeCell ref="A5:B5"/>
    <mergeCell ref="A6:B6"/>
    <mergeCell ref="A7:B7"/>
    <mergeCell ref="A8:B8"/>
    <mergeCell ref="A9:B9"/>
    <mergeCell ref="A10:B10"/>
    <mergeCell ref="A11:B11"/>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39"/>
  <dimension ref="A1:Q46"/>
  <sheetViews>
    <sheetView showGridLines="0" zoomScaleNormal="100" zoomScaleSheetLayoutView="130" workbookViewId="0"/>
  </sheetViews>
  <sheetFormatPr defaultColWidth="9.140625" defaultRowHeight="12"/>
  <cols>
    <col min="1" max="1" width="25.7109375" style="3" customWidth="1"/>
    <col min="2" max="10" width="10.7109375" style="3" customWidth="1"/>
    <col min="11" max="14" width="9.140625" style="3"/>
    <col min="15" max="15" width="14.28515625" style="3" customWidth="1"/>
    <col min="16" max="16" width="9.140625" style="3"/>
    <col min="17" max="17" width="11.85546875" style="3" customWidth="1"/>
    <col min="18" max="18" width="9.140625" style="3" customWidth="1"/>
    <col min="19" max="16384" width="9.140625" style="3"/>
  </cols>
  <sheetData>
    <row r="1" spans="1:17" ht="18">
      <c r="A1" s="301" t="s">
        <v>661</v>
      </c>
      <c r="L1" s="315" t="str">
        <f>'3.1'!N1</f>
        <v>2021</v>
      </c>
      <c r="O1" s="315"/>
      <c r="Q1" s="113"/>
    </row>
    <row r="2" spans="1:17" ht="6" customHeight="1"/>
    <row r="3" spans="1:17">
      <c r="A3" s="325"/>
      <c r="B3" s="325">
        <v>2013</v>
      </c>
      <c r="C3" s="325">
        <v>2014</v>
      </c>
      <c r="D3" s="325">
        <v>2015</v>
      </c>
      <c r="E3" s="325">
        <v>2016</v>
      </c>
      <c r="F3" s="325">
        <v>2017</v>
      </c>
      <c r="G3" s="325">
        <v>2018</v>
      </c>
      <c r="H3" s="325">
        <v>2019</v>
      </c>
      <c r="I3" s="325">
        <v>2020</v>
      </c>
      <c r="J3" s="325">
        <v>2021</v>
      </c>
    </row>
    <row r="4" spans="1:17">
      <c r="A4" s="325" t="s">
        <v>662</v>
      </c>
      <c r="B4" s="326">
        <v>5873189</v>
      </c>
      <c r="C4" s="326">
        <v>5899019</v>
      </c>
      <c r="D4" s="326">
        <v>5900906</v>
      </c>
      <c r="E4" s="326">
        <v>5926216</v>
      </c>
      <c r="F4" s="326">
        <v>5966605</v>
      </c>
      <c r="G4" s="326">
        <v>6004321</v>
      </c>
      <c r="H4" s="326">
        <v>6056004</v>
      </c>
      <c r="I4" s="326">
        <v>6097345</v>
      </c>
      <c r="J4" s="326">
        <f>SUM(J5:J8)</f>
        <v>6139436</v>
      </c>
    </row>
    <row r="5" spans="1:17">
      <c r="A5" s="366" t="s">
        <v>60</v>
      </c>
      <c r="B5" s="328">
        <v>0</v>
      </c>
      <c r="C5" s="328">
        <v>0</v>
      </c>
      <c r="D5" s="328">
        <v>0</v>
      </c>
      <c r="E5" s="328">
        <v>0</v>
      </c>
      <c r="F5" s="328">
        <v>0</v>
      </c>
      <c r="G5" s="328">
        <v>0</v>
      </c>
      <c r="H5" s="328">
        <v>0</v>
      </c>
      <c r="I5" s="328">
        <v>0</v>
      </c>
      <c r="J5" s="328">
        <v>0</v>
      </c>
    </row>
    <row r="6" spans="1:17">
      <c r="A6" s="432" t="s">
        <v>81</v>
      </c>
      <c r="B6" s="433">
        <v>3575188</v>
      </c>
      <c r="C6" s="433">
        <v>3589039</v>
      </c>
      <c r="D6" s="433">
        <v>3608324</v>
      </c>
      <c r="E6" s="433">
        <v>3625976</v>
      </c>
      <c r="F6" s="433">
        <v>3649489</v>
      </c>
      <c r="G6" s="433">
        <v>3673908</v>
      </c>
      <c r="H6" s="433">
        <v>3698220</v>
      </c>
      <c r="I6" s="433">
        <v>3726896</v>
      </c>
      <c r="J6" s="433">
        <v>3751440</v>
      </c>
    </row>
    <row r="7" spans="1:17">
      <c r="A7" s="432" t="s">
        <v>132</v>
      </c>
      <c r="B7" s="433">
        <v>1532993</v>
      </c>
      <c r="C7" s="433">
        <v>1541418</v>
      </c>
      <c r="D7" s="433">
        <v>1514444</v>
      </c>
      <c r="E7" s="433">
        <v>1513973</v>
      </c>
      <c r="F7" s="433">
        <v>1522091</v>
      </c>
      <c r="G7" s="433">
        <v>1528249</v>
      </c>
      <c r="H7" s="433">
        <v>1547977</v>
      </c>
      <c r="I7" s="433">
        <v>1553470</v>
      </c>
      <c r="J7" s="433">
        <v>1564384</v>
      </c>
    </row>
    <row r="8" spans="1:17">
      <c r="A8" s="329" t="s">
        <v>24</v>
      </c>
      <c r="B8" s="223">
        <v>765008</v>
      </c>
      <c r="C8" s="223">
        <v>768562</v>
      </c>
      <c r="D8" s="223">
        <v>778138</v>
      </c>
      <c r="E8" s="223">
        <v>786267</v>
      </c>
      <c r="F8" s="223">
        <v>795025</v>
      </c>
      <c r="G8" s="223">
        <v>802164</v>
      </c>
      <c r="H8" s="223">
        <v>809807</v>
      </c>
      <c r="I8" s="223">
        <v>816979</v>
      </c>
      <c r="J8" s="223">
        <v>823612</v>
      </c>
    </row>
    <row r="9" spans="1:17">
      <c r="A9" s="325" t="s">
        <v>663</v>
      </c>
      <c r="B9" s="326">
        <v>135423.58918441765</v>
      </c>
      <c r="C9" s="326">
        <v>136519.26400000002</v>
      </c>
      <c r="D9" s="326">
        <v>134889.48000000001</v>
      </c>
      <c r="E9" s="326">
        <v>134403.51999999999</v>
      </c>
      <c r="F9" s="326">
        <v>133758.18</v>
      </c>
      <c r="G9" s="326">
        <v>133114.61000000002</v>
      </c>
      <c r="H9" s="326">
        <v>132127.28</v>
      </c>
      <c r="I9" s="326">
        <v>131322.22</v>
      </c>
      <c r="J9" s="326">
        <f>SUM(J10:J13)</f>
        <v>130348.12000000001</v>
      </c>
    </row>
    <row r="10" spans="1:17">
      <c r="A10" s="366" t="s">
        <v>60</v>
      </c>
      <c r="B10" s="328">
        <v>4402</v>
      </c>
      <c r="C10" s="328">
        <v>5503</v>
      </c>
      <c r="D10" s="328">
        <v>4414</v>
      </c>
      <c r="E10" s="328">
        <v>4496</v>
      </c>
      <c r="F10" s="328">
        <v>4497</v>
      </c>
      <c r="G10" s="328">
        <v>4497</v>
      </c>
      <c r="H10" s="328">
        <v>4433</v>
      </c>
      <c r="I10" s="328">
        <v>4519</v>
      </c>
      <c r="J10" s="328">
        <v>4447</v>
      </c>
    </row>
    <row r="11" spans="1:17">
      <c r="A11" s="432" t="s">
        <v>81</v>
      </c>
      <c r="B11" s="433">
        <v>93629.022192998207</v>
      </c>
      <c r="C11" s="433">
        <v>93818.069000000003</v>
      </c>
      <c r="D11" s="433">
        <v>93493.6</v>
      </c>
      <c r="E11" s="433">
        <v>93184.59</v>
      </c>
      <c r="F11" s="433">
        <v>92807.81</v>
      </c>
      <c r="G11" s="433">
        <v>92420.72</v>
      </c>
      <c r="H11" s="433">
        <v>91820</v>
      </c>
      <c r="I11" s="433">
        <v>91274</v>
      </c>
      <c r="J11" s="433">
        <v>90692.760000000009</v>
      </c>
    </row>
    <row r="12" spans="1:17">
      <c r="A12" s="432" t="s">
        <v>132</v>
      </c>
      <c r="B12" s="433">
        <v>37051.144991419445</v>
      </c>
      <c r="C12" s="433">
        <v>36862.283000000003</v>
      </c>
      <c r="D12" s="433">
        <v>36650.78</v>
      </c>
      <c r="E12" s="433">
        <v>36396.07</v>
      </c>
      <c r="F12" s="433">
        <v>36135.72</v>
      </c>
      <c r="G12" s="433">
        <v>35880.6</v>
      </c>
      <c r="H12" s="433">
        <v>35558.089999999997</v>
      </c>
      <c r="I12" s="433">
        <v>35222.639999999999</v>
      </c>
      <c r="J12" s="433">
        <v>34903.35</v>
      </c>
    </row>
    <row r="13" spans="1:17">
      <c r="A13" s="329" t="s">
        <v>24</v>
      </c>
      <c r="B13" s="223">
        <v>341.42200000000003</v>
      </c>
      <c r="C13" s="223">
        <v>335.91200000000003</v>
      </c>
      <c r="D13" s="223">
        <v>331.1</v>
      </c>
      <c r="E13" s="223">
        <v>326.86</v>
      </c>
      <c r="F13" s="223">
        <v>317.64999999999998</v>
      </c>
      <c r="G13" s="223">
        <v>316.28999999999996</v>
      </c>
      <c r="H13" s="223">
        <v>316.19</v>
      </c>
      <c r="I13" s="223">
        <v>306.58000000000004</v>
      </c>
      <c r="J13" s="223">
        <v>305.01</v>
      </c>
    </row>
    <row r="14" spans="1:17">
      <c r="A14" s="325" t="s">
        <v>649</v>
      </c>
      <c r="B14" s="326">
        <v>100984.89071411973</v>
      </c>
      <c r="C14" s="326">
        <v>103032.33500000001</v>
      </c>
      <c r="D14" s="326">
        <v>104065</v>
      </c>
      <c r="E14" s="326">
        <v>104564.52</v>
      </c>
      <c r="F14" s="326">
        <v>105826.83</v>
      </c>
      <c r="G14" s="326">
        <v>107674.4</v>
      </c>
      <c r="H14" s="326">
        <v>109659.61</v>
      </c>
      <c r="I14" s="326">
        <v>111815.73000000001</v>
      </c>
      <c r="J14" s="326">
        <f>SUM(J15:J18)</f>
        <v>114030.93</v>
      </c>
    </row>
    <row r="15" spans="1:17">
      <c r="A15" s="366" t="s">
        <v>60</v>
      </c>
      <c r="B15" s="328">
        <v>0</v>
      </c>
      <c r="C15" s="328">
        <v>0</v>
      </c>
      <c r="D15" s="328">
        <v>0</v>
      </c>
      <c r="E15" s="328">
        <v>0</v>
      </c>
      <c r="F15" s="328">
        <v>0</v>
      </c>
      <c r="G15" s="328">
        <v>0</v>
      </c>
      <c r="H15" s="328">
        <v>0</v>
      </c>
      <c r="I15" s="328">
        <v>0</v>
      </c>
      <c r="J15" s="328">
        <v>0</v>
      </c>
    </row>
    <row r="16" spans="1:17">
      <c r="A16" s="432" t="s">
        <v>81</v>
      </c>
      <c r="B16" s="433">
        <v>62806.744644999933</v>
      </c>
      <c r="C16" s="433">
        <v>64331.861000000004</v>
      </c>
      <c r="D16" s="433">
        <v>65208.32</v>
      </c>
      <c r="E16" s="433">
        <v>65943.240000000005</v>
      </c>
      <c r="F16" s="433">
        <v>66918.59</v>
      </c>
      <c r="G16" s="433">
        <v>68108.95</v>
      </c>
      <c r="H16" s="433">
        <v>69414</v>
      </c>
      <c r="I16" s="433">
        <v>70828</v>
      </c>
      <c r="J16" s="433">
        <v>72353</v>
      </c>
    </row>
    <row r="17" spans="1:10">
      <c r="A17" s="432" t="s">
        <v>132</v>
      </c>
      <c r="B17" s="433">
        <v>26607.805069119797</v>
      </c>
      <c r="C17" s="433">
        <v>27030.687000000002</v>
      </c>
      <c r="D17" s="433">
        <v>27174.77</v>
      </c>
      <c r="E17" s="433">
        <v>26894.27</v>
      </c>
      <c r="F17" s="433">
        <v>27122.19</v>
      </c>
      <c r="G17" s="433">
        <v>27605.79</v>
      </c>
      <c r="H17" s="433">
        <v>28190.83</v>
      </c>
      <c r="I17" s="433">
        <v>28872.41</v>
      </c>
      <c r="J17" s="433">
        <v>29515.53</v>
      </c>
    </row>
    <row r="18" spans="1:10">
      <c r="A18" s="329" t="s">
        <v>24</v>
      </c>
      <c r="B18" s="223">
        <v>11570.341</v>
      </c>
      <c r="C18" s="223">
        <v>11669.787</v>
      </c>
      <c r="D18" s="223">
        <v>11681.91</v>
      </c>
      <c r="E18" s="223">
        <v>11727.01</v>
      </c>
      <c r="F18" s="223">
        <v>11786.05</v>
      </c>
      <c r="G18" s="223">
        <v>11959.66</v>
      </c>
      <c r="H18" s="223">
        <v>12054.78</v>
      </c>
      <c r="I18" s="223">
        <v>12115.32</v>
      </c>
      <c r="J18" s="223">
        <v>12162.400000000001</v>
      </c>
    </row>
    <row r="19" spans="1:10">
      <c r="A19" s="325" t="s">
        <v>664</v>
      </c>
      <c r="B19" s="326">
        <v>143159.35034308431</v>
      </c>
      <c r="C19" s="326">
        <v>143146.10400000002</v>
      </c>
      <c r="D19" s="326">
        <v>142795.78</v>
      </c>
      <c r="E19" s="326">
        <v>142375.85</v>
      </c>
      <c r="F19" s="326">
        <v>141776.94999999998</v>
      </c>
      <c r="G19" s="326">
        <v>141237.65</v>
      </c>
      <c r="H19" s="326">
        <v>140181.20000000001</v>
      </c>
      <c r="I19" s="326">
        <v>139452.12</v>
      </c>
      <c r="J19" s="326">
        <f>SUM(J20:J23)</f>
        <v>138496.47</v>
      </c>
    </row>
    <row r="20" spans="1:10">
      <c r="A20" s="366" t="s">
        <v>60</v>
      </c>
      <c r="B20" s="328">
        <v>5503</v>
      </c>
      <c r="C20" s="328">
        <v>5503</v>
      </c>
      <c r="D20" s="328">
        <v>5610</v>
      </c>
      <c r="E20" s="328">
        <v>5717</v>
      </c>
      <c r="F20" s="328">
        <v>5728</v>
      </c>
      <c r="G20" s="328">
        <v>5728</v>
      </c>
      <c r="H20" s="328">
        <v>5601</v>
      </c>
      <c r="I20" s="328">
        <v>5775</v>
      </c>
      <c r="J20" s="328">
        <v>5703</v>
      </c>
    </row>
    <row r="21" spans="1:10">
      <c r="A21" s="432" t="s">
        <v>81</v>
      </c>
      <c r="B21" s="433">
        <v>98107.473569998212</v>
      </c>
      <c r="C21" s="433">
        <v>98251.292000000016</v>
      </c>
      <c r="D21" s="433">
        <v>98003.1</v>
      </c>
      <c r="E21" s="433">
        <v>97736.75</v>
      </c>
      <c r="F21" s="433">
        <v>97345.96</v>
      </c>
      <c r="G21" s="433">
        <v>97024.72</v>
      </c>
      <c r="H21" s="433">
        <v>96419</v>
      </c>
      <c r="I21" s="433">
        <v>95856</v>
      </c>
      <c r="J21" s="433">
        <v>95274</v>
      </c>
    </row>
    <row r="22" spans="1:10">
      <c r="A22" s="432" t="s">
        <v>132</v>
      </c>
      <c r="B22" s="433">
        <v>39031.748773086103</v>
      </c>
      <c r="C22" s="433">
        <v>38880.194000000003</v>
      </c>
      <c r="D22" s="433">
        <v>38677.869999999995</v>
      </c>
      <c r="E22" s="433">
        <v>38421.93</v>
      </c>
      <c r="F22" s="433">
        <v>38212.28</v>
      </c>
      <c r="G22" s="433">
        <v>38001.14</v>
      </c>
      <c r="H22" s="433">
        <v>37677.51</v>
      </c>
      <c r="I22" s="433">
        <v>37349.659999999996</v>
      </c>
      <c r="J22" s="433">
        <v>37050.68</v>
      </c>
    </row>
    <row r="23" spans="1:10">
      <c r="A23" s="329" t="s">
        <v>24</v>
      </c>
      <c r="B23" s="223">
        <v>517.12800000000004</v>
      </c>
      <c r="C23" s="223">
        <v>511.61799999999999</v>
      </c>
      <c r="D23" s="223">
        <v>504.81000000000006</v>
      </c>
      <c r="E23" s="223">
        <v>500.17</v>
      </c>
      <c r="F23" s="223">
        <v>490.71000000000004</v>
      </c>
      <c r="G23" s="223">
        <v>483.78999999999996</v>
      </c>
      <c r="H23" s="223">
        <v>483.69</v>
      </c>
      <c r="I23" s="223">
        <v>471.46000000000004</v>
      </c>
      <c r="J23" s="223">
        <v>468.78999999999996</v>
      </c>
    </row>
    <row r="24" spans="1:10">
      <c r="A24" s="325" t="s">
        <v>653</v>
      </c>
      <c r="B24" s="326">
        <v>68484</v>
      </c>
      <c r="C24" s="326">
        <v>69747</v>
      </c>
      <c r="D24" s="326">
        <v>70111</v>
      </c>
      <c r="E24" s="326">
        <v>70404</v>
      </c>
      <c r="F24" s="326">
        <v>70623</v>
      </c>
      <c r="G24" s="326">
        <v>70999</v>
      </c>
      <c r="H24" s="326">
        <v>71315</v>
      </c>
      <c r="I24" s="326">
        <v>71630</v>
      </c>
      <c r="J24" s="326">
        <f>SUM(J25:J28)</f>
        <v>72115</v>
      </c>
    </row>
    <row r="25" spans="1:10">
      <c r="A25" s="366" t="s">
        <v>60</v>
      </c>
      <c r="B25" s="328">
        <v>71</v>
      </c>
      <c r="C25" s="328">
        <v>72</v>
      </c>
      <c r="D25" s="328">
        <v>73</v>
      </c>
      <c r="E25" s="328">
        <v>73</v>
      </c>
      <c r="F25" s="328">
        <v>74</v>
      </c>
      <c r="G25" s="328">
        <v>74</v>
      </c>
      <c r="H25" s="328">
        <v>73</v>
      </c>
      <c r="I25" s="328">
        <v>75</v>
      </c>
      <c r="J25" s="328">
        <v>74</v>
      </c>
    </row>
    <row r="26" spans="1:10">
      <c r="A26" s="432" t="s">
        <v>81</v>
      </c>
      <c r="B26" s="433">
        <v>45499</v>
      </c>
      <c r="C26" s="433">
        <v>46619</v>
      </c>
      <c r="D26" s="433">
        <v>46871</v>
      </c>
      <c r="E26" s="433">
        <v>47085</v>
      </c>
      <c r="F26" s="433">
        <v>47251</v>
      </c>
      <c r="G26" s="433">
        <v>47491</v>
      </c>
      <c r="H26" s="433">
        <v>47714</v>
      </c>
      <c r="I26" s="433">
        <v>47947</v>
      </c>
      <c r="J26" s="433">
        <v>48255</v>
      </c>
    </row>
    <row r="27" spans="1:10">
      <c r="A27" s="432" t="s">
        <v>132</v>
      </c>
      <c r="B27" s="433">
        <v>19197</v>
      </c>
      <c r="C27" s="433">
        <v>19352</v>
      </c>
      <c r="D27" s="433">
        <v>19495</v>
      </c>
      <c r="E27" s="433">
        <v>19571</v>
      </c>
      <c r="F27" s="433">
        <v>19640</v>
      </c>
      <c r="G27" s="433">
        <v>19782</v>
      </c>
      <c r="H27" s="433">
        <v>19867</v>
      </c>
      <c r="I27" s="433">
        <v>19935</v>
      </c>
      <c r="J27" s="433">
        <v>20100</v>
      </c>
    </row>
    <row r="28" spans="1:10">
      <c r="A28" s="329" t="s">
        <v>24</v>
      </c>
      <c r="B28" s="223">
        <v>3717</v>
      </c>
      <c r="C28" s="223">
        <v>3704</v>
      </c>
      <c r="D28" s="223">
        <v>3672</v>
      </c>
      <c r="E28" s="223">
        <v>3675</v>
      </c>
      <c r="F28" s="223">
        <v>3658</v>
      </c>
      <c r="G28" s="223">
        <v>3652</v>
      </c>
      <c r="H28" s="223">
        <v>3661</v>
      </c>
      <c r="I28" s="223">
        <v>3673</v>
      </c>
      <c r="J28" s="223">
        <v>3686</v>
      </c>
    </row>
    <row r="29" spans="1:10">
      <c r="A29" s="325" t="s">
        <v>657</v>
      </c>
      <c r="B29" s="326">
        <v>67700.036000000007</v>
      </c>
      <c r="C29" s="326">
        <v>69680.788</v>
      </c>
      <c r="D29" s="326">
        <v>70036.149999999994</v>
      </c>
      <c r="E29" s="326">
        <v>69700.819999999992</v>
      </c>
      <c r="F29" s="326">
        <v>70430.38</v>
      </c>
      <c r="G29" s="326">
        <v>71336.36</v>
      </c>
      <c r="H29" s="326">
        <v>71589.350000000006</v>
      </c>
      <c r="I29" s="326">
        <v>72711.25</v>
      </c>
      <c r="J29" s="326">
        <f>SUM(J30:J33)</f>
        <v>72739.350000000006</v>
      </c>
    </row>
    <row r="30" spans="1:10">
      <c r="A30" s="366" t="s">
        <v>60</v>
      </c>
      <c r="B30" s="328">
        <v>20380</v>
      </c>
      <c r="C30" s="328">
        <v>21780</v>
      </c>
      <c r="D30" s="328">
        <v>21980</v>
      </c>
      <c r="E30" s="328">
        <v>21980</v>
      </c>
      <c r="F30" s="328">
        <v>22450</v>
      </c>
      <c r="G30" s="328">
        <v>22700</v>
      </c>
      <c r="H30" s="328">
        <v>22550</v>
      </c>
      <c r="I30" s="328">
        <v>23350</v>
      </c>
      <c r="J30" s="328">
        <v>23100</v>
      </c>
    </row>
    <row r="31" spans="1:10">
      <c r="A31" s="432" t="s">
        <v>81</v>
      </c>
      <c r="B31" s="433">
        <v>30954.006000000001</v>
      </c>
      <c r="C31" s="433">
        <v>31458.348000000002</v>
      </c>
      <c r="D31" s="433">
        <v>31627.75</v>
      </c>
      <c r="E31" s="433">
        <v>31119.899999999998</v>
      </c>
      <c r="F31" s="433">
        <v>31196.97</v>
      </c>
      <c r="G31" s="433">
        <v>31641.89</v>
      </c>
      <c r="H31" s="433">
        <v>32009.07</v>
      </c>
      <c r="I31" s="433">
        <v>32182.39</v>
      </c>
      <c r="J31" s="433">
        <v>32388.07</v>
      </c>
    </row>
    <row r="32" spans="1:10">
      <c r="A32" s="432" t="s">
        <v>132</v>
      </c>
      <c r="B32" s="433">
        <v>11293</v>
      </c>
      <c r="C32" s="433">
        <v>11378</v>
      </c>
      <c r="D32" s="433">
        <v>11404</v>
      </c>
      <c r="E32" s="433">
        <v>11552</v>
      </c>
      <c r="F32" s="433">
        <v>11643</v>
      </c>
      <c r="G32" s="433">
        <v>11732</v>
      </c>
      <c r="H32" s="433">
        <v>11759</v>
      </c>
      <c r="I32" s="433">
        <v>11899</v>
      </c>
      <c r="J32" s="433">
        <v>11962</v>
      </c>
    </row>
    <row r="33" spans="1:10">
      <c r="A33" s="329" t="s">
        <v>24</v>
      </c>
      <c r="B33" s="223">
        <v>5073.0300000000007</v>
      </c>
      <c r="C33" s="223">
        <v>5064.4399999999996</v>
      </c>
      <c r="D33" s="223">
        <v>5024.3999999999996</v>
      </c>
      <c r="E33" s="223">
        <v>5048.92</v>
      </c>
      <c r="F33" s="223">
        <v>5140.41</v>
      </c>
      <c r="G33" s="223">
        <v>5262.4699999999993</v>
      </c>
      <c r="H33" s="223">
        <v>5271.2800000000007</v>
      </c>
      <c r="I33" s="223">
        <v>5279.8600000000006</v>
      </c>
      <c r="J33" s="223">
        <v>5289.2800000000007</v>
      </c>
    </row>
    <row r="34" spans="1:10">
      <c r="A34" s="134"/>
      <c r="B34" s="44"/>
      <c r="C34" s="44"/>
      <c r="D34" s="44"/>
      <c r="E34" s="44"/>
      <c r="F34" s="44"/>
      <c r="G34" s="44"/>
      <c r="H34" s="44"/>
      <c r="I34" s="44"/>
      <c r="J34" s="9"/>
    </row>
    <row r="46" spans="1:10" ht="12" customHeight="1"/>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ebPublishItems count="1">
    <webPublishItem id="21989" divId="Roční zpráva_21989" sourceType="sheet" destinationFile="\\FSP\Statistika\NOVÁ STATISTIKA\Zprávy roční\RZ ELEKTRO 2017_cz\verze_2 - nové šablony-pro int. tým\Roční zpráva.htm"/>
  </webPublishItem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33"/>
  <dimension ref="A1:K49"/>
  <sheetViews>
    <sheetView showGridLines="0" zoomScaleNormal="100" workbookViewId="0">
      <selection activeCell="A45" sqref="A45:K46"/>
    </sheetView>
  </sheetViews>
  <sheetFormatPr defaultColWidth="9.140625" defaultRowHeight="12"/>
  <cols>
    <col min="1" max="1" width="58.28515625" style="258" customWidth="1"/>
    <col min="2" max="11" width="8.5703125" style="258" customWidth="1"/>
    <col min="12" max="14" width="9.140625" style="258" customWidth="1"/>
    <col min="15" max="16384" width="9.140625" style="258"/>
  </cols>
  <sheetData>
    <row r="1" spans="1:11" ht="18">
      <c r="A1" s="309" t="s">
        <v>665</v>
      </c>
      <c r="K1" s="421" t="str">
        <f>'3.1'!N1</f>
        <v>2021</v>
      </c>
    </row>
    <row r="2" spans="1:11" ht="6" customHeight="1"/>
    <row r="3" spans="1:11">
      <c r="A3" s="257" t="s">
        <v>666</v>
      </c>
      <c r="B3" s="388">
        <v>2012</v>
      </c>
      <c r="C3" s="388">
        <v>2013</v>
      </c>
      <c r="D3" s="388">
        <v>2014</v>
      </c>
      <c r="E3" s="388">
        <v>2015</v>
      </c>
      <c r="F3" s="388">
        <v>2016</v>
      </c>
      <c r="G3" s="388">
        <v>2017</v>
      </c>
      <c r="H3" s="388">
        <v>2018</v>
      </c>
      <c r="I3" s="388">
        <v>2019</v>
      </c>
      <c r="J3" s="388">
        <v>2020</v>
      </c>
      <c r="K3" s="388">
        <v>2021</v>
      </c>
    </row>
    <row r="4" spans="1:11" ht="13.5" customHeight="1">
      <c r="A4" s="563" t="s">
        <v>667</v>
      </c>
      <c r="B4" s="563">
        <v>5</v>
      </c>
      <c r="C4" s="563">
        <v>9</v>
      </c>
      <c r="D4" s="563">
        <v>10</v>
      </c>
      <c r="E4" s="563">
        <v>7</v>
      </c>
      <c r="F4" s="563">
        <v>3</v>
      </c>
      <c r="G4" s="563">
        <v>4</v>
      </c>
      <c r="H4" s="563">
        <v>8</v>
      </c>
      <c r="I4" s="563">
        <v>9</v>
      </c>
      <c r="J4" s="563">
        <v>7</v>
      </c>
      <c r="K4" s="563">
        <v>1</v>
      </c>
    </row>
    <row r="5" spans="1:11">
      <c r="A5" s="266" t="s">
        <v>668</v>
      </c>
      <c r="B5" s="266">
        <v>54</v>
      </c>
      <c r="C5" s="266">
        <v>184</v>
      </c>
      <c r="D5" s="266">
        <v>121</v>
      </c>
      <c r="E5" s="266">
        <v>109</v>
      </c>
      <c r="F5" s="266">
        <v>37</v>
      </c>
      <c r="G5" s="266">
        <v>36</v>
      </c>
      <c r="H5" s="266">
        <v>127</v>
      </c>
      <c r="I5" s="266">
        <v>97</v>
      </c>
      <c r="J5" s="266">
        <v>138</v>
      </c>
      <c r="K5" s="266">
        <v>7</v>
      </c>
    </row>
    <row r="6" spans="1:11">
      <c r="A6" s="266" t="s">
        <v>669</v>
      </c>
      <c r="B6" s="566">
        <v>10.8</v>
      </c>
      <c r="C6" s="566">
        <v>20.399999999999999</v>
      </c>
      <c r="D6" s="566">
        <v>12.1</v>
      </c>
      <c r="E6" s="566">
        <v>15.571428571428571</v>
      </c>
      <c r="F6" s="566">
        <v>12.333333333333334</v>
      </c>
      <c r="G6" s="566">
        <v>9</v>
      </c>
      <c r="H6" s="566">
        <v>15.875</v>
      </c>
      <c r="I6" s="566">
        <v>10.8</v>
      </c>
      <c r="J6" s="566">
        <v>19.7</v>
      </c>
      <c r="K6" s="566">
        <v>7</v>
      </c>
    </row>
    <row r="7" spans="1:11">
      <c r="A7" s="564" t="s">
        <v>670</v>
      </c>
      <c r="B7" s="565">
        <v>97.7</v>
      </c>
      <c r="C7" s="565">
        <v>221.5</v>
      </c>
      <c r="D7" s="565">
        <v>250</v>
      </c>
      <c r="E7" s="565">
        <v>140</v>
      </c>
      <c r="F7" s="565">
        <v>45</v>
      </c>
      <c r="G7" s="565">
        <v>50</v>
      </c>
      <c r="H7" s="565">
        <v>113</v>
      </c>
      <c r="I7" s="565">
        <v>84</v>
      </c>
      <c r="J7" s="565">
        <v>169.3</v>
      </c>
      <c r="K7" s="565">
        <v>12</v>
      </c>
    </row>
    <row r="8" spans="1:11">
      <c r="A8" s="266"/>
      <c r="B8" s="267"/>
      <c r="C8" s="267"/>
      <c r="D8" s="267"/>
      <c r="E8" s="267"/>
      <c r="F8" s="267"/>
      <c r="G8" s="267"/>
      <c r="H8" s="267"/>
      <c r="I8" s="267"/>
      <c r="J8" s="267"/>
      <c r="K8" s="267"/>
    </row>
    <row r="18" spans="1:11">
      <c r="A18" s="668"/>
      <c r="B18" s="668"/>
      <c r="C18" s="668"/>
      <c r="D18" s="668"/>
      <c r="E18" s="668"/>
      <c r="F18" s="668"/>
      <c r="G18" s="668"/>
    </row>
    <row r="21" spans="1:11">
      <c r="A21" s="257" t="s">
        <v>671</v>
      </c>
      <c r="B21" s="260">
        <v>2012</v>
      </c>
      <c r="C21" s="260">
        <v>2013</v>
      </c>
      <c r="D21" s="260">
        <v>2014</v>
      </c>
      <c r="E21" s="260">
        <v>2015</v>
      </c>
      <c r="F21" s="260">
        <v>2016</v>
      </c>
      <c r="G21" s="260">
        <v>2017</v>
      </c>
      <c r="H21" s="260">
        <v>2018</v>
      </c>
      <c r="I21" s="260">
        <v>2019</v>
      </c>
      <c r="J21" s="260">
        <v>2020</v>
      </c>
      <c r="K21" s="260">
        <v>2021</v>
      </c>
    </row>
    <row r="22" spans="1:11">
      <c r="A22" s="257" t="s">
        <v>672</v>
      </c>
      <c r="B22" s="387">
        <v>2.4</v>
      </c>
      <c r="C22" s="387">
        <v>2.66</v>
      </c>
      <c r="D22" s="387">
        <v>2.3757592500733447</v>
      </c>
      <c r="E22" s="387">
        <v>2.6444984328292618</v>
      </c>
      <c r="F22" s="387">
        <v>2.2084312087363633</v>
      </c>
      <c r="G22" s="387">
        <v>2.7624867701341547</v>
      </c>
      <c r="H22" s="387">
        <v>2.2395502967965517</v>
      </c>
      <c r="I22" s="387">
        <v>2.3213192598372894</v>
      </c>
      <c r="J22" s="387">
        <v>2.295328898035498</v>
      </c>
      <c r="K22" s="387">
        <v>2.1719326844861735</v>
      </c>
    </row>
    <row r="23" spans="1:11">
      <c r="A23" s="567" t="s">
        <v>58</v>
      </c>
      <c r="B23" s="568">
        <v>3.1</v>
      </c>
      <c r="C23" s="568">
        <v>3.11</v>
      </c>
      <c r="D23" s="568">
        <v>2.7711021049176727</v>
      </c>
      <c r="E23" s="568">
        <v>3.2924452526539834</v>
      </c>
      <c r="F23" s="568">
        <v>2.8708427989958185</v>
      </c>
      <c r="G23" s="568">
        <v>3.4141324676299658</v>
      </c>
      <c r="H23" s="568">
        <v>2.7356110747248814</v>
      </c>
      <c r="I23" s="568">
        <v>2.8960078980101871</v>
      </c>
      <c r="J23" s="568">
        <v>2.8727493045752217</v>
      </c>
      <c r="K23" s="568">
        <v>2.6459629097452599</v>
      </c>
    </row>
    <row r="24" spans="1:11">
      <c r="A24" s="572" t="s">
        <v>131</v>
      </c>
      <c r="B24" s="573">
        <v>1.67</v>
      </c>
      <c r="C24" s="573">
        <v>2.4</v>
      </c>
      <c r="D24" s="573">
        <v>2.270100650958514</v>
      </c>
      <c r="E24" s="573">
        <v>2.2689083997944759</v>
      </c>
      <c r="F24" s="573">
        <v>1.6002815002540223</v>
      </c>
      <c r="G24" s="573">
        <v>2.3431309732694654</v>
      </c>
      <c r="H24" s="573">
        <v>2.014720362603871</v>
      </c>
      <c r="I24" s="573">
        <v>1.9736172722692582</v>
      </c>
      <c r="J24" s="573">
        <v>1.9154313201593178</v>
      </c>
      <c r="K24" s="573">
        <v>1.9943664381469099</v>
      </c>
    </row>
    <row r="25" spans="1:11">
      <c r="A25" s="569" t="s">
        <v>59</v>
      </c>
      <c r="B25" s="570">
        <v>0.54</v>
      </c>
      <c r="C25" s="570">
        <v>1.04</v>
      </c>
      <c r="D25" s="570">
        <v>0.73844717963733708</v>
      </c>
      <c r="E25" s="570">
        <v>0.35884287799813158</v>
      </c>
      <c r="F25" s="570">
        <v>0.32739179939805024</v>
      </c>
      <c r="G25" s="570">
        <v>0.57464957832390273</v>
      </c>
      <c r="H25" s="570">
        <v>0.39881387377755428</v>
      </c>
      <c r="I25" s="570">
        <v>0.36168414438942664</v>
      </c>
      <c r="J25" s="570">
        <v>0.38610187365631554</v>
      </c>
      <c r="K25" s="571">
        <v>0.34948389126281099</v>
      </c>
    </row>
    <row r="26" spans="1:11">
      <c r="A26" s="257" t="s">
        <v>673</v>
      </c>
      <c r="B26" s="387">
        <v>272.64999999999998</v>
      </c>
      <c r="C26" s="387">
        <v>354.76</v>
      </c>
      <c r="D26" s="387">
        <v>283.21910092501588</v>
      </c>
      <c r="E26" s="387">
        <v>316.06423586034822</v>
      </c>
      <c r="F26" s="387">
        <v>258.29206842236607</v>
      </c>
      <c r="G26" s="387">
        <v>431.45287716166405</v>
      </c>
      <c r="H26" s="387">
        <v>256.04976552327867</v>
      </c>
      <c r="I26" s="387">
        <v>288.72699535367292</v>
      </c>
      <c r="J26" s="387">
        <v>264.30351956145182</v>
      </c>
      <c r="K26" s="387">
        <v>319.30026262461189</v>
      </c>
    </row>
    <row r="27" spans="1:11">
      <c r="A27" s="567" t="s">
        <v>58</v>
      </c>
      <c r="B27" s="568">
        <v>313.04000000000002</v>
      </c>
      <c r="C27" s="568">
        <v>402</v>
      </c>
      <c r="D27" s="568">
        <v>281.41523263675356</v>
      </c>
      <c r="E27" s="568">
        <v>361.72238913364271</v>
      </c>
      <c r="F27" s="568">
        <v>309.64233908716091</v>
      </c>
      <c r="G27" s="568">
        <v>501.47345881625262</v>
      </c>
      <c r="H27" s="568">
        <v>307.09313132146747</v>
      </c>
      <c r="I27" s="568">
        <v>348.52164852710496</v>
      </c>
      <c r="J27" s="568">
        <v>311.59614792920809</v>
      </c>
      <c r="K27" s="568">
        <v>327.56688809862101</v>
      </c>
    </row>
    <row r="28" spans="1:11">
      <c r="A28" s="572" t="s">
        <v>131</v>
      </c>
      <c r="B28" s="573">
        <v>293.05</v>
      </c>
      <c r="C28" s="573">
        <v>386.66</v>
      </c>
      <c r="D28" s="573">
        <v>409.29962214400751</v>
      </c>
      <c r="E28" s="573">
        <v>352.89956578425034</v>
      </c>
      <c r="F28" s="573">
        <v>252.14291376484846</v>
      </c>
      <c r="G28" s="573">
        <v>466.6792892189747</v>
      </c>
      <c r="H28" s="573">
        <v>249.78536755320533</v>
      </c>
      <c r="I28" s="573">
        <v>281.19752633325163</v>
      </c>
      <c r="J28" s="573">
        <v>272.41988150684176</v>
      </c>
      <c r="K28" s="573">
        <v>451.42441291776601</v>
      </c>
    </row>
    <row r="29" spans="1:11">
      <c r="A29" s="569" t="s">
        <v>59</v>
      </c>
      <c r="B29" s="570">
        <v>42.12</v>
      </c>
      <c r="C29" s="570">
        <v>70.38</v>
      </c>
      <c r="D29" s="570">
        <v>43.371216061792822</v>
      </c>
      <c r="E29" s="570">
        <v>30.931269552749161</v>
      </c>
      <c r="F29" s="570">
        <v>32.522558560306777</v>
      </c>
      <c r="G29" s="570">
        <v>40.343811847629368</v>
      </c>
      <c r="H29" s="570">
        <v>34.058980702493635</v>
      </c>
      <c r="I29" s="570">
        <v>29.612873115721975</v>
      </c>
      <c r="J29" s="570">
        <v>32.921456976785826</v>
      </c>
      <c r="K29" s="571">
        <v>30.180572315812299</v>
      </c>
    </row>
    <row r="30" spans="1:11">
      <c r="A30" s="257" t="s">
        <v>674</v>
      </c>
      <c r="B30" s="387">
        <v>113.77196536943514</v>
      </c>
      <c r="C30" s="387">
        <v>133.4704114258692</v>
      </c>
      <c r="D30" s="387">
        <v>119.21203754811113</v>
      </c>
      <c r="E30" s="387">
        <v>119.51764914536233</v>
      </c>
      <c r="F30" s="387">
        <v>116.95726242256717</v>
      </c>
      <c r="G30" s="387">
        <v>156.18278495527832</v>
      </c>
      <c r="H30" s="387">
        <v>114.33088414648773</v>
      </c>
      <c r="I30" s="387">
        <v>124.38056253145936</v>
      </c>
      <c r="J30" s="387">
        <v>115.14843026969301</v>
      </c>
      <c r="K30" s="387">
        <v>147.01204365371507</v>
      </c>
    </row>
    <row r="31" spans="1:11">
      <c r="A31" s="567" t="s">
        <v>58</v>
      </c>
      <c r="B31" s="568">
        <v>101.08253553257941</v>
      </c>
      <c r="C31" s="568">
        <v>129.13348937696236</v>
      </c>
      <c r="D31" s="568">
        <v>101.55354150875439</v>
      </c>
      <c r="E31" s="568">
        <v>109.8643595797447</v>
      </c>
      <c r="F31" s="568">
        <v>107.85764347510407</v>
      </c>
      <c r="G31" s="568">
        <v>146.88166425023547</v>
      </c>
      <c r="H31" s="568">
        <v>112.2575991005416</v>
      </c>
      <c r="I31" s="568">
        <v>120.34554490219799</v>
      </c>
      <c r="J31" s="568">
        <v>108.46618165843823</v>
      </c>
      <c r="K31" s="568">
        <v>123.79874520998401</v>
      </c>
    </row>
    <row r="32" spans="1:11">
      <c r="A32" s="572" t="s">
        <v>131</v>
      </c>
      <c r="B32" s="573">
        <v>175.39950237816294</v>
      </c>
      <c r="C32" s="573">
        <v>161.27848009653539</v>
      </c>
      <c r="D32" s="573">
        <v>180.30020914323214</v>
      </c>
      <c r="E32" s="573">
        <v>155.53715866899557</v>
      </c>
      <c r="F32" s="573">
        <v>157.56160008400042</v>
      </c>
      <c r="G32" s="573">
        <v>199.16910089229805</v>
      </c>
      <c r="H32" s="573">
        <v>123.98016726766834</v>
      </c>
      <c r="I32" s="573">
        <v>142.47824554652976</v>
      </c>
      <c r="J32" s="573">
        <v>142.22377938572237</v>
      </c>
      <c r="K32" s="573">
        <v>226.34978421378301</v>
      </c>
    </row>
    <row r="33" spans="1:11">
      <c r="A33" s="569" t="s">
        <v>59</v>
      </c>
      <c r="B33" s="570">
        <v>78.517462995533776</v>
      </c>
      <c r="C33" s="570">
        <v>67.794574797978655</v>
      </c>
      <c r="D33" s="570">
        <v>58.732997102234314</v>
      </c>
      <c r="E33" s="570">
        <v>86.197250800419127</v>
      </c>
      <c r="F33" s="570">
        <v>99.338342072414363</v>
      </c>
      <c r="G33" s="570">
        <v>70.205936573209272</v>
      </c>
      <c r="H33" s="570">
        <v>85.400691756001081</v>
      </c>
      <c r="I33" s="570">
        <v>81.874955192499911</v>
      </c>
      <c r="J33" s="570">
        <v>85.266245058656494</v>
      </c>
      <c r="K33" s="571">
        <v>86.357549146997897</v>
      </c>
    </row>
    <row r="34" spans="1:11">
      <c r="A34" s="263"/>
      <c r="B34" s="264"/>
      <c r="C34" s="264"/>
      <c r="D34" s="264"/>
      <c r="E34" s="264"/>
      <c r="F34" s="264"/>
      <c r="G34" s="264"/>
      <c r="H34" s="264"/>
      <c r="I34" s="264"/>
      <c r="J34" s="264"/>
      <c r="K34" s="265"/>
    </row>
    <row r="45" spans="1:11" ht="12" customHeight="1">
      <c r="A45" s="669" t="s">
        <v>724</v>
      </c>
      <c r="B45" s="669"/>
      <c r="C45" s="669"/>
      <c r="D45" s="669"/>
      <c r="E45" s="669"/>
      <c r="F45" s="669"/>
      <c r="G45" s="669"/>
      <c r="H45" s="669"/>
      <c r="I45" s="669"/>
      <c r="J45" s="669"/>
      <c r="K45" s="669"/>
    </row>
    <row r="46" spans="1:11">
      <c r="A46" s="669"/>
      <c r="B46" s="669"/>
      <c r="C46" s="669"/>
      <c r="D46" s="669"/>
      <c r="E46" s="669"/>
      <c r="F46" s="669"/>
      <c r="G46" s="669"/>
      <c r="H46" s="669"/>
      <c r="I46" s="669"/>
      <c r="J46" s="669"/>
      <c r="K46" s="669"/>
    </row>
    <row r="47" spans="1:11" ht="14.25" customHeight="1">
      <c r="A47" s="259"/>
    </row>
    <row r="48" spans="1:11" ht="11.45" customHeight="1">
      <c r="H48" s="268"/>
      <c r="I48" s="268"/>
      <c r="J48" s="268"/>
      <c r="K48" s="268"/>
    </row>
    <row r="49" spans="8:11">
      <c r="H49" s="268"/>
      <c r="I49" s="268"/>
      <c r="J49" s="268"/>
      <c r="K49" s="268"/>
    </row>
  </sheetData>
  <mergeCells count="2">
    <mergeCell ref="A18:G18"/>
    <mergeCell ref="A45:K46"/>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44"/>
  <dimension ref="A1:K126"/>
  <sheetViews>
    <sheetView showGridLines="0" zoomScaleNormal="100" workbookViewId="0"/>
  </sheetViews>
  <sheetFormatPr defaultColWidth="9.140625" defaultRowHeight="12"/>
  <cols>
    <col min="1" max="1" width="5.42578125" style="92" customWidth="1"/>
    <col min="2" max="10" width="9.28515625" style="92" customWidth="1"/>
    <col min="11" max="11" width="9.5703125" style="92" customWidth="1"/>
    <col min="12" max="16384" width="9.140625" style="92"/>
  </cols>
  <sheetData>
    <row r="1" spans="1:11" s="88" customFormat="1" ht="18">
      <c r="A1" s="289" t="s">
        <v>681</v>
      </c>
      <c r="B1" s="276"/>
      <c r="K1" s="419" t="str">
        <f>'3.1'!N1</f>
        <v>2021</v>
      </c>
    </row>
    <row r="2" spans="1:11" ht="6" customHeight="1">
      <c r="A2" s="93"/>
      <c r="B2" s="93"/>
      <c r="C2" s="93"/>
      <c r="D2" s="93"/>
      <c r="E2" s="93"/>
      <c r="F2" s="93"/>
      <c r="G2" s="93"/>
      <c r="H2" s="93"/>
      <c r="I2" s="93"/>
      <c r="J2" s="93"/>
      <c r="K2" s="93"/>
    </row>
    <row r="3" spans="1:11">
      <c r="A3" s="672" t="s">
        <v>662</v>
      </c>
      <c r="B3" s="672"/>
      <c r="C3" s="672"/>
      <c r="D3" s="672"/>
      <c r="E3" s="672"/>
      <c r="F3" s="672"/>
      <c r="G3" s="672"/>
      <c r="H3" s="672"/>
      <c r="I3" s="672"/>
      <c r="J3" s="672"/>
      <c r="K3" s="672"/>
    </row>
    <row r="4" spans="1:11">
      <c r="A4" s="389"/>
      <c r="B4" s="389">
        <v>2012</v>
      </c>
      <c r="C4" s="389">
        <v>2013</v>
      </c>
      <c r="D4" s="389">
        <v>2014</v>
      </c>
      <c r="E4" s="389">
        <v>2015</v>
      </c>
      <c r="F4" s="389">
        <v>2016</v>
      </c>
      <c r="G4" s="389">
        <v>2017</v>
      </c>
      <c r="H4" s="389">
        <v>2018</v>
      </c>
      <c r="I4" s="389">
        <v>2019</v>
      </c>
      <c r="J4" s="389">
        <v>2020</v>
      </c>
      <c r="K4" s="389">
        <v>2021</v>
      </c>
    </row>
    <row r="5" spans="1:11">
      <c r="A5" s="389" t="s">
        <v>271</v>
      </c>
      <c r="B5" s="390">
        <f t="shared" ref="B5:K5" si="0">SUM(B6:B19)</f>
        <v>783817</v>
      </c>
      <c r="C5" s="390">
        <f t="shared" si="0"/>
        <v>773810</v>
      </c>
      <c r="D5" s="390">
        <f t="shared" si="0"/>
        <v>764530</v>
      </c>
      <c r="E5" s="390">
        <f t="shared" si="0"/>
        <v>748856</v>
      </c>
      <c r="F5" s="390">
        <f t="shared" si="0"/>
        <v>742567</v>
      </c>
      <c r="G5" s="390">
        <f t="shared" si="0"/>
        <v>741346</v>
      </c>
      <c r="H5" s="390">
        <f t="shared" si="0"/>
        <v>741250</v>
      </c>
      <c r="I5" s="390">
        <f t="shared" si="0"/>
        <v>747805</v>
      </c>
      <c r="J5" s="390">
        <f t="shared" si="0"/>
        <v>746631</v>
      </c>
      <c r="K5" s="390">
        <f t="shared" si="0"/>
        <v>746434</v>
      </c>
    </row>
    <row r="6" spans="1:11">
      <c r="A6" s="574" t="s">
        <v>94</v>
      </c>
      <c r="B6" s="575">
        <v>266158</v>
      </c>
      <c r="C6" s="575">
        <v>259799</v>
      </c>
      <c r="D6" s="575">
        <v>254538</v>
      </c>
      <c r="E6" s="575">
        <v>247977</v>
      </c>
      <c r="F6" s="575">
        <v>247185</v>
      </c>
      <c r="G6" s="575">
        <v>245277</v>
      </c>
      <c r="H6" s="575">
        <v>243716</v>
      </c>
      <c r="I6" s="575">
        <v>244174</v>
      </c>
      <c r="J6" s="575">
        <v>242012</v>
      </c>
      <c r="K6" s="575">
        <v>239869</v>
      </c>
    </row>
    <row r="7" spans="1:11">
      <c r="A7" s="580" t="s">
        <v>95</v>
      </c>
      <c r="B7" s="581">
        <v>270771</v>
      </c>
      <c r="C7" s="581">
        <v>267218</v>
      </c>
      <c r="D7" s="581">
        <v>263476</v>
      </c>
      <c r="E7" s="581">
        <v>258471</v>
      </c>
      <c r="F7" s="581">
        <v>255724</v>
      </c>
      <c r="G7" s="581">
        <v>256634</v>
      </c>
      <c r="H7" s="581">
        <v>257866</v>
      </c>
      <c r="I7" s="581">
        <v>261540</v>
      </c>
      <c r="J7" s="581">
        <v>261481</v>
      </c>
      <c r="K7" s="581">
        <v>262670</v>
      </c>
    </row>
    <row r="8" spans="1:11">
      <c r="A8" s="580" t="s">
        <v>96</v>
      </c>
      <c r="B8" s="581">
        <v>15067</v>
      </c>
      <c r="C8" s="581">
        <v>15299</v>
      </c>
      <c r="D8" s="581">
        <v>15279</v>
      </c>
      <c r="E8" s="581">
        <v>14631</v>
      </c>
      <c r="F8" s="581">
        <v>15662</v>
      </c>
      <c r="G8" s="581">
        <v>15555</v>
      </c>
      <c r="H8" s="581">
        <v>16355</v>
      </c>
      <c r="I8" s="581">
        <v>16839</v>
      </c>
      <c r="J8" s="581">
        <v>17607</v>
      </c>
      <c r="K8" s="581">
        <v>18061</v>
      </c>
    </row>
    <row r="9" spans="1:11">
      <c r="A9" s="580" t="s">
        <v>97</v>
      </c>
      <c r="B9" s="581">
        <v>121155</v>
      </c>
      <c r="C9" s="581">
        <v>119874</v>
      </c>
      <c r="D9" s="581">
        <v>117894</v>
      </c>
      <c r="E9" s="581">
        <v>114459</v>
      </c>
      <c r="F9" s="581">
        <v>111567</v>
      </c>
      <c r="G9" s="581">
        <v>111493</v>
      </c>
      <c r="H9" s="581">
        <v>112033</v>
      </c>
      <c r="I9" s="581">
        <v>113075</v>
      </c>
      <c r="J9" s="581">
        <v>112786</v>
      </c>
      <c r="K9" s="581">
        <v>112619</v>
      </c>
    </row>
    <row r="10" spans="1:11">
      <c r="A10" s="580" t="s">
        <v>98</v>
      </c>
      <c r="B10" s="581">
        <v>8991</v>
      </c>
      <c r="C10" s="581">
        <v>8846</v>
      </c>
      <c r="D10" s="581">
        <v>8374</v>
      </c>
      <c r="E10" s="581">
        <v>7787</v>
      </c>
      <c r="F10" s="581">
        <v>7539</v>
      </c>
      <c r="G10" s="581">
        <v>7538</v>
      </c>
      <c r="H10" s="581">
        <v>7516</v>
      </c>
      <c r="I10" s="581">
        <v>7588</v>
      </c>
      <c r="J10" s="581">
        <v>7565</v>
      </c>
      <c r="K10" s="581">
        <v>7512</v>
      </c>
    </row>
    <row r="11" spans="1:11">
      <c r="A11" s="580" t="s">
        <v>99</v>
      </c>
      <c r="B11" s="581">
        <v>0</v>
      </c>
      <c r="C11" s="581">
        <v>0</v>
      </c>
      <c r="D11" s="581">
        <v>2</v>
      </c>
      <c r="E11" s="581">
        <v>10</v>
      </c>
      <c r="F11" s="581">
        <v>19</v>
      </c>
      <c r="G11" s="581">
        <v>30</v>
      </c>
      <c r="H11" s="581">
        <v>35</v>
      </c>
      <c r="I11" s="581">
        <v>52</v>
      </c>
      <c r="J11" s="581">
        <v>85</v>
      </c>
      <c r="K11" s="581">
        <v>123</v>
      </c>
    </row>
    <row r="12" spans="1:11">
      <c r="A12" s="580" t="s">
        <v>100</v>
      </c>
      <c r="B12" s="581">
        <v>1856</v>
      </c>
      <c r="C12" s="581">
        <v>1830</v>
      </c>
      <c r="D12" s="581">
        <v>1770</v>
      </c>
      <c r="E12" s="581">
        <v>1695</v>
      </c>
      <c r="F12" s="581">
        <v>1637</v>
      </c>
      <c r="G12" s="581">
        <v>1590</v>
      </c>
      <c r="H12" s="581">
        <v>1542</v>
      </c>
      <c r="I12" s="581">
        <v>1516</v>
      </c>
      <c r="J12" s="581">
        <v>1465</v>
      </c>
      <c r="K12" s="581">
        <v>1433</v>
      </c>
    </row>
    <row r="13" spans="1:11">
      <c r="A13" s="580" t="s">
        <v>101</v>
      </c>
      <c r="B13" s="581">
        <v>51695</v>
      </c>
      <c r="C13" s="581">
        <v>53304</v>
      </c>
      <c r="D13" s="581">
        <v>55151</v>
      </c>
      <c r="E13" s="581">
        <v>56152</v>
      </c>
      <c r="F13" s="581">
        <v>56816</v>
      </c>
      <c r="G13" s="581">
        <v>56154</v>
      </c>
      <c r="H13" s="581">
        <v>54189</v>
      </c>
      <c r="I13" s="581">
        <v>53100</v>
      </c>
      <c r="J13" s="581">
        <v>52858</v>
      </c>
      <c r="K13" s="581">
        <v>52585</v>
      </c>
    </row>
    <row r="14" spans="1:11">
      <c r="A14" s="580" t="s">
        <v>102</v>
      </c>
      <c r="B14" s="581">
        <v>0</v>
      </c>
      <c r="C14" s="581">
        <v>0</v>
      </c>
      <c r="D14" s="581">
        <v>0</v>
      </c>
      <c r="E14" s="581">
        <v>0</v>
      </c>
      <c r="F14" s="581">
        <v>0</v>
      </c>
      <c r="G14" s="581">
        <v>263</v>
      </c>
      <c r="H14" s="581">
        <v>765</v>
      </c>
      <c r="I14" s="581">
        <v>1335</v>
      </c>
      <c r="J14" s="581">
        <v>1762</v>
      </c>
      <c r="K14" s="581">
        <v>2095</v>
      </c>
    </row>
    <row r="15" spans="1:11">
      <c r="A15" s="580" t="s">
        <v>103</v>
      </c>
      <c r="B15" s="581">
        <v>439</v>
      </c>
      <c r="C15" s="581">
        <v>434</v>
      </c>
      <c r="D15" s="581">
        <v>423</v>
      </c>
      <c r="E15" s="581">
        <v>446</v>
      </c>
      <c r="F15" s="581">
        <v>432</v>
      </c>
      <c r="G15" s="581">
        <v>421</v>
      </c>
      <c r="H15" s="581">
        <v>415</v>
      </c>
      <c r="I15" s="581">
        <v>406</v>
      </c>
      <c r="J15" s="581">
        <v>402</v>
      </c>
      <c r="K15" s="581">
        <v>397</v>
      </c>
    </row>
    <row r="16" spans="1:11">
      <c r="A16" s="580" t="s">
        <v>104</v>
      </c>
      <c r="B16" s="581">
        <v>1173</v>
      </c>
      <c r="C16" s="581">
        <v>1433</v>
      </c>
      <c r="D16" s="581">
        <v>1658</v>
      </c>
      <c r="E16" s="581">
        <v>1822</v>
      </c>
      <c r="F16" s="581">
        <v>1951</v>
      </c>
      <c r="G16" s="581">
        <v>2116</v>
      </c>
      <c r="H16" s="581">
        <v>2385</v>
      </c>
      <c r="I16" s="581">
        <v>2770</v>
      </c>
      <c r="J16" s="581">
        <v>3143</v>
      </c>
      <c r="K16" s="581">
        <v>3504</v>
      </c>
    </row>
    <row r="17" spans="1:11">
      <c r="A17" s="580" t="s">
        <v>105</v>
      </c>
      <c r="B17" s="581">
        <v>9519</v>
      </c>
      <c r="C17" s="581">
        <v>8817</v>
      </c>
      <c r="D17" s="581">
        <v>8532</v>
      </c>
      <c r="E17" s="581">
        <v>8088</v>
      </c>
      <c r="F17" s="581">
        <v>6649</v>
      </c>
      <c r="G17" s="581">
        <v>8365</v>
      </c>
      <c r="H17" s="581">
        <v>8312</v>
      </c>
      <c r="I17" s="581">
        <v>8948</v>
      </c>
      <c r="J17" s="581">
        <v>8869</v>
      </c>
      <c r="K17" s="581">
        <v>8843</v>
      </c>
    </row>
    <row r="18" spans="1:11">
      <c r="A18" s="580" t="s">
        <v>117</v>
      </c>
      <c r="B18" s="581">
        <v>697</v>
      </c>
      <c r="C18" s="581">
        <v>909</v>
      </c>
      <c r="D18" s="581">
        <v>1200</v>
      </c>
      <c r="E18" s="581">
        <v>1481</v>
      </c>
      <c r="F18" s="581">
        <v>1665</v>
      </c>
      <c r="G18" s="581">
        <v>0</v>
      </c>
      <c r="H18" s="581">
        <v>0</v>
      </c>
      <c r="I18" s="581">
        <v>0</v>
      </c>
      <c r="J18" s="581">
        <v>0</v>
      </c>
      <c r="K18" s="581">
        <v>0</v>
      </c>
    </row>
    <row r="19" spans="1:11">
      <c r="A19" s="577" t="s">
        <v>106</v>
      </c>
      <c r="B19" s="578">
        <v>36296</v>
      </c>
      <c r="C19" s="578">
        <v>36047</v>
      </c>
      <c r="D19" s="578">
        <v>36233</v>
      </c>
      <c r="E19" s="578">
        <v>35837</v>
      </c>
      <c r="F19" s="578">
        <v>35721</v>
      </c>
      <c r="G19" s="578">
        <v>35910</v>
      </c>
      <c r="H19" s="578">
        <v>36121</v>
      </c>
      <c r="I19" s="578">
        <v>36462</v>
      </c>
      <c r="J19" s="578">
        <v>36596</v>
      </c>
      <c r="K19" s="578">
        <v>36723</v>
      </c>
    </row>
    <row r="20" spans="1:11">
      <c r="A20" s="389" t="s">
        <v>272</v>
      </c>
      <c r="B20" s="390">
        <f t="shared" ref="B20:K20" si="1">SUM(B21:B31)</f>
        <v>5028899</v>
      </c>
      <c r="C20" s="390">
        <f t="shared" si="1"/>
        <v>5073838</v>
      </c>
      <c r="D20" s="390">
        <f t="shared" si="1"/>
        <v>5109441</v>
      </c>
      <c r="E20" s="390">
        <f t="shared" si="1"/>
        <v>5126928</v>
      </c>
      <c r="F20" s="390">
        <f t="shared" si="1"/>
        <v>5159231</v>
      </c>
      <c r="G20" s="390">
        <f t="shared" si="1"/>
        <v>5200694</v>
      </c>
      <c r="H20" s="390">
        <f t="shared" si="1"/>
        <v>5238476</v>
      </c>
      <c r="I20" s="390">
        <f t="shared" si="1"/>
        <v>5281794</v>
      </c>
      <c r="J20" s="390">
        <f t="shared" si="1"/>
        <v>5321220</v>
      </c>
      <c r="K20" s="390">
        <f t="shared" si="1"/>
        <v>5363859</v>
      </c>
    </row>
    <row r="21" spans="1:11">
      <c r="A21" s="583" t="s">
        <v>107</v>
      </c>
      <c r="B21" s="575">
        <v>683018</v>
      </c>
      <c r="C21" s="575">
        <v>689587</v>
      </c>
      <c r="D21" s="575">
        <v>691851</v>
      </c>
      <c r="E21" s="575">
        <v>694667</v>
      </c>
      <c r="F21" s="575">
        <v>700243</v>
      </c>
      <c r="G21" s="575">
        <v>704422</v>
      </c>
      <c r="H21" s="575">
        <v>707406</v>
      </c>
      <c r="I21" s="575">
        <v>713333</v>
      </c>
      <c r="J21" s="575">
        <v>715524</v>
      </c>
      <c r="K21" s="575">
        <v>719625</v>
      </c>
    </row>
    <row r="22" spans="1:11">
      <c r="A22" s="585" t="s">
        <v>108</v>
      </c>
      <c r="B22" s="581">
        <v>2740685</v>
      </c>
      <c r="C22" s="581">
        <v>2753015</v>
      </c>
      <c r="D22" s="581">
        <v>2761292</v>
      </c>
      <c r="E22" s="581">
        <v>2760208</v>
      </c>
      <c r="F22" s="581">
        <v>2768976</v>
      </c>
      <c r="G22" s="581">
        <v>2777853</v>
      </c>
      <c r="H22" s="581">
        <v>2784577</v>
      </c>
      <c r="I22" s="581">
        <v>2790487</v>
      </c>
      <c r="J22" s="581">
        <v>2797539</v>
      </c>
      <c r="K22" s="581">
        <v>2803245</v>
      </c>
    </row>
    <row r="23" spans="1:11">
      <c r="A23" s="585" t="s">
        <v>109</v>
      </c>
      <c r="B23" s="581">
        <v>1070252</v>
      </c>
      <c r="C23" s="581">
        <v>1076816</v>
      </c>
      <c r="D23" s="581">
        <v>1080838</v>
      </c>
      <c r="E23" s="581">
        <v>1077055</v>
      </c>
      <c r="F23" s="581">
        <v>1075868</v>
      </c>
      <c r="G23" s="581">
        <v>1071329</v>
      </c>
      <c r="H23" s="581">
        <v>1064569</v>
      </c>
      <c r="I23" s="581">
        <v>1057246</v>
      </c>
      <c r="J23" s="581">
        <v>1047351</v>
      </c>
      <c r="K23" s="581">
        <v>1035750</v>
      </c>
    </row>
    <row r="24" spans="1:11">
      <c r="A24" s="585" t="s">
        <v>110</v>
      </c>
      <c r="B24" s="581">
        <v>73843</v>
      </c>
      <c r="C24" s="581">
        <v>72870</v>
      </c>
      <c r="D24" s="581">
        <v>71978</v>
      </c>
      <c r="E24" s="581">
        <v>70641</v>
      </c>
      <c r="F24" s="581">
        <v>69154</v>
      </c>
      <c r="G24" s="581">
        <v>68066</v>
      </c>
      <c r="H24" s="581">
        <v>66864</v>
      </c>
      <c r="I24" s="581">
        <v>65676</v>
      </c>
      <c r="J24" s="581">
        <v>64230</v>
      </c>
      <c r="K24" s="581">
        <v>62760</v>
      </c>
    </row>
    <row r="25" spans="1:11">
      <c r="A25" s="585" t="s">
        <v>111</v>
      </c>
      <c r="B25" s="581">
        <v>0</v>
      </c>
      <c r="C25" s="581">
        <v>3</v>
      </c>
      <c r="D25" s="581">
        <v>11</v>
      </c>
      <c r="E25" s="581">
        <v>30</v>
      </c>
      <c r="F25" s="581">
        <v>49</v>
      </c>
      <c r="G25" s="581">
        <v>91</v>
      </c>
      <c r="H25" s="581">
        <v>177</v>
      </c>
      <c r="I25" s="581">
        <v>291</v>
      </c>
      <c r="J25" s="581">
        <v>521</v>
      </c>
      <c r="K25" s="581">
        <v>893</v>
      </c>
    </row>
    <row r="26" spans="1:11">
      <c r="A26" s="585" t="s">
        <v>112</v>
      </c>
      <c r="B26" s="581">
        <v>12520</v>
      </c>
      <c r="C26" s="581">
        <v>12675</v>
      </c>
      <c r="D26" s="581">
        <v>12780</v>
      </c>
      <c r="E26" s="581">
        <v>12715</v>
      </c>
      <c r="F26" s="581">
        <v>12562</v>
      </c>
      <c r="G26" s="581">
        <v>12322</v>
      </c>
      <c r="H26" s="581">
        <v>12074</v>
      </c>
      <c r="I26" s="581">
        <v>11838</v>
      </c>
      <c r="J26" s="581">
        <v>11559</v>
      </c>
      <c r="K26" s="581">
        <v>11260</v>
      </c>
    </row>
    <row r="27" spans="1:11">
      <c r="A27" s="585" t="s">
        <v>113</v>
      </c>
      <c r="B27" s="581">
        <v>406409</v>
      </c>
      <c r="C27" s="581">
        <v>420344</v>
      </c>
      <c r="D27" s="581">
        <v>435390</v>
      </c>
      <c r="E27" s="581">
        <v>449282</v>
      </c>
      <c r="F27" s="581">
        <v>447466</v>
      </c>
      <c r="G27" s="581">
        <v>441544</v>
      </c>
      <c r="H27" s="581">
        <v>436311</v>
      </c>
      <c r="I27" s="581">
        <v>432049</v>
      </c>
      <c r="J27" s="581">
        <v>425790</v>
      </c>
      <c r="K27" s="581">
        <v>417008</v>
      </c>
    </row>
    <row r="28" spans="1:11">
      <c r="A28" s="585" t="s">
        <v>118</v>
      </c>
      <c r="B28" s="581">
        <v>6026</v>
      </c>
      <c r="C28" s="581">
        <v>5997</v>
      </c>
      <c r="D28" s="581">
        <v>5961</v>
      </c>
      <c r="E28" s="581">
        <v>6044</v>
      </c>
      <c r="F28" s="581">
        <v>4511</v>
      </c>
      <c r="G28" s="581">
        <v>0</v>
      </c>
      <c r="H28" s="581">
        <v>0</v>
      </c>
      <c r="I28" s="581">
        <v>0</v>
      </c>
      <c r="J28" s="581">
        <v>0</v>
      </c>
      <c r="K28" s="581">
        <v>0</v>
      </c>
    </row>
    <row r="29" spans="1:11">
      <c r="A29" s="585" t="s">
        <v>114</v>
      </c>
      <c r="B29" s="581">
        <v>29202</v>
      </c>
      <c r="C29" s="581">
        <v>35385</v>
      </c>
      <c r="D29" s="581">
        <v>42077</v>
      </c>
      <c r="E29" s="581">
        <v>49009</v>
      </c>
      <c r="F29" s="581">
        <v>52380</v>
      </c>
      <c r="G29" s="581">
        <v>56788</v>
      </c>
      <c r="H29" s="581">
        <v>56659</v>
      </c>
      <c r="I29" s="581">
        <v>56503</v>
      </c>
      <c r="J29" s="581">
        <v>56291</v>
      </c>
      <c r="K29" s="581">
        <v>56197</v>
      </c>
    </row>
    <row r="30" spans="1:11">
      <c r="A30" s="585" t="s">
        <v>115</v>
      </c>
      <c r="B30" s="581">
        <v>0</v>
      </c>
      <c r="C30" s="581">
        <v>0</v>
      </c>
      <c r="D30" s="581">
        <v>0</v>
      </c>
      <c r="E30" s="581">
        <v>0</v>
      </c>
      <c r="F30" s="581">
        <v>20726</v>
      </c>
      <c r="G30" s="581">
        <v>61071</v>
      </c>
      <c r="H30" s="581">
        <v>102723</v>
      </c>
      <c r="I30" s="581">
        <v>147317</v>
      </c>
      <c r="J30" s="581">
        <v>195428</v>
      </c>
      <c r="K30" s="581">
        <v>250232</v>
      </c>
    </row>
    <row r="31" spans="1:11">
      <c r="A31" s="584" t="s">
        <v>116</v>
      </c>
      <c r="B31" s="578">
        <v>6944</v>
      </c>
      <c r="C31" s="578">
        <v>7146</v>
      </c>
      <c r="D31" s="578">
        <v>7263</v>
      </c>
      <c r="E31" s="578">
        <v>7277</v>
      </c>
      <c r="F31" s="578">
        <v>7296</v>
      </c>
      <c r="G31" s="578">
        <v>7208</v>
      </c>
      <c r="H31" s="578">
        <v>7116</v>
      </c>
      <c r="I31" s="578">
        <v>7054</v>
      </c>
      <c r="J31" s="578">
        <v>6987</v>
      </c>
      <c r="K31" s="578">
        <v>6889</v>
      </c>
    </row>
    <row r="32" spans="1:11" s="89" customFormat="1" ht="11.25">
      <c r="K32" s="90"/>
    </row>
    <row r="33" spans="1:11">
      <c r="A33" s="93"/>
      <c r="B33" s="93"/>
      <c r="C33" s="93"/>
      <c r="D33" s="93"/>
      <c r="E33" s="93"/>
      <c r="F33" s="93"/>
      <c r="G33" s="93"/>
      <c r="H33" s="93"/>
      <c r="I33" s="93"/>
      <c r="J33" s="93"/>
      <c r="K33" s="93"/>
    </row>
    <row r="34" spans="1:11">
      <c r="A34" s="672" t="s">
        <v>682</v>
      </c>
      <c r="B34" s="672"/>
      <c r="C34" s="672"/>
      <c r="D34" s="672"/>
      <c r="E34" s="672"/>
      <c r="F34" s="672"/>
      <c r="G34" s="672"/>
      <c r="H34" s="672"/>
      <c r="I34" s="672"/>
      <c r="J34" s="672"/>
      <c r="K34" s="672"/>
    </row>
    <row r="35" spans="1:11">
      <c r="A35" s="389"/>
      <c r="B35" s="389">
        <v>2012</v>
      </c>
      <c r="C35" s="389">
        <v>2013</v>
      </c>
      <c r="D35" s="389">
        <v>2014</v>
      </c>
      <c r="E35" s="389">
        <v>2015</v>
      </c>
      <c r="F35" s="389">
        <v>2016</v>
      </c>
      <c r="G35" s="389">
        <v>2017</v>
      </c>
      <c r="H35" s="389">
        <v>2018</v>
      </c>
      <c r="I35" s="389">
        <v>2019</v>
      </c>
      <c r="J35" s="389">
        <v>2020</v>
      </c>
      <c r="K35" s="389">
        <v>2021</v>
      </c>
    </row>
    <row r="36" spans="1:11">
      <c r="A36" s="389" t="s">
        <v>271</v>
      </c>
      <c r="B36" s="390">
        <f t="shared" ref="B36:K36" si="2">SUM(B37:B50)</f>
        <v>6051638.5830000006</v>
      </c>
      <c r="C36" s="390">
        <f t="shared" si="2"/>
        <v>5954993.857400001</v>
      </c>
      <c r="D36" s="390">
        <f t="shared" si="2"/>
        <v>5718009.2237</v>
      </c>
      <c r="E36" s="390">
        <f t="shared" si="2"/>
        <v>5816270.4201999996</v>
      </c>
      <c r="F36" s="390">
        <f t="shared" si="2"/>
        <v>5479525.0027999999</v>
      </c>
      <c r="G36" s="390">
        <f t="shared" si="2"/>
        <v>5677832.5689999992</v>
      </c>
      <c r="H36" s="390">
        <f t="shared" si="2"/>
        <v>5820150.4570000032</v>
      </c>
      <c r="I36" s="390">
        <f t="shared" si="2"/>
        <v>5567520.5249999994</v>
      </c>
      <c r="J36" s="390">
        <f t="shared" si="2"/>
        <v>5295275.9120000005</v>
      </c>
      <c r="K36" s="390">
        <f t="shared" si="2"/>
        <v>5472820.2849999992</v>
      </c>
    </row>
    <row r="37" spans="1:11">
      <c r="A37" s="574" t="s">
        <v>94</v>
      </c>
      <c r="B37" s="575">
        <v>234405.47199999995</v>
      </c>
      <c r="C37" s="575">
        <v>236695.39299999992</v>
      </c>
      <c r="D37" s="575">
        <v>225236.30398999999</v>
      </c>
      <c r="E37" s="575">
        <v>227916.28100000013</v>
      </c>
      <c r="F37" s="575">
        <v>226629.70700000005</v>
      </c>
      <c r="G37" s="575">
        <v>244708.677</v>
      </c>
      <c r="H37" s="575">
        <v>252723.88400000005</v>
      </c>
      <c r="I37" s="575">
        <v>239404.4250000001</v>
      </c>
      <c r="J37" s="575">
        <v>240961.66600000014</v>
      </c>
      <c r="K37" s="575">
        <v>257309.52400000003</v>
      </c>
    </row>
    <row r="38" spans="1:11">
      <c r="A38" s="580" t="s">
        <v>95</v>
      </c>
      <c r="B38" s="581">
        <v>1837415.6820099999</v>
      </c>
      <c r="C38" s="581">
        <v>1801538.4984000002</v>
      </c>
      <c r="D38" s="581">
        <v>1715055.4337200008</v>
      </c>
      <c r="E38" s="581">
        <v>1722564.1341999993</v>
      </c>
      <c r="F38" s="581">
        <v>1633429.5588000002</v>
      </c>
      <c r="G38" s="581">
        <v>1712827.9569999995</v>
      </c>
      <c r="H38" s="581">
        <v>1728550.2410000004</v>
      </c>
      <c r="I38" s="581">
        <v>1682633.4309999999</v>
      </c>
      <c r="J38" s="581">
        <v>1592608.5410000004</v>
      </c>
      <c r="K38" s="581">
        <v>1663962.098</v>
      </c>
    </row>
    <row r="39" spans="1:11">
      <c r="A39" s="580" t="s">
        <v>96</v>
      </c>
      <c r="B39" s="581">
        <v>936808.9530000001</v>
      </c>
      <c r="C39" s="581">
        <v>937020.39800000016</v>
      </c>
      <c r="D39" s="581">
        <v>911468.57300000021</v>
      </c>
      <c r="E39" s="581">
        <v>945771.022</v>
      </c>
      <c r="F39" s="581">
        <v>898090.05299999996</v>
      </c>
      <c r="G39" s="581">
        <v>950695.68900000001</v>
      </c>
      <c r="H39" s="581">
        <v>982967.25400000007</v>
      </c>
      <c r="I39" s="581">
        <v>990554.26000000013</v>
      </c>
      <c r="J39" s="581">
        <v>922784.07</v>
      </c>
      <c r="K39" s="581">
        <v>943399.66200000013</v>
      </c>
    </row>
    <row r="40" spans="1:11">
      <c r="A40" s="580" t="s">
        <v>97</v>
      </c>
      <c r="B40" s="581">
        <v>1358441.1449999998</v>
      </c>
      <c r="C40" s="581">
        <v>1327759.6829999997</v>
      </c>
      <c r="D40" s="581">
        <v>1263290.6349999998</v>
      </c>
      <c r="E40" s="581">
        <v>1310652.7560000001</v>
      </c>
      <c r="F40" s="581">
        <v>1226015.8389999999</v>
      </c>
      <c r="G40" s="581">
        <v>1264509.9180000001</v>
      </c>
      <c r="H40" s="581">
        <v>1273866.7179999999</v>
      </c>
      <c r="I40" s="581">
        <v>1237663.8059999994</v>
      </c>
      <c r="J40" s="581">
        <v>1167305.044</v>
      </c>
      <c r="K40" s="581">
        <v>1218587.0039999993</v>
      </c>
    </row>
    <row r="41" spans="1:11">
      <c r="A41" s="580" t="s">
        <v>98</v>
      </c>
      <c r="B41" s="581">
        <v>711837.05199999991</v>
      </c>
      <c r="C41" s="581">
        <v>679203.28899999976</v>
      </c>
      <c r="D41" s="581">
        <v>627554.90399999986</v>
      </c>
      <c r="E41" s="581">
        <v>610476.74899999995</v>
      </c>
      <c r="F41" s="581">
        <v>540444.66399999999</v>
      </c>
      <c r="G41" s="581">
        <v>517924.38299999974</v>
      </c>
      <c r="H41" s="581">
        <v>509918.11500000011</v>
      </c>
      <c r="I41" s="581">
        <v>469974.62300000002</v>
      </c>
      <c r="J41" s="581">
        <v>445375.11900000012</v>
      </c>
      <c r="K41" s="581">
        <v>454960.57599999994</v>
      </c>
    </row>
    <row r="42" spans="1:11">
      <c r="A42" s="580" t="s">
        <v>99</v>
      </c>
      <c r="B42" s="581">
        <v>0</v>
      </c>
      <c r="C42" s="581">
        <v>0</v>
      </c>
      <c r="D42" s="581">
        <v>0</v>
      </c>
      <c r="E42" s="581">
        <v>1.9609999999999999</v>
      </c>
      <c r="F42" s="581">
        <v>72.095000000000013</v>
      </c>
      <c r="G42" s="581">
        <v>270.19299999999998</v>
      </c>
      <c r="H42" s="581">
        <v>319.33199999999999</v>
      </c>
      <c r="I42" s="581">
        <v>381.47</v>
      </c>
      <c r="J42" s="581">
        <v>458.21999999999997</v>
      </c>
      <c r="K42" s="581">
        <v>660.66400000000021</v>
      </c>
    </row>
    <row r="43" spans="1:11">
      <c r="A43" s="580" t="s">
        <v>100</v>
      </c>
      <c r="B43" s="581">
        <v>47726.118999999999</v>
      </c>
      <c r="C43" s="581">
        <v>48907.632999999994</v>
      </c>
      <c r="D43" s="581">
        <v>44089.241999999977</v>
      </c>
      <c r="E43" s="581">
        <v>43171.807999999997</v>
      </c>
      <c r="F43" s="581">
        <v>41364.828000000001</v>
      </c>
      <c r="G43" s="581">
        <v>40763.304000000018</v>
      </c>
      <c r="H43" s="581">
        <v>38807.638999999996</v>
      </c>
      <c r="I43" s="581">
        <v>37385.494000000006</v>
      </c>
      <c r="J43" s="581">
        <v>33808.102999999988</v>
      </c>
      <c r="K43" s="581">
        <v>33436.329000000005</v>
      </c>
    </row>
    <row r="44" spans="1:11">
      <c r="A44" s="580" t="s">
        <v>101</v>
      </c>
      <c r="B44" s="581">
        <v>239808.51499999993</v>
      </c>
      <c r="C44" s="581">
        <v>258386.26200000008</v>
      </c>
      <c r="D44" s="581">
        <v>256500.98999000009</v>
      </c>
      <c r="E44" s="581">
        <v>287886.51199999999</v>
      </c>
      <c r="F44" s="581">
        <v>287544.97099999984</v>
      </c>
      <c r="G44" s="581">
        <v>312067.56500000006</v>
      </c>
      <c r="H44" s="581">
        <v>313613.61500000005</v>
      </c>
      <c r="I44" s="581">
        <v>296429.22800000006</v>
      </c>
      <c r="J44" s="581">
        <v>272966.62400000001</v>
      </c>
      <c r="K44" s="581">
        <v>271496.12800000003</v>
      </c>
    </row>
    <row r="45" spans="1:11">
      <c r="A45" s="580" t="s">
        <v>102</v>
      </c>
      <c r="B45" s="581">
        <v>0</v>
      </c>
      <c r="C45" s="581">
        <v>0</v>
      </c>
      <c r="D45" s="581">
        <v>0</v>
      </c>
      <c r="E45" s="581">
        <v>0</v>
      </c>
      <c r="F45" s="581">
        <v>0</v>
      </c>
      <c r="G45" s="581">
        <v>135.11200000000002</v>
      </c>
      <c r="H45" s="581">
        <v>958.25700000000006</v>
      </c>
      <c r="I45" s="581">
        <v>1550.6499999999999</v>
      </c>
      <c r="J45" s="581">
        <v>2140.8660000000004</v>
      </c>
      <c r="K45" s="581">
        <v>3044.1090000000004</v>
      </c>
    </row>
    <row r="46" spans="1:11">
      <c r="A46" s="580" t="s">
        <v>103</v>
      </c>
      <c r="B46" s="581">
        <v>1273.5929999999996</v>
      </c>
      <c r="C46" s="581">
        <v>1299.1610000000003</v>
      </c>
      <c r="D46" s="581">
        <v>1218.7630000000006</v>
      </c>
      <c r="E46" s="581">
        <v>1169.3389999999995</v>
      </c>
      <c r="F46" s="581">
        <v>1180.7809999999995</v>
      </c>
      <c r="G46" s="581">
        <v>1265.085</v>
      </c>
      <c r="H46" s="581">
        <v>1218.3539999999994</v>
      </c>
      <c r="I46" s="581">
        <v>1043.067</v>
      </c>
      <c r="J46" s="581">
        <v>1025.6869999999997</v>
      </c>
      <c r="K46" s="581">
        <v>1055.325</v>
      </c>
    </row>
    <row r="47" spans="1:11">
      <c r="A47" s="580" t="s">
        <v>104</v>
      </c>
      <c r="B47" s="581">
        <v>2441.8149999999996</v>
      </c>
      <c r="C47" s="581">
        <v>3155.7270000000008</v>
      </c>
      <c r="D47" s="581">
        <v>2922.3330000000001</v>
      </c>
      <c r="E47" s="581">
        <v>3613.0670000000005</v>
      </c>
      <c r="F47" s="581">
        <v>3734.1540000000005</v>
      </c>
      <c r="G47" s="581">
        <v>4527.2079999999996</v>
      </c>
      <c r="H47" s="581">
        <v>4997.9230000000007</v>
      </c>
      <c r="I47" s="581">
        <v>5407.012999999999</v>
      </c>
      <c r="J47" s="581">
        <v>5769.4779999999982</v>
      </c>
      <c r="K47" s="581">
        <v>7394.6600000000008</v>
      </c>
    </row>
    <row r="48" spans="1:11">
      <c r="A48" s="580" t="s">
        <v>105</v>
      </c>
      <c r="B48" s="582" t="s">
        <v>20</v>
      </c>
      <c r="C48" s="582" t="s">
        <v>20</v>
      </c>
      <c r="D48" s="582" t="s">
        <v>20</v>
      </c>
      <c r="E48" s="582" t="s">
        <v>20</v>
      </c>
      <c r="F48" s="582" t="s">
        <v>20</v>
      </c>
      <c r="G48" s="582" t="s">
        <v>20</v>
      </c>
      <c r="H48" s="582" t="s">
        <v>20</v>
      </c>
      <c r="I48" s="582" t="s">
        <v>20</v>
      </c>
      <c r="J48" s="582" t="s">
        <v>20</v>
      </c>
      <c r="K48" s="582" t="s">
        <v>20</v>
      </c>
    </row>
    <row r="49" spans="1:11">
      <c r="A49" s="580" t="s">
        <v>117</v>
      </c>
      <c r="B49" s="582" t="s">
        <v>20</v>
      </c>
      <c r="C49" s="582" t="s">
        <v>20</v>
      </c>
      <c r="D49" s="582" t="s">
        <v>20</v>
      </c>
      <c r="E49" s="582" t="s">
        <v>20</v>
      </c>
      <c r="F49" s="582" t="s">
        <v>20</v>
      </c>
      <c r="G49" s="582" t="s">
        <v>20</v>
      </c>
      <c r="H49" s="582" t="s">
        <v>20</v>
      </c>
      <c r="I49" s="582" t="s">
        <v>20</v>
      </c>
      <c r="J49" s="582" t="s">
        <v>20</v>
      </c>
      <c r="K49" s="582" t="s">
        <v>20</v>
      </c>
    </row>
    <row r="50" spans="1:11">
      <c r="A50" s="577" t="s">
        <v>106</v>
      </c>
      <c r="B50" s="578">
        <v>681480.23699000012</v>
      </c>
      <c r="C50" s="578">
        <v>661027.8130000002</v>
      </c>
      <c r="D50" s="578">
        <v>670672.04600000009</v>
      </c>
      <c r="E50" s="578">
        <v>663046.79099999997</v>
      </c>
      <c r="F50" s="578">
        <v>621018.35200000007</v>
      </c>
      <c r="G50" s="578">
        <v>628137.47800000012</v>
      </c>
      <c r="H50" s="578">
        <v>712209.12499999965</v>
      </c>
      <c r="I50" s="578">
        <v>605093.05799999984</v>
      </c>
      <c r="J50" s="578">
        <v>610072.49400000006</v>
      </c>
      <c r="K50" s="578">
        <v>617514.20599999954</v>
      </c>
    </row>
    <row r="51" spans="1:11">
      <c r="A51" s="389" t="s">
        <v>272</v>
      </c>
      <c r="B51" s="390">
        <f t="shared" ref="B51:K51" si="3">SUM(B52:B62)</f>
        <v>8172825.5500899721</v>
      </c>
      <c r="C51" s="390">
        <f t="shared" si="3"/>
        <v>8130845.1299999878</v>
      </c>
      <c r="D51" s="390">
        <f t="shared" si="3"/>
        <v>7956628.3689999999</v>
      </c>
      <c r="E51" s="390">
        <f t="shared" si="3"/>
        <v>7967618.7390000019</v>
      </c>
      <c r="F51" s="390">
        <f t="shared" si="3"/>
        <v>8051255.2099999962</v>
      </c>
      <c r="G51" s="390">
        <f t="shared" si="3"/>
        <v>8110171.1566000003</v>
      </c>
      <c r="H51" s="390">
        <f t="shared" si="3"/>
        <v>8096491.6895999983</v>
      </c>
      <c r="I51" s="390">
        <f t="shared" si="3"/>
        <v>8142086.0593999913</v>
      </c>
      <c r="J51" s="390">
        <f t="shared" si="3"/>
        <v>8206918.2313999906</v>
      </c>
      <c r="K51" s="390">
        <f t="shared" si="3"/>
        <v>9169770.108500002</v>
      </c>
    </row>
    <row r="52" spans="1:11">
      <c r="A52" s="583" t="s">
        <v>107</v>
      </c>
      <c r="B52" s="575">
        <v>357698.38503999682</v>
      </c>
      <c r="C52" s="575">
        <v>360992.1849999972</v>
      </c>
      <c r="D52" s="575">
        <v>362284.3000000001</v>
      </c>
      <c r="E52" s="575">
        <v>375095.95199999999</v>
      </c>
      <c r="F52" s="575">
        <v>397516.91200000007</v>
      </c>
      <c r="G52" s="575">
        <v>436228.78200000024</v>
      </c>
      <c r="H52" s="575">
        <v>448543.48499999993</v>
      </c>
      <c r="I52" s="575">
        <v>468169.42400000128</v>
      </c>
      <c r="J52" s="575">
        <v>490268.2899999966</v>
      </c>
      <c r="K52" s="575">
        <v>557279.30800000008</v>
      </c>
    </row>
    <row r="53" spans="1:11">
      <c r="A53" s="585" t="s">
        <v>108</v>
      </c>
      <c r="B53" s="581">
        <v>5111559.0320099788</v>
      </c>
      <c r="C53" s="581">
        <v>5064500.6459999951</v>
      </c>
      <c r="D53" s="581">
        <v>4942033.9160000002</v>
      </c>
      <c r="E53" s="581">
        <v>4905096.8920000019</v>
      </c>
      <c r="F53" s="581">
        <v>4934261.8119999971</v>
      </c>
      <c r="G53" s="581">
        <v>4895639.7315999987</v>
      </c>
      <c r="H53" s="581">
        <v>4853597.642599998</v>
      </c>
      <c r="I53" s="581">
        <v>4857278.3733999934</v>
      </c>
      <c r="J53" s="581">
        <v>4846602.0984000005</v>
      </c>
      <c r="K53" s="581">
        <v>5340212.5625000019</v>
      </c>
    </row>
    <row r="54" spans="1:11">
      <c r="A54" s="585" t="s">
        <v>109</v>
      </c>
      <c r="B54" s="581">
        <v>2177525.5850199955</v>
      </c>
      <c r="C54" s="581">
        <v>2160493.068999995</v>
      </c>
      <c r="D54" s="581">
        <v>2116444.8369999998</v>
      </c>
      <c r="E54" s="581">
        <v>2126800.9309999999</v>
      </c>
      <c r="F54" s="581">
        <v>2136238.4179999996</v>
      </c>
      <c r="G54" s="581">
        <v>2143228.4390000002</v>
      </c>
      <c r="H54" s="581">
        <v>2117654.5500000003</v>
      </c>
      <c r="I54" s="581">
        <v>2102085.9419999979</v>
      </c>
      <c r="J54" s="581">
        <v>2095016.4669999925</v>
      </c>
      <c r="K54" s="581">
        <v>2319616.0320000006</v>
      </c>
    </row>
    <row r="55" spans="1:11">
      <c r="A55" s="585" t="s">
        <v>110</v>
      </c>
      <c r="B55" s="581">
        <v>173624.57</v>
      </c>
      <c r="C55" s="581">
        <v>169760.79699999993</v>
      </c>
      <c r="D55" s="581">
        <v>161884.48000000001</v>
      </c>
      <c r="E55" s="581">
        <v>160316.69500000001</v>
      </c>
      <c r="F55" s="581">
        <v>157961.49699999994</v>
      </c>
      <c r="G55" s="581">
        <v>158481.93399999998</v>
      </c>
      <c r="H55" s="581">
        <v>153821.35599999994</v>
      </c>
      <c r="I55" s="581">
        <v>151248.27100000001</v>
      </c>
      <c r="J55" s="581">
        <v>148050.19500000007</v>
      </c>
      <c r="K55" s="581">
        <v>163145.11900000001</v>
      </c>
    </row>
    <row r="56" spans="1:11">
      <c r="A56" s="585" t="s">
        <v>111</v>
      </c>
      <c r="B56" s="581">
        <v>0</v>
      </c>
      <c r="C56" s="581">
        <v>5.3979999999999997</v>
      </c>
      <c r="D56" s="581">
        <v>16.606999999999999</v>
      </c>
      <c r="E56" s="581">
        <v>81.147999999999982</v>
      </c>
      <c r="F56" s="581">
        <v>147.73099999999999</v>
      </c>
      <c r="G56" s="581">
        <v>218.02099999999999</v>
      </c>
      <c r="H56" s="581">
        <v>410.20499999999998</v>
      </c>
      <c r="I56" s="581">
        <v>676.77799999999991</v>
      </c>
      <c r="J56" s="581">
        <v>1104.789</v>
      </c>
      <c r="K56" s="581">
        <v>2238.8019999999997</v>
      </c>
    </row>
    <row r="57" spans="1:11">
      <c r="A57" s="585" t="s">
        <v>112</v>
      </c>
      <c r="B57" s="581">
        <v>20896.804999999993</v>
      </c>
      <c r="C57" s="581">
        <v>21484.962</v>
      </c>
      <c r="D57" s="581">
        <v>20623.466</v>
      </c>
      <c r="E57" s="581">
        <v>20717.746999999999</v>
      </c>
      <c r="F57" s="581">
        <v>20681.127</v>
      </c>
      <c r="G57" s="581">
        <v>20997.886999999999</v>
      </c>
      <c r="H57" s="581">
        <v>20738.079999999994</v>
      </c>
      <c r="I57" s="581">
        <v>20395.105999999996</v>
      </c>
      <c r="J57" s="581">
        <v>20064.160000000003</v>
      </c>
      <c r="K57" s="581">
        <v>22180.003000000008</v>
      </c>
    </row>
    <row r="58" spans="1:11">
      <c r="A58" s="585" t="s">
        <v>113</v>
      </c>
      <c r="B58" s="581">
        <v>299264.10301999998</v>
      </c>
      <c r="C58" s="581">
        <v>314331.64400000003</v>
      </c>
      <c r="D58" s="581">
        <v>312502.67900000012</v>
      </c>
      <c r="E58" s="581">
        <v>331155.39799999999</v>
      </c>
      <c r="F58" s="581">
        <v>340821.37300000002</v>
      </c>
      <c r="G58" s="581">
        <v>354596.07800000027</v>
      </c>
      <c r="H58" s="581">
        <v>351520.01000000007</v>
      </c>
      <c r="I58" s="581">
        <v>353691.65900000028</v>
      </c>
      <c r="J58" s="581">
        <v>358560.33499999985</v>
      </c>
      <c r="K58" s="581">
        <v>408939.52600000001</v>
      </c>
    </row>
    <row r="59" spans="1:11">
      <c r="A59" s="585" t="s">
        <v>118</v>
      </c>
      <c r="B59" s="581">
        <v>5906.5130000000008</v>
      </c>
      <c r="C59" s="581">
        <v>6132.3459999999977</v>
      </c>
      <c r="D59" s="581">
        <v>5546.795000000001</v>
      </c>
      <c r="E59" s="581">
        <v>5777.0890000000009</v>
      </c>
      <c r="F59" s="581">
        <v>4499.2030000000004</v>
      </c>
      <c r="G59" s="581">
        <v>0</v>
      </c>
      <c r="H59" s="581">
        <v>0</v>
      </c>
      <c r="I59" s="581">
        <v>0</v>
      </c>
      <c r="J59" s="581">
        <v>0</v>
      </c>
      <c r="K59" s="581">
        <v>0</v>
      </c>
    </row>
    <row r="60" spans="1:11">
      <c r="A60" s="585" t="s">
        <v>114</v>
      </c>
      <c r="B60" s="581">
        <v>24308.967000000001</v>
      </c>
      <c r="C60" s="581">
        <v>30954.584000000003</v>
      </c>
      <c r="D60" s="581">
        <v>33139.868999999999</v>
      </c>
      <c r="E60" s="581">
        <v>40197.375000000007</v>
      </c>
      <c r="F60" s="581">
        <v>45567.830999999984</v>
      </c>
      <c r="G60" s="581">
        <v>53860.100999999988</v>
      </c>
      <c r="H60" s="581">
        <v>52868.743999999992</v>
      </c>
      <c r="I60" s="581">
        <v>52237.986000000019</v>
      </c>
      <c r="J60" s="581">
        <v>51744.058999999994</v>
      </c>
      <c r="K60" s="581">
        <v>59653.419000000002</v>
      </c>
    </row>
    <row r="61" spans="1:11">
      <c r="A61" s="585" t="s">
        <v>115</v>
      </c>
      <c r="B61" s="581">
        <v>0</v>
      </c>
      <c r="C61" s="581">
        <v>0</v>
      </c>
      <c r="D61" s="581">
        <v>0</v>
      </c>
      <c r="E61" s="581">
        <v>0</v>
      </c>
      <c r="F61" s="581">
        <v>11032.654999999995</v>
      </c>
      <c r="G61" s="581">
        <v>44037.790999999997</v>
      </c>
      <c r="H61" s="581">
        <v>94413.08100000002</v>
      </c>
      <c r="I61" s="581">
        <v>133303.47600000008</v>
      </c>
      <c r="J61" s="581">
        <v>192091.99</v>
      </c>
      <c r="K61" s="581">
        <v>292441.44099999999</v>
      </c>
    </row>
    <row r="62" spans="1:11">
      <c r="A62" s="584" t="s">
        <v>116</v>
      </c>
      <c r="B62" s="578">
        <v>2041.5899999999995</v>
      </c>
      <c r="C62" s="578">
        <v>2189.4989999999989</v>
      </c>
      <c r="D62" s="578">
        <v>2151.4199999999992</v>
      </c>
      <c r="E62" s="578">
        <v>2379.5120000000002</v>
      </c>
      <c r="F62" s="578">
        <v>2526.6509999999994</v>
      </c>
      <c r="G62" s="578">
        <v>2882.3920000000003</v>
      </c>
      <c r="H62" s="578">
        <v>2924.5359999999996</v>
      </c>
      <c r="I62" s="578">
        <v>2999.0440000000008</v>
      </c>
      <c r="J62" s="578">
        <v>3415.8480000000009</v>
      </c>
      <c r="K62" s="578">
        <v>4063.8959999999993</v>
      </c>
    </row>
    <row r="63" spans="1:11" s="89" customFormat="1" ht="11.25">
      <c r="A63" s="394"/>
      <c r="B63" s="394"/>
      <c r="C63" s="394"/>
      <c r="D63" s="394"/>
      <c r="E63" s="394"/>
      <c r="F63" s="394"/>
      <c r="G63" s="394"/>
      <c r="H63" s="394"/>
      <c r="I63" s="394"/>
      <c r="J63" s="394"/>
      <c r="K63" s="395"/>
    </row>
    <row r="64" spans="1:11" s="89" customFormat="1" ht="11.25" customHeight="1">
      <c r="A64" s="673" t="str">
        <f>'9.6'!A42</f>
        <v>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v>
      </c>
      <c r="B64" s="673"/>
      <c r="C64" s="673"/>
      <c r="D64" s="673"/>
      <c r="E64" s="673"/>
      <c r="F64" s="673"/>
      <c r="G64" s="673"/>
      <c r="H64" s="673"/>
      <c r="I64" s="673"/>
      <c r="J64" s="673"/>
      <c r="K64" s="673"/>
    </row>
    <row r="65" spans="1:11" s="89" customFormat="1" ht="12" customHeight="1">
      <c r="A65" s="673"/>
      <c r="B65" s="673"/>
      <c r="C65" s="673"/>
      <c r="D65" s="673"/>
      <c r="E65" s="673"/>
      <c r="F65" s="673"/>
      <c r="G65" s="673"/>
      <c r="H65" s="673"/>
      <c r="I65" s="673"/>
      <c r="J65" s="673"/>
      <c r="K65" s="673"/>
    </row>
    <row r="66" spans="1:11" s="89" customFormat="1" ht="11.25">
      <c r="A66" s="673"/>
      <c r="B66" s="673"/>
      <c r="C66" s="673"/>
      <c r="D66" s="673"/>
      <c r="E66" s="673"/>
      <c r="F66" s="673"/>
      <c r="G66" s="673"/>
      <c r="H66" s="673"/>
      <c r="I66" s="673"/>
      <c r="J66" s="673"/>
      <c r="K66" s="673"/>
    </row>
    <row r="67" spans="1:11" s="89" customFormat="1" ht="11.25">
      <c r="A67" s="673"/>
      <c r="B67" s="673"/>
      <c r="C67" s="673"/>
      <c r="D67" s="673"/>
      <c r="E67" s="673"/>
      <c r="F67" s="673"/>
      <c r="G67" s="673"/>
      <c r="H67" s="673"/>
      <c r="I67" s="673"/>
      <c r="J67" s="673"/>
      <c r="K67" s="673"/>
    </row>
    <row r="68" spans="1:11" s="89" customFormat="1" ht="16.5" customHeight="1">
      <c r="A68" s="127"/>
      <c r="B68" s="127"/>
      <c r="C68" s="127"/>
      <c r="D68" s="127"/>
      <c r="E68" s="127"/>
      <c r="F68" s="127"/>
      <c r="G68" s="127"/>
      <c r="H68" s="127"/>
      <c r="I68" s="127"/>
      <c r="J68" s="127"/>
      <c r="K68" s="419" t="str">
        <f>'3.1'!N1</f>
        <v>2021</v>
      </c>
    </row>
    <row r="69" spans="1:11" s="89" customFormat="1" ht="6" customHeight="1">
      <c r="A69" s="127"/>
      <c r="B69" s="127"/>
      <c r="C69" s="127"/>
      <c r="D69" s="127"/>
      <c r="E69" s="127"/>
      <c r="F69" s="127"/>
      <c r="G69" s="127"/>
      <c r="H69" s="127"/>
      <c r="I69" s="127"/>
      <c r="J69" s="127"/>
      <c r="K69" s="121"/>
    </row>
    <row r="70" spans="1:11">
      <c r="A70" s="672" t="s">
        <v>683</v>
      </c>
      <c r="B70" s="672"/>
      <c r="C70" s="672"/>
      <c r="D70" s="672"/>
      <c r="E70" s="672"/>
      <c r="F70" s="672"/>
      <c r="G70" s="672"/>
      <c r="H70" s="672"/>
      <c r="I70" s="672"/>
      <c r="J70" s="672"/>
      <c r="K70" s="672"/>
    </row>
    <row r="71" spans="1:11">
      <c r="A71" s="389"/>
      <c r="B71" s="389">
        <v>2012</v>
      </c>
      <c r="C71" s="389">
        <v>2013</v>
      </c>
      <c r="D71" s="389">
        <v>2014</v>
      </c>
      <c r="E71" s="389">
        <v>2015</v>
      </c>
      <c r="F71" s="389">
        <v>2016</v>
      </c>
      <c r="G71" s="389">
        <v>2017</v>
      </c>
      <c r="H71" s="389">
        <v>2018</v>
      </c>
      <c r="I71" s="389">
        <v>2019</v>
      </c>
      <c r="J71" s="389">
        <v>2020</v>
      </c>
      <c r="K71" s="389">
        <v>2021</v>
      </c>
    </row>
    <row r="72" spans="1:11">
      <c r="A72" s="389" t="s">
        <v>271</v>
      </c>
      <c r="B72" s="390">
        <f t="shared" ref="B72:K72" si="4">SUM(B73:B80)</f>
        <v>2611663.5920199999</v>
      </c>
      <c r="C72" s="390">
        <f t="shared" si="4"/>
        <v>2681822.8060000003</v>
      </c>
      <c r="D72" s="390">
        <f t="shared" si="4"/>
        <v>2520295.0239999993</v>
      </c>
      <c r="E72" s="390">
        <f t="shared" si="4"/>
        <v>2633506.2540000002</v>
      </c>
      <c r="F72" s="390">
        <f t="shared" si="4"/>
        <v>2551484.3669999992</v>
      </c>
      <c r="G72" s="390">
        <f t="shared" si="4"/>
        <v>2730962.2989999996</v>
      </c>
      <c r="H72" s="390">
        <f t="shared" si="4"/>
        <v>2703118.8309999998</v>
      </c>
      <c r="I72" s="390">
        <f t="shared" si="4"/>
        <v>2563436.7229999993</v>
      </c>
      <c r="J72" s="390">
        <f t="shared" si="4"/>
        <v>2394392.1809999999</v>
      </c>
      <c r="K72" s="390">
        <f t="shared" si="4"/>
        <v>2464198.6300000008</v>
      </c>
    </row>
    <row r="73" spans="1:11">
      <c r="A73" s="583" t="s">
        <v>97</v>
      </c>
      <c r="B73" s="575">
        <v>862414.14399999997</v>
      </c>
      <c r="C73" s="575">
        <v>843730.05200000026</v>
      </c>
      <c r="D73" s="575">
        <v>763016.0839999998</v>
      </c>
      <c r="E73" s="575">
        <v>769126.96800000011</v>
      </c>
      <c r="F73" s="575">
        <v>710445.83</v>
      </c>
      <c r="G73" s="575">
        <v>732081.30899999978</v>
      </c>
      <c r="H73" s="575">
        <v>714256.5410000002</v>
      </c>
      <c r="I73" s="575">
        <v>682792.35299999977</v>
      </c>
      <c r="J73" s="575">
        <v>642446.80999999971</v>
      </c>
      <c r="K73" s="575">
        <v>669405.81000000017</v>
      </c>
    </row>
    <row r="74" spans="1:11">
      <c r="A74" s="580" t="s">
        <v>98</v>
      </c>
      <c r="B74" s="581">
        <v>311763.99300000002</v>
      </c>
      <c r="C74" s="581">
        <v>298721.85999999981</v>
      </c>
      <c r="D74" s="581">
        <v>274207.28400000004</v>
      </c>
      <c r="E74" s="581">
        <v>268283.78999999992</v>
      </c>
      <c r="F74" s="581">
        <v>237197.48599999995</v>
      </c>
      <c r="G74" s="581">
        <v>229467.09000000008</v>
      </c>
      <c r="H74" s="581">
        <v>224775.86999999997</v>
      </c>
      <c r="I74" s="581">
        <v>203499.527</v>
      </c>
      <c r="J74" s="581">
        <v>199183.14300000004</v>
      </c>
      <c r="K74" s="581">
        <v>203461.64600000004</v>
      </c>
    </row>
    <row r="75" spans="1:11">
      <c r="A75" s="580" t="s">
        <v>99</v>
      </c>
      <c r="B75" s="581">
        <v>0</v>
      </c>
      <c r="C75" s="581">
        <v>0</v>
      </c>
      <c r="D75" s="581">
        <v>0</v>
      </c>
      <c r="E75" s="581">
        <v>4.9870000000000001</v>
      </c>
      <c r="F75" s="581">
        <v>29.758000000000003</v>
      </c>
      <c r="G75" s="581">
        <v>88.099000000000004</v>
      </c>
      <c r="H75" s="581">
        <v>107.399</v>
      </c>
      <c r="I75" s="581">
        <v>107.66700000000002</v>
      </c>
      <c r="J75" s="581">
        <v>152.94199999999998</v>
      </c>
      <c r="K75" s="581">
        <v>226.46200000000005</v>
      </c>
    </row>
    <row r="76" spans="1:11">
      <c r="A76" s="580" t="s">
        <v>100</v>
      </c>
      <c r="B76" s="581">
        <v>91719.164999999964</v>
      </c>
      <c r="C76" s="581">
        <v>89761.584000000003</v>
      </c>
      <c r="D76" s="581">
        <v>80425.813000000009</v>
      </c>
      <c r="E76" s="581">
        <v>78946.59199999999</v>
      </c>
      <c r="F76" s="581">
        <v>74163.096999999994</v>
      </c>
      <c r="G76" s="581">
        <v>73275.067999999999</v>
      </c>
      <c r="H76" s="581">
        <v>69667.066000000006</v>
      </c>
      <c r="I76" s="581">
        <v>66370.893000000011</v>
      </c>
      <c r="J76" s="581">
        <v>60117.507999999994</v>
      </c>
      <c r="K76" s="581">
        <v>60219.292999999998</v>
      </c>
    </row>
    <row r="77" spans="1:11">
      <c r="A77" s="580" t="s">
        <v>101</v>
      </c>
      <c r="B77" s="581">
        <v>1291874.5990199996</v>
      </c>
      <c r="C77" s="581">
        <v>1388542.7520000006</v>
      </c>
      <c r="D77" s="581">
        <v>1343367.9299999992</v>
      </c>
      <c r="E77" s="581">
        <v>1450827.0549999999</v>
      </c>
      <c r="F77" s="581">
        <v>1462026.4269999994</v>
      </c>
      <c r="G77" s="581">
        <v>1617786.5799999996</v>
      </c>
      <c r="H77" s="581">
        <v>1608802.0719999997</v>
      </c>
      <c r="I77" s="581">
        <v>1515140.1899999997</v>
      </c>
      <c r="J77" s="581">
        <v>1387089.0639999998</v>
      </c>
      <c r="K77" s="581">
        <v>1399032.7180000006</v>
      </c>
    </row>
    <row r="78" spans="1:11">
      <c r="A78" s="580" t="s">
        <v>102</v>
      </c>
      <c r="B78" s="581">
        <v>0</v>
      </c>
      <c r="C78" s="581">
        <v>0</v>
      </c>
      <c r="D78" s="581">
        <v>0</v>
      </c>
      <c r="E78" s="581">
        <v>0</v>
      </c>
      <c r="F78" s="581">
        <v>0</v>
      </c>
      <c r="G78" s="581">
        <v>378.99300000000011</v>
      </c>
      <c r="H78" s="581">
        <v>5123.2090000000007</v>
      </c>
      <c r="I78" s="581">
        <v>12282.886000000002</v>
      </c>
      <c r="J78" s="581">
        <v>19336.48799999999</v>
      </c>
      <c r="K78" s="581">
        <v>27969.706999999999</v>
      </c>
    </row>
    <row r="79" spans="1:11">
      <c r="A79" s="580" t="s">
        <v>103</v>
      </c>
      <c r="B79" s="581">
        <v>20465.348000000009</v>
      </c>
      <c r="C79" s="581">
        <v>20382.884999999995</v>
      </c>
      <c r="D79" s="581">
        <v>17975.567999999999</v>
      </c>
      <c r="E79" s="581">
        <v>17584.614000000005</v>
      </c>
      <c r="F79" s="581">
        <v>17192.905999999995</v>
      </c>
      <c r="G79" s="581">
        <v>17580.889999999996</v>
      </c>
      <c r="H79" s="581">
        <v>16699.487000000001</v>
      </c>
      <c r="I79" s="581">
        <v>14969.412999999999</v>
      </c>
      <c r="J79" s="581">
        <v>14209.140000000003</v>
      </c>
      <c r="K79" s="581">
        <v>14418.968999999997</v>
      </c>
    </row>
    <row r="80" spans="1:11">
      <c r="A80" s="577" t="s">
        <v>104</v>
      </c>
      <c r="B80" s="578">
        <v>33426.343000000001</v>
      </c>
      <c r="C80" s="578">
        <v>40683.672999999995</v>
      </c>
      <c r="D80" s="578">
        <v>41302.345000000008</v>
      </c>
      <c r="E80" s="578">
        <v>48732.247999999978</v>
      </c>
      <c r="F80" s="578">
        <v>50428.86299999999</v>
      </c>
      <c r="G80" s="578">
        <v>60304.269999999982</v>
      </c>
      <c r="H80" s="578">
        <v>63687.187000000005</v>
      </c>
      <c r="I80" s="578">
        <v>68273.79399999998</v>
      </c>
      <c r="J80" s="578">
        <v>71857.085999999996</v>
      </c>
      <c r="K80" s="578">
        <v>89464.024999999994</v>
      </c>
    </row>
    <row r="81" spans="1:11">
      <c r="A81" s="389" t="s">
        <v>272</v>
      </c>
      <c r="B81" s="390">
        <f t="shared" ref="B81:K81" si="5">SUM(B82:B90)</f>
        <v>6853623.2170399902</v>
      </c>
      <c r="C81" s="390">
        <f t="shared" si="5"/>
        <v>7036041.7519999957</v>
      </c>
      <c r="D81" s="390">
        <f t="shared" si="5"/>
        <v>6656829.4400000004</v>
      </c>
      <c r="E81" s="390">
        <f t="shared" si="5"/>
        <v>6823512.8149999985</v>
      </c>
      <c r="F81" s="390">
        <f t="shared" si="5"/>
        <v>6895894.1110000005</v>
      </c>
      <c r="G81" s="390">
        <f t="shared" si="5"/>
        <v>7590485.7819999987</v>
      </c>
      <c r="H81" s="390">
        <f t="shared" si="5"/>
        <v>7632680.8809999991</v>
      </c>
      <c r="I81" s="390">
        <f t="shared" si="5"/>
        <v>7797621.3239999991</v>
      </c>
      <c r="J81" s="390">
        <f t="shared" si="5"/>
        <v>7997057.3190000048</v>
      </c>
      <c r="K81" s="390">
        <f t="shared" si="5"/>
        <v>9373078.0269999988</v>
      </c>
    </row>
    <row r="82" spans="1:11">
      <c r="A82" s="583" t="s">
        <v>109</v>
      </c>
      <c r="B82" s="575">
        <v>2406064.7910199915</v>
      </c>
      <c r="C82" s="575">
        <v>2355111.5839999984</v>
      </c>
      <c r="D82" s="575">
        <v>2283851.307</v>
      </c>
      <c r="E82" s="575">
        <v>2266950.8259999985</v>
      </c>
      <c r="F82" s="575">
        <v>2104472.355</v>
      </c>
      <c r="G82" s="575">
        <v>2241479.2829999994</v>
      </c>
      <c r="H82" s="575">
        <v>2173200.8359999997</v>
      </c>
      <c r="I82" s="575">
        <v>2111846.7199999979</v>
      </c>
      <c r="J82" s="575">
        <v>2065505.1319999995</v>
      </c>
      <c r="K82" s="575">
        <v>2210934.5410000002</v>
      </c>
    </row>
    <row r="83" spans="1:11">
      <c r="A83" s="585" t="s">
        <v>110</v>
      </c>
      <c r="B83" s="581">
        <v>478474.76</v>
      </c>
      <c r="C83" s="581">
        <v>474551.15000000008</v>
      </c>
      <c r="D83" s="581">
        <v>419002.136</v>
      </c>
      <c r="E83" s="581">
        <v>403021.46500000003</v>
      </c>
      <c r="F83" s="581">
        <v>392765.65099999995</v>
      </c>
      <c r="G83" s="581">
        <v>399863.3060000001</v>
      </c>
      <c r="H83" s="581">
        <v>371867.78500000003</v>
      </c>
      <c r="I83" s="581">
        <v>351511.24199999997</v>
      </c>
      <c r="J83" s="581">
        <v>332003.40800000005</v>
      </c>
      <c r="K83" s="581">
        <v>358305.97399999993</v>
      </c>
    </row>
    <row r="84" spans="1:11">
      <c r="A84" s="585" t="s">
        <v>111</v>
      </c>
      <c r="B84" s="581">
        <v>0</v>
      </c>
      <c r="C84" s="581">
        <v>0</v>
      </c>
      <c r="D84" s="581">
        <v>10.858000000000001</v>
      </c>
      <c r="E84" s="581">
        <v>37.656999999999996</v>
      </c>
      <c r="F84" s="581">
        <v>94.822999999999979</v>
      </c>
      <c r="G84" s="581">
        <v>156.822</v>
      </c>
      <c r="H84" s="581">
        <v>314.70199999999994</v>
      </c>
      <c r="I84" s="581">
        <v>522.83200000000011</v>
      </c>
      <c r="J84" s="581">
        <v>893.86200000000008</v>
      </c>
      <c r="K84" s="581">
        <v>1713.885</v>
      </c>
    </row>
    <row r="85" spans="1:11">
      <c r="A85" s="585" t="s">
        <v>112</v>
      </c>
      <c r="B85" s="581">
        <v>78476.395999999993</v>
      </c>
      <c r="C85" s="581">
        <v>78927.502000000022</v>
      </c>
      <c r="D85" s="581">
        <v>73075.780000000013</v>
      </c>
      <c r="E85" s="581">
        <v>72990.210000000021</v>
      </c>
      <c r="F85" s="581">
        <v>72823.479000000007</v>
      </c>
      <c r="G85" s="581">
        <v>75338.62000000001</v>
      </c>
      <c r="H85" s="581">
        <v>71528.319999999992</v>
      </c>
      <c r="I85" s="581">
        <v>68905.285999999993</v>
      </c>
      <c r="J85" s="581">
        <v>66136.612000000023</v>
      </c>
      <c r="K85" s="581">
        <v>71181.839999999967</v>
      </c>
    </row>
    <row r="86" spans="1:11">
      <c r="A86" s="585" t="s">
        <v>113</v>
      </c>
      <c r="B86" s="581">
        <v>3471269.115009997</v>
      </c>
      <c r="C86" s="581">
        <v>3621256.0729999975</v>
      </c>
      <c r="D86" s="581">
        <v>3367239.4330000002</v>
      </c>
      <c r="E86" s="581">
        <v>3484971.9860000005</v>
      </c>
      <c r="F86" s="581">
        <v>3647076.5480000009</v>
      </c>
      <c r="G86" s="581">
        <v>3922811.2300000004</v>
      </c>
      <c r="H86" s="581">
        <v>3740182.7399999993</v>
      </c>
      <c r="I86" s="581">
        <v>3640764.2960000001</v>
      </c>
      <c r="J86" s="581">
        <v>3539093.9050000063</v>
      </c>
      <c r="K86" s="581">
        <v>3954761.7289999989</v>
      </c>
    </row>
    <row r="87" spans="1:11">
      <c r="A87" s="585" t="s">
        <v>118</v>
      </c>
      <c r="B87" s="581">
        <v>105784.27499999999</v>
      </c>
      <c r="C87" s="581">
        <v>107968.90499999998</v>
      </c>
      <c r="D87" s="581">
        <v>94320.892000000007</v>
      </c>
      <c r="E87" s="581">
        <v>95238.406999999992</v>
      </c>
      <c r="F87" s="581">
        <v>73082.999000000011</v>
      </c>
      <c r="G87" s="581">
        <v>0</v>
      </c>
      <c r="H87" s="581">
        <v>0</v>
      </c>
      <c r="I87" s="581">
        <v>0</v>
      </c>
      <c r="J87" s="581">
        <v>0</v>
      </c>
      <c r="K87" s="581">
        <v>0</v>
      </c>
    </row>
    <row r="88" spans="1:11">
      <c r="A88" s="585" t="s">
        <v>114</v>
      </c>
      <c r="B88" s="581">
        <v>309272.75300999987</v>
      </c>
      <c r="C88" s="581">
        <v>393753.05200000008</v>
      </c>
      <c r="D88" s="581">
        <v>414912.85100000014</v>
      </c>
      <c r="E88" s="581">
        <v>495777.12799999985</v>
      </c>
      <c r="F88" s="581">
        <v>584117.85299999989</v>
      </c>
      <c r="G88" s="581">
        <v>736723.8280000001</v>
      </c>
      <c r="H88" s="581">
        <v>713327.56599999988</v>
      </c>
      <c r="I88" s="581">
        <v>699332.40000000049</v>
      </c>
      <c r="J88" s="581">
        <v>686928.44000000018</v>
      </c>
      <c r="K88" s="581">
        <v>785681.7100000002</v>
      </c>
    </row>
    <row r="89" spans="1:11">
      <c r="A89" s="585" t="s">
        <v>115</v>
      </c>
      <c r="B89" s="581">
        <v>0</v>
      </c>
      <c r="C89" s="581">
        <v>0</v>
      </c>
      <c r="D89" s="581">
        <v>0</v>
      </c>
      <c r="E89" s="581">
        <v>0</v>
      </c>
      <c r="F89" s="581">
        <v>16704.994999999995</v>
      </c>
      <c r="G89" s="581">
        <v>209100.15599999996</v>
      </c>
      <c r="H89" s="581">
        <v>557436.76199999987</v>
      </c>
      <c r="I89" s="581">
        <v>919968.12400000042</v>
      </c>
      <c r="J89" s="581">
        <v>1301572.9729999984</v>
      </c>
      <c r="K89" s="581">
        <v>1984977.621</v>
      </c>
    </row>
    <row r="90" spans="1:11">
      <c r="A90" s="584" t="s">
        <v>116</v>
      </c>
      <c r="B90" s="578">
        <v>4281.1269999999977</v>
      </c>
      <c r="C90" s="578">
        <v>4473.4860000000008</v>
      </c>
      <c r="D90" s="578">
        <v>4416.1830000000009</v>
      </c>
      <c r="E90" s="578">
        <v>4525.1359999999995</v>
      </c>
      <c r="F90" s="578">
        <v>4755.4080000000004</v>
      </c>
      <c r="G90" s="578">
        <v>5012.5369999999984</v>
      </c>
      <c r="H90" s="578">
        <v>4822.17</v>
      </c>
      <c r="I90" s="578">
        <v>4770.4239999999991</v>
      </c>
      <c r="J90" s="578">
        <v>4922.9870000000019</v>
      </c>
      <c r="K90" s="578">
        <v>5520.7270000000008</v>
      </c>
    </row>
    <row r="91" spans="1:11" s="89" customFormat="1" ht="11.25">
      <c r="A91" s="391"/>
      <c r="B91" s="391"/>
      <c r="C91" s="391"/>
      <c r="D91" s="391"/>
      <c r="E91" s="391"/>
      <c r="F91" s="391"/>
      <c r="G91" s="391"/>
      <c r="H91" s="391"/>
      <c r="I91" s="391"/>
      <c r="J91" s="391"/>
      <c r="K91" s="392"/>
    </row>
    <row r="92" spans="1:11">
      <c r="A92" s="393"/>
      <c r="B92" s="393"/>
      <c r="C92" s="393"/>
      <c r="D92" s="393"/>
      <c r="E92" s="393"/>
      <c r="F92" s="393"/>
      <c r="G92" s="393"/>
      <c r="H92" s="393"/>
      <c r="I92" s="393"/>
      <c r="J92" s="393"/>
      <c r="K92" s="393"/>
    </row>
    <row r="93" spans="1:11">
      <c r="A93" s="672" t="s">
        <v>684</v>
      </c>
      <c r="B93" s="672"/>
      <c r="C93" s="672"/>
      <c r="D93" s="672"/>
      <c r="E93" s="672"/>
      <c r="F93" s="672"/>
      <c r="G93" s="672"/>
      <c r="H93" s="672"/>
      <c r="I93" s="672"/>
      <c r="J93" s="672"/>
      <c r="K93" s="672"/>
    </row>
    <row r="94" spans="1:11">
      <c r="A94" s="389"/>
      <c r="B94" s="389">
        <v>2012</v>
      </c>
      <c r="C94" s="389">
        <v>2013</v>
      </c>
      <c r="D94" s="389">
        <v>2014</v>
      </c>
      <c r="E94" s="389">
        <v>2015</v>
      </c>
      <c r="F94" s="389">
        <v>2016</v>
      </c>
      <c r="G94" s="389">
        <v>2017</v>
      </c>
      <c r="H94" s="389">
        <v>2018</v>
      </c>
      <c r="I94" s="389">
        <v>2019</v>
      </c>
      <c r="J94" s="389">
        <v>2020</v>
      </c>
      <c r="K94" s="389">
        <v>2021</v>
      </c>
    </row>
    <row r="95" spans="1:11">
      <c r="A95" s="389" t="s">
        <v>271</v>
      </c>
      <c r="B95" s="390">
        <f t="shared" ref="B95:K95" si="6">SUM(B96:B109)</f>
        <v>8663302.1750199981</v>
      </c>
      <c r="C95" s="390">
        <f t="shared" si="6"/>
        <v>8636816.6634</v>
      </c>
      <c r="D95" s="390">
        <f t="shared" si="6"/>
        <v>8238304.2477000002</v>
      </c>
      <c r="E95" s="390">
        <f t="shared" si="6"/>
        <v>8449776.6742000002</v>
      </c>
      <c r="F95" s="390">
        <f t="shared" si="6"/>
        <v>8031009.3697999995</v>
      </c>
      <c r="G95" s="390">
        <f t="shared" si="6"/>
        <v>8408794.8679999989</v>
      </c>
      <c r="H95" s="390">
        <f t="shared" si="6"/>
        <v>8523269.2880000006</v>
      </c>
      <c r="I95" s="390">
        <f t="shared" si="6"/>
        <v>8130957.2479999997</v>
      </c>
      <c r="J95" s="390">
        <f t="shared" si="6"/>
        <v>7689668.0930000003</v>
      </c>
      <c r="K95" s="390">
        <f t="shared" si="6"/>
        <v>7937018.9149999991</v>
      </c>
    </row>
    <row r="96" spans="1:11">
      <c r="A96" s="574" t="s">
        <v>94</v>
      </c>
      <c r="B96" s="575">
        <v>234405.47199999995</v>
      </c>
      <c r="C96" s="575">
        <v>236695.39299999992</v>
      </c>
      <c r="D96" s="575">
        <v>225236.30398999999</v>
      </c>
      <c r="E96" s="575">
        <v>227916.28100000013</v>
      </c>
      <c r="F96" s="575">
        <v>226629.70700000005</v>
      </c>
      <c r="G96" s="575">
        <v>244708.677</v>
      </c>
      <c r="H96" s="575">
        <v>252723.88400000005</v>
      </c>
      <c r="I96" s="575">
        <v>239404.4250000001</v>
      </c>
      <c r="J96" s="575">
        <v>240961.66600000014</v>
      </c>
      <c r="K96" s="575">
        <v>257309.52400000003</v>
      </c>
    </row>
    <row r="97" spans="1:11">
      <c r="A97" s="580" t="s">
        <v>95</v>
      </c>
      <c r="B97" s="581">
        <v>1837415.6820099999</v>
      </c>
      <c r="C97" s="581">
        <v>1801538.4984000002</v>
      </c>
      <c r="D97" s="581">
        <v>1715055.4337200008</v>
      </c>
      <c r="E97" s="581">
        <v>1722564.1341999993</v>
      </c>
      <c r="F97" s="581">
        <v>1633429.5588000002</v>
      </c>
      <c r="G97" s="581">
        <v>1712827.9569999995</v>
      </c>
      <c r="H97" s="581">
        <v>1728550.2410000004</v>
      </c>
      <c r="I97" s="581">
        <v>1682633.4309999999</v>
      </c>
      <c r="J97" s="581">
        <v>1592608.5410000004</v>
      </c>
      <c r="K97" s="581">
        <v>1663962.098</v>
      </c>
    </row>
    <row r="98" spans="1:11">
      <c r="A98" s="580" t="s">
        <v>96</v>
      </c>
      <c r="B98" s="581">
        <v>936808.9530000001</v>
      </c>
      <c r="C98" s="581">
        <v>937020.39800000016</v>
      </c>
      <c r="D98" s="581">
        <v>911468.57300000021</v>
      </c>
      <c r="E98" s="581">
        <v>945771.022</v>
      </c>
      <c r="F98" s="581">
        <v>898090.05299999996</v>
      </c>
      <c r="G98" s="581">
        <v>950695.68900000001</v>
      </c>
      <c r="H98" s="581">
        <v>982967.25400000007</v>
      </c>
      <c r="I98" s="581">
        <v>990554.26000000013</v>
      </c>
      <c r="J98" s="581">
        <v>922784.07</v>
      </c>
      <c r="K98" s="581">
        <v>943399.66200000013</v>
      </c>
    </row>
    <row r="99" spans="1:11">
      <c r="A99" s="580" t="s">
        <v>97</v>
      </c>
      <c r="B99" s="581">
        <v>2220855.2889999999</v>
      </c>
      <c r="C99" s="581">
        <v>2171489.7349999999</v>
      </c>
      <c r="D99" s="581">
        <v>2026306.7189999996</v>
      </c>
      <c r="E99" s="581">
        <v>2079779.7240000002</v>
      </c>
      <c r="F99" s="581">
        <v>1936461.6689999998</v>
      </c>
      <c r="G99" s="581">
        <v>1996591.227</v>
      </c>
      <c r="H99" s="581">
        <v>1988123.2590000001</v>
      </c>
      <c r="I99" s="581">
        <v>1920456.1589999991</v>
      </c>
      <c r="J99" s="581">
        <v>1809751.8539999998</v>
      </c>
      <c r="K99" s="581">
        <v>1887992.8139999993</v>
      </c>
    </row>
    <row r="100" spans="1:11">
      <c r="A100" s="580" t="s">
        <v>98</v>
      </c>
      <c r="B100" s="581">
        <v>1023601.0449999999</v>
      </c>
      <c r="C100" s="581">
        <v>977925.14899999951</v>
      </c>
      <c r="D100" s="581">
        <v>901762.18799999985</v>
      </c>
      <c r="E100" s="581">
        <v>878760.53899999987</v>
      </c>
      <c r="F100" s="581">
        <v>777642.14999999991</v>
      </c>
      <c r="G100" s="581">
        <v>747391.47299999977</v>
      </c>
      <c r="H100" s="581">
        <v>734693.9850000001</v>
      </c>
      <c r="I100" s="581">
        <v>673474.15</v>
      </c>
      <c r="J100" s="581">
        <v>644558.2620000001</v>
      </c>
      <c r="K100" s="581">
        <v>658422.22199999995</v>
      </c>
    </row>
    <row r="101" spans="1:11">
      <c r="A101" s="580" t="s">
        <v>99</v>
      </c>
      <c r="B101" s="581">
        <v>0</v>
      </c>
      <c r="C101" s="581">
        <v>0</v>
      </c>
      <c r="D101" s="581">
        <v>0</v>
      </c>
      <c r="E101" s="581">
        <v>6.9480000000000004</v>
      </c>
      <c r="F101" s="581">
        <v>101.85300000000001</v>
      </c>
      <c r="G101" s="581">
        <v>358.29199999999997</v>
      </c>
      <c r="H101" s="581">
        <v>426.73099999999999</v>
      </c>
      <c r="I101" s="581">
        <v>489.13700000000006</v>
      </c>
      <c r="J101" s="581">
        <v>611.16199999999992</v>
      </c>
      <c r="K101" s="581">
        <v>887.1260000000002</v>
      </c>
    </row>
    <row r="102" spans="1:11">
      <c r="A102" s="580" t="s">
        <v>100</v>
      </c>
      <c r="B102" s="581">
        <v>139445.28399999996</v>
      </c>
      <c r="C102" s="581">
        <v>138669.217</v>
      </c>
      <c r="D102" s="581">
        <v>124515.05499999999</v>
      </c>
      <c r="E102" s="581">
        <v>122118.39999999999</v>
      </c>
      <c r="F102" s="581">
        <v>115527.92499999999</v>
      </c>
      <c r="G102" s="581">
        <v>114038.37200000002</v>
      </c>
      <c r="H102" s="581">
        <v>108474.705</v>
      </c>
      <c r="I102" s="581">
        <v>103756.38700000002</v>
      </c>
      <c r="J102" s="581">
        <v>93925.610999999975</v>
      </c>
      <c r="K102" s="581">
        <v>93655.622000000003</v>
      </c>
    </row>
    <row r="103" spans="1:11">
      <c r="A103" s="580" t="s">
        <v>101</v>
      </c>
      <c r="B103" s="581">
        <v>1531683.1140199995</v>
      </c>
      <c r="C103" s="581">
        <v>1646929.0140000007</v>
      </c>
      <c r="D103" s="581">
        <v>1599868.9199899994</v>
      </c>
      <c r="E103" s="581">
        <v>1738713.5669999998</v>
      </c>
      <c r="F103" s="581">
        <v>1749571.3979999993</v>
      </c>
      <c r="G103" s="581">
        <v>1929854.1449999996</v>
      </c>
      <c r="H103" s="581">
        <v>1922415.6869999997</v>
      </c>
      <c r="I103" s="581">
        <v>1811569.4179999998</v>
      </c>
      <c r="J103" s="581">
        <v>1660055.6879999998</v>
      </c>
      <c r="K103" s="581">
        <v>1670528.8460000006</v>
      </c>
    </row>
    <row r="104" spans="1:11">
      <c r="A104" s="580" t="s">
        <v>102</v>
      </c>
      <c r="B104" s="581">
        <v>0</v>
      </c>
      <c r="C104" s="581">
        <v>0</v>
      </c>
      <c r="D104" s="581">
        <v>0</v>
      </c>
      <c r="E104" s="581">
        <v>0</v>
      </c>
      <c r="F104" s="581">
        <v>0</v>
      </c>
      <c r="G104" s="581">
        <v>514.10500000000013</v>
      </c>
      <c r="H104" s="581">
        <v>6081.4660000000003</v>
      </c>
      <c r="I104" s="581">
        <v>13833.536000000002</v>
      </c>
      <c r="J104" s="581">
        <v>21477.353999999992</v>
      </c>
      <c r="K104" s="581">
        <v>31013.815999999999</v>
      </c>
    </row>
    <row r="105" spans="1:11">
      <c r="A105" s="580" t="s">
        <v>103</v>
      </c>
      <c r="B105" s="581">
        <v>21738.94100000001</v>
      </c>
      <c r="C105" s="581">
        <v>21682.045999999995</v>
      </c>
      <c r="D105" s="581">
        <v>19194.330999999998</v>
      </c>
      <c r="E105" s="581">
        <v>18753.953000000005</v>
      </c>
      <c r="F105" s="581">
        <v>18373.686999999994</v>
      </c>
      <c r="G105" s="581">
        <v>18845.974999999995</v>
      </c>
      <c r="H105" s="581">
        <v>17917.841</v>
      </c>
      <c r="I105" s="581">
        <v>16012.48</v>
      </c>
      <c r="J105" s="581">
        <v>15234.827000000003</v>
      </c>
      <c r="K105" s="581">
        <v>15474.293999999998</v>
      </c>
    </row>
    <row r="106" spans="1:11">
      <c r="A106" s="580" t="s">
        <v>104</v>
      </c>
      <c r="B106" s="581">
        <v>35868.158000000003</v>
      </c>
      <c r="C106" s="581">
        <v>43839.399999999994</v>
      </c>
      <c r="D106" s="581">
        <v>44224.678000000007</v>
      </c>
      <c r="E106" s="581">
        <v>52345.314999999981</v>
      </c>
      <c r="F106" s="581">
        <v>54163.016999999993</v>
      </c>
      <c r="G106" s="581">
        <v>64831.477999999981</v>
      </c>
      <c r="H106" s="581">
        <v>68685.11</v>
      </c>
      <c r="I106" s="581">
        <v>73680.806999999972</v>
      </c>
      <c r="J106" s="581">
        <v>77626.563999999998</v>
      </c>
      <c r="K106" s="581">
        <v>96858.684999999998</v>
      </c>
    </row>
    <row r="107" spans="1:11">
      <c r="A107" s="580" t="s">
        <v>105</v>
      </c>
      <c r="B107" s="582" t="s">
        <v>20</v>
      </c>
      <c r="C107" s="582" t="s">
        <v>20</v>
      </c>
      <c r="D107" s="582" t="s">
        <v>20</v>
      </c>
      <c r="E107" s="582" t="s">
        <v>20</v>
      </c>
      <c r="F107" s="582" t="s">
        <v>20</v>
      </c>
      <c r="G107" s="582" t="s">
        <v>20</v>
      </c>
      <c r="H107" s="582" t="s">
        <v>20</v>
      </c>
      <c r="I107" s="582" t="s">
        <v>20</v>
      </c>
      <c r="J107" s="582" t="s">
        <v>20</v>
      </c>
      <c r="K107" s="582" t="s">
        <v>20</v>
      </c>
    </row>
    <row r="108" spans="1:11">
      <c r="A108" s="580" t="s">
        <v>117</v>
      </c>
      <c r="B108" s="582" t="s">
        <v>20</v>
      </c>
      <c r="C108" s="582" t="s">
        <v>20</v>
      </c>
      <c r="D108" s="582" t="s">
        <v>20</v>
      </c>
      <c r="E108" s="582" t="s">
        <v>20</v>
      </c>
      <c r="F108" s="582" t="s">
        <v>20</v>
      </c>
      <c r="G108" s="582" t="s">
        <v>20</v>
      </c>
      <c r="H108" s="582" t="s">
        <v>20</v>
      </c>
      <c r="I108" s="582" t="s">
        <v>20</v>
      </c>
      <c r="J108" s="582" t="s">
        <v>20</v>
      </c>
      <c r="K108" s="582" t="s">
        <v>20</v>
      </c>
    </row>
    <row r="109" spans="1:11">
      <c r="A109" s="577" t="s">
        <v>106</v>
      </c>
      <c r="B109" s="578">
        <v>681480.23699000012</v>
      </c>
      <c r="C109" s="578">
        <v>661027.8130000002</v>
      </c>
      <c r="D109" s="578">
        <v>670672.04600000009</v>
      </c>
      <c r="E109" s="578">
        <v>663046.79099999997</v>
      </c>
      <c r="F109" s="578">
        <v>621018.35200000007</v>
      </c>
      <c r="G109" s="578">
        <v>628137.47800000012</v>
      </c>
      <c r="H109" s="578">
        <v>712209.12499999965</v>
      </c>
      <c r="I109" s="578">
        <v>605093.05799999984</v>
      </c>
      <c r="J109" s="578">
        <v>610072.49400000006</v>
      </c>
      <c r="K109" s="578">
        <v>617514.20599999954</v>
      </c>
    </row>
    <row r="110" spans="1:11">
      <c r="A110" s="389" t="s">
        <v>272</v>
      </c>
      <c r="B110" s="390">
        <f t="shared" ref="B110:K110" si="7">SUM(B111:B121)</f>
        <v>15026448.76712996</v>
      </c>
      <c r="C110" s="390">
        <f t="shared" si="7"/>
        <v>15166886.881999983</v>
      </c>
      <c r="D110" s="390">
        <f t="shared" si="7"/>
        <v>14613457.809</v>
      </c>
      <c r="E110" s="390">
        <f t="shared" si="7"/>
        <v>14791131.554000001</v>
      </c>
      <c r="F110" s="390">
        <f t="shared" si="7"/>
        <v>14947149.321</v>
      </c>
      <c r="G110" s="390">
        <f t="shared" si="7"/>
        <v>15700656.9386</v>
      </c>
      <c r="H110" s="390">
        <f t="shared" si="7"/>
        <v>15729172.570600001</v>
      </c>
      <c r="I110" s="390">
        <f t="shared" si="7"/>
        <v>15939707.383399991</v>
      </c>
      <c r="J110" s="390">
        <f t="shared" si="7"/>
        <v>16203975.550399993</v>
      </c>
      <c r="K110" s="390">
        <f t="shared" si="7"/>
        <v>18542848.135500003</v>
      </c>
    </row>
    <row r="111" spans="1:11">
      <c r="A111" s="583" t="s">
        <v>107</v>
      </c>
      <c r="B111" s="575">
        <v>357698.38503999682</v>
      </c>
      <c r="C111" s="575">
        <v>360992.1849999972</v>
      </c>
      <c r="D111" s="575">
        <v>362284.3000000001</v>
      </c>
      <c r="E111" s="575">
        <v>375095.95199999999</v>
      </c>
      <c r="F111" s="575">
        <v>397516.91200000007</v>
      </c>
      <c r="G111" s="575">
        <v>436228.78200000024</v>
      </c>
      <c r="H111" s="575">
        <v>448543.48499999993</v>
      </c>
      <c r="I111" s="575">
        <v>468169.42400000128</v>
      </c>
      <c r="J111" s="575">
        <v>490268.2899999966</v>
      </c>
      <c r="K111" s="575">
        <v>557279.30800000008</v>
      </c>
    </row>
    <row r="112" spans="1:11">
      <c r="A112" s="585" t="s">
        <v>108</v>
      </c>
      <c r="B112" s="581">
        <v>5111559.0320099788</v>
      </c>
      <c r="C112" s="581">
        <v>5064500.6459999951</v>
      </c>
      <c r="D112" s="581">
        <v>4942033.9160000002</v>
      </c>
      <c r="E112" s="581">
        <v>4905096.8920000019</v>
      </c>
      <c r="F112" s="581">
        <v>4934261.8119999971</v>
      </c>
      <c r="G112" s="581">
        <v>4895639.7315999987</v>
      </c>
      <c r="H112" s="581">
        <v>4853597.642599998</v>
      </c>
      <c r="I112" s="581">
        <v>4857278.3733999934</v>
      </c>
      <c r="J112" s="581">
        <v>4846602.0984000005</v>
      </c>
      <c r="K112" s="581">
        <v>5340212.5625000019</v>
      </c>
    </row>
    <row r="113" spans="1:11">
      <c r="A113" s="585" t="s">
        <v>109</v>
      </c>
      <c r="B113" s="581">
        <v>4583590.3760399874</v>
      </c>
      <c r="C113" s="581">
        <v>4515604.6529999934</v>
      </c>
      <c r="D113" s="581">
        <v>4400296.1439999994</v>
      </c>
      <c r="E113" s="581">
        <v>4393751.7569999984</v>
      </c>
      <c r="F113" s="581">
        <v>4240710.773</v>
      </c>
      <c r="G113" s="581">
        <v>4384707.7219999991</v>
      </c>
      <c r="H113" s="581">
        <v>4290855.3859999999</v>
      </c>
      <c r="I113" s="581">
        <v>4213932.6619999958</v>
      </c>
      <c r="J113" s="581">
        <v>4160521.598999992</v>
      </c>
      <c r="K113" s="581">
        <v>4530550.5730000008</v>
      </c>
    </row>
    <row r="114" spans="1:11">
      <c r="A114" s="585" t="s">
        <v>110</v>
      </c>
      <c r="B114" s="581">
        <v>652099.33000000007</v>
      </c>
      <c r="C114" s="581">
        <v>644311.94700000004</v>
      </c>
      <c r="D114" s="581">
        <v>580886.61600000004</v>
      </c>
      <c r="E114" s="581">
        <v>563338.16</v>
      </c>
      <c r="F114" s="581">
        <v>550727.14799999993</v>
      </c>
      <c r="G114" s="581">
        <v>558345.24000000011</v>
      </c>
      <c r="H114" s="581">
        <v>525689.14099999995</v>
      </c>
      <c r="I114" s="581">
        <v>502759.51299999998</v>
      </c>
      <c r="J114" s="581">
        <v>480053.60300000012</v>
      </c>
      <c r="K114" s="581">
        <v>521451.09299999994</v>
      </c>
    </row>
    <row r="115" spans="1:11">
      <c r="A115" s="585" t="s">
        <v>111</v>
      </c>
      <c r="B115" s="581">
        <v>0</v>
      </c>
      <c r="C115" s="581">
        <v>5.3979999999999997</v>
      </c>
      <c r="D115" s="581">
        <v>27.465</v>
      </c>
      <c r="E115" s="581">
        <v>118.80499999999998</v>
      </c>
      <c r="F115" s="581">
        <v>242.55399999999997</v>
      </c>
      <c r="G115" s="581">
        <v>374.84299999999996</v>
      </c>
      <c r="H115" s="581">
        <v>724.90699999999993</v>
      </c>
      <c r="I115" s="581">
        <v>1199.6100000000001</v>
      </c>
      <c r="J115" s="581">
        <v>1998.6510000000001</v>
      </c>
      <c r="K115" s="581">
        <v>3952.6869999999999</v>
      </c>
    </row>
    <row r="116" spans="1:11">
      <c r="A116" s="585" t="s">
        <v>112</v>
      </c>
      <c r="B116" s="581">
        <v>99373.200999999986</v>
      </c>
      <c r="C116" s="581">
        <v>100412.46400000002</v>
      </c>
      <c r="D116" s="581">
        <v>93699.246000000014</v>
      </c>
      <c r="E116" s="581">
        <v>93707.957000000024</v>
      </c>
      <c r="F116" s="581">
        <v>93504.606</v>
      </c>
      <c r="G116" s="581">
        <v>96336.507000000012</v>
      </c>
      <c r="H116" s="581">
        <v>92266.4</v>
      </c>
      <c r="I116" s="581">
        <v>89300.391999999993</v>
      </c>
      <c r="J116" s="581">
        <v>86200.772000000026</v>
      </c>
      <c r="K116" s="581">
        <v>93361.842999999979</v>
      </c>
    </row>
    <row r="117" spans="1:11">
      <c r="A117" s="585" t="s">
        <v>113</v>
      </c>
      <c r="B117" s="581">
        <v>3770533.2180299968</v>
      </c>
      <c r="C117" s="581">
        <v>3935587.7169999974</v>
      </c>
      <c r="D117" s="581">
        <v>3679742.1120000002</v>
      </c>
      <c r="E117" s="581">
        <v>3816127.3840000005</v>
      </c>
      <c r="F117" s="581">
        <v>3987897.921000001</v>
      </c>
      <c r="G117" s="581">
        <v>4277407.3080000011</v>
      </c>
      <c r="H117" s="581">
        <v>4091702.7499999995</v>
      </c>
      <c r="I117" s="581">
        <v>3994455.9550000005</v>
      </c>
      <c r="J117" s="581">
        <v>3897654.2400000063</v>
      </c>
      <c r="K117" s="581">
        <v>4363701.254999999</v>
      </c>
    </row>
    <row r="118" spans="1:11">
      <c r="A118" s="585" t="s">
        <v>118</v>
      </c>
      <c r="B118" s="581">
        <v>111690.788</v>
      </c>
      <c r="C118" s="581">
        <v>114101.25099999999</v>
      </c>
      <c r="D118" s="581">
        <v>99867.687000000005</v>
      </c>
      <c r="E118" s="581">
        <v>101015.496</v>
      </c>
      <c r="F118" s="581">
        <v>77582.202000000005</v>
      </c>
      <c r="G118" s="581">
        <v>0</v>
      </c>
      <c r="H118" s="581">
        <v>0</v>
      </c>
      <c r="I118" s="581">
        <v>0</v>
      </c>
      <c r="J118" s="581">
        <v>0</v>
      </c>
      <c r="K118" s="581">
        <v>0</v>
      </c>
    </row>
    <row r="119" spans="1:11">
      <c r="A119" s="585" t="s">
        <v>114</v>
      </c>
      <c r="B119" s="581">
        <v>333581.72000999987</v>
      </c>
      <c r="C119" s="581">
        <v>424707.63600000006</v>
      </c>
      <c r="D119" s="581">
        <v>448052.72000000015</v>
      </c>
      <c r="E119" s="581">
        <v>535974.50299999991</v>
      </c>
      <c r="F119" s="581">
        <v>629685.68399999989</v>
      </c>
      <c r="G119" s="581">
        <v>790583.92900000012</v>
      </c>
      <c r="H119" s="581">
        <v>766196.30999999982</v>
      </c>
      <c r="I119" s="581">
        <v>751570.38600000052</v>
      </c>
      <c r="J119" s="581">
        <v>738672.49900000019</v>
      </c>
      <c r="K119" s="581">
        <v>845335.12900000019</v>
      </c>
    </row>
    <row r="120" spans="1:11">
      <c r="A120" s="585" t="s">
        <v>115</v>
      </c>
      <c r="B120" s="581">
        <v>0</v>
      </c>
      <c r="C120" s="581">
        <v>0</v>
      </c>
      <c r="D120" s="581">
        <v>0</v>
      </c>
      <c r="E120" s="581">
        <v>0</v>
      </c>
      <c r="F120" s="581">
        <v>27737.649999999991</v>
      </c>
      <c r="G120" s="581">
        <v>253137.94699999996</v>
      </c>
      <c r="H120" s="581">
        <v>651849.84299999988</v>
      </c>
      <c r="I120" s="581">
        <v>1053271.6000000006</v>
      </c>
      <c r="J120" s="581">
        <v>1493664.9629999984</v>
      </c>
      <c r="K120" s="581">
        <v>2277419.0619999999</v>
      </c>
    </row>
    <row r="121" spans="1:11">
      <c r="A121" s="584" t="s">
        <v>116</v>
      </c>
      <c r="B121" s="578">
        <v>6322.7169999999969</v>
      </c>
      <c r="C121" s="578">
        <v>6662.9849999999997</v>
      </c>
      <c r="D121" s="578">
        <v>6567.6030000000001</v>
      </c>
      <c r="E121" s="578">
        <v>6904.6479999999992</v>
      </c>
      <c r="F121" s="578">
        <v>7282.0589999999993</v>
      </c>
      <c r="G121" s="578">
        <v>7894.9289999999983</v>
      </c>
      <c r="H121" s="578">
        <v>7746.7060000000001</v>
      </c>
      <c r="I121" s="578">
        <v>7769.4679999999998</v>
      </c>
      <c r="J121" s="578">
        <v>8338.8350000000028</v>
      </c>
      <c r="K121" s="578">
        <v>9584.6229999999996</v>
      </c>
    </row>
    <row r="122" spans="1:11" s="89" customFormat="1" ht="11.25">
      <c r="K122" s="90"/>
    </row>
    <row r="123" spans="1:11" s="89" customFormat="1" ht="11.25" customHeight="1">
      <c r="A123" s="673" t="str">
        <f>A64</f>
        <v>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v>
      </c>
      <c r="B123" s="673"/>
      <c r="C123" s="673"/>
      <c r="D123" s="673"/>
      <c r="E123" s="673"/>
      <c r="F123" s="673"/>
      <c r="G123" s="673"/>
      <c r="H123" s="673"/>
      <c r="I123" s="673"/>
      <c r="J123" s="673"/>
      <c r="K123" s="673"/>
    </row>
    <row r="124" spans="1:11" s="89" customFormat="1" ht="11.25">
      <c r="A124" s="673"/>
      <c r="B124" s="673"/>
      <c r="C124" s="673"/>
      <c r="D124" s="673"/>
      <c r="E124" s="673"/>
      <c r="F124" s="673"/>
      <c r="G124" s="673"/>
      <c r="H124" s="673"/>
      <c r="I124" s="673"/>
      <c r="J124" s="673"/>
      <c r="K124" s="673"/>
    </row>
    <row r="125" spans="1:11" s="89" customFormat="1" ht="11.25">
      <c r="A125" s="673"/>
      <c r="B125" s="673"/>
      <c r="C125" s="673"/>
      <c r="D125" s="673"/>
      <c r="E125" s="673"/>
      <c r="F125" s="673"/>
      <c r="G125" s="673"/>
      <c r="H125" s="673"/>
      <c r="I125" s="673"/>
      <c r="J125" s="673"/>
      <c r="K125" s="673"/>
    </row>
    <row r="126" spans="1:11" s="89" customFormat="1" ht="11.25">
      <c r="A126" s="673"/>
      <c r="B126" s="673"/>
      <c r="C126" s="673"/>
      <c r="D126" s="673"/>
      <c r="E126" s="673"/>
      <c r="F126" s="673"/>
      <c r="G126" s="673"/>
      <c r="H126" s="673"/>
      <c r="I126" s="673"/>
      <c r="J126" s="673"/>
      <c r="K126" s="673"/>
    </row>
  </sheetData>
  <mergeCells count="6">
    <mergeCell ref="A3:K3"/>
    <mergeCell ref="A34:K34"/>
    <mergeCell ref="A70:K70"/>
    <mergeCell ref="A123:K126"/>
    <mergeCell ref="A64:K67"/>
    <mergeCell ref="A93:K93"/>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34"/>
  <dimension ref="A1:N44"/>
  <sheetViews>
    <sheetView showGridLines="0" zoomScaleNormal="100" workbookViewId="0"/>
  </sheetViews>
  <sheetFormatPr defaultColWidth="9.140625" defaultRowHeight="12"/>
  <cols>
    <col min="1" max="1" width="8.85546875" style="92" customWidth="1"/>
    <col min="2" max="2" width="12.5703125" style="92" customWidth="1"/>
    <col min="3" max="3" width="13.28515625" style="92" customWidth="1"/>
    <col min="4" max="4" width="12.7109375" style="92" customWidth="1"/>
    <col min="5" max="5" width="12.5703125" style="92" customWidth="1"/>
    <col min="6" max="8" width="9.140625" style="92" customWidth="1"/>
    <col min="9" max="12" width="9.140625" style="92"/>
    <col min="13" max="13" width="9.140625" style="92" customWidth="1"/>
    <col min="14" max="14" width="10.85546875" style="92" customWidth="1"/>
    <col min="15" max="16384" width="9.140625" style="92"/>
  </cols>
  <sheetData>
    <row r="1" spans="1:14" s="88" customFormat="1" ht="18">
      <c r="A1" s="289" t="s">
        <v>675</v>
      </c>
      <c r="N1" s="419" t="str">
        <f>'3.1'!N1</f>
        <v>2021</v>
      </c>
    </row>
    <row r="2" spans="1:14" ht="6" customHeight="1">
      <c r="A2" s="670"/>
      <c r="B2" s="670"/>
      <c r="C2" s="670"/>
      <c r="D2" s="670"/>
      <c r="E2" s="670"/>
      <c r="F2" s="91"/>
      <c r="G2" s="91"/>
      <c r="H2" s="91"/>
    </row>
    <row r="3" spans="1:14" s="597" customFormat="1" ht="36">
      <c r="A3" s="261"/>
      <c r="B3" s="261" t="s">
        <v>676</v>
      </c>
      <c r="C3" s="261" t="s">
        <v>677</v>
      </c>
      <c r="D3" s="261" t="s">
        <v>678</v>
      </c>
      <c r="E3" s="261" t="s">
        <v>679</v>
      </c>
    </row>
    <row r="4" spans="1:14">
      <c r="A4" s="262"/>
      <c r="B4" s="262" t="s">
        <v>93</v>
      </c>
      <c r="C4" s="262" t="s">
        <v>2</v>
      </c>
      <c r="D4" s="262" t="s">
        <v>2</v>
      </c>
      <c r="E4" s="262" t="s">
        <v>2</v>
      </c>
    </row>
    <row r="5" spans="1:14">
      <c r="A5" s="389" t="s">
        <v>271</v>
      </c>
      <c r="B5" s="390">
        <f>SUM(B6:B18)</f>
        <v>746434</v>
      </c>
      <c r="C5" s="390">
        <f>SUM(C6:C18)</f>
        <v>5472820.2849999992</v>
      </c>
      <c r="D5" s="390">
        <f>SUM(D6:D18)</f>
        <v>2464198.6300000008</v>
      </c>
      <c r="E5" s="390">
        <f>SUM(C5:D5)</f>
        <v>7937018.915</v>
      </c>
    </row>
    <row r="6" spans="1:14">
      <c r="A6" s="574" t="s">
        <v>94</v>
      </c>
      <c r="B6" s="575">
        <v>239869</v>
      </c>
      <c r="C6" s="575">
        <v>257309.52400000003</v>
      </c>
      <c r="D6" s="576" t="s">
        <v>20</v>
      </c>
      <c r="E6" s="575">
        <f>SUM(C6:D6)</f>
        <v>257309.52400000003</v>
      </c>
    </row>
    <row r="7" spans="1:14">
      <c r="A7" s="580" t="s">
        <v>95</v>
      </c>
      <c r="B7" s="581">
        <v>262670</v>
      </c>
      <c r="C7" s="581">
        <v>1663962.098</v>
      </c>
      <c r="D7" s="582" t="s">
        <v>20</v>
      </c>
      <c r="E7" s="581">
        <f t="shared" ref="E7:E29" si="0">SUM(C7:D7)</f>
        <v>1663962.098</v>
      </c>
    </row>
    <row r="8" spans="1:14">
      <c r="A8" s="580" t="s">
        <v>96</v>
      </c>
      <c r="B8" s="581">
        <v>18061</v>
      </c>
      <c r="C8" s="581">
        <v>943399.66200000013</v>
      </c>
      <c r="D8" s="582" t="s">
        <v>20</v>
      </c>
      <c r="E8" s="581">
        <f t="shared" si="0"/>
        <v>943399.66200000013</v>
      </c>
    </row>
    <row r="9" spans="1:14">
      <c r="A9" s="580" t="s">
        <v>97</v>
      </c>
      <c r="B9" s="581">
        <v>112619</v>
      </c>
      <c r="C9" s="581">
        <v>1218587.0039999993</v>
      </c>
      <c r="D9" s="581">
        <v>669405.81000000017</v>
      </c>
      <c r="E9" s="581">
        <f t="shared" si="0"/>
        <v>1887992.8139999993</v>
      </c>
    </row>
    <row r="10" spans="1:14">
      <c r="A10" s="580" t="s">
        <v>98</v>
      </c>
      <c r="B10" s="581">
        <v>7512</v>
      </c>
      <c r="C10" s="581">
        <v>454960.57599999994</v>
      </c>
      <c r="D10" s="581">
        <v>203461.64600000004</v>
      </c>
      <c r="E10" s="581">
        <f t="shared" si="0"/>
        <v>658422.22199999995</v>
      </c>
    </row>
    <row r="11" spans="1:14">
      <c r="A11" s="580" t="s">
        <v>99</v>
      </c>
      <c r="B11" s="581">
        <v>123</v>
      </c>
      <c r="C11" s="581">
        <v>660.66400000000021</v>
      </c>
      <c r="D11" s="581">
        <v>226.46200000000005</v>
      </c>
      <c r="E11" s="581">
        <f t="shared" si="0"/>
        <v>887.1260000000002</v>
      </c>
    </row>
    <row r="12" spans="1:14">
      <c r="A12" s="580" t="s">
        <v>100</v>
      </c>
      <c r="B12" s="581">
        <v>1433</v>
      </c>
      <c r="C12" s="581">
        <v>33436.329000000005</v>
      </c>
      <c r="D12" s="581">
        <v>60219.292999999998</v>
      </c>
      <c r="E12" s="581">
        <f t="shared" si="0"/>
        <v>93655.622000000003</v>
      </c>
    </row>
    <row r="13" spans="1:14">
      <c r="A13" s="580" t="s">
        <v>101</v>
      </c>
      <c r="B13" s="581">
        <v>52585</v>
      </c>
      <c r="C13" s="581">
        <v>271496.12800000003</v>
      </c>
      <c r="D13" s="581">
        <v>1399032.7180000006</v>
      </c>
      <c r="E13" s="581">
        <f t="shared" si="0"/>
        <v>1670528.8460000006</v>
      </c>
    </row>
    <row r="14" spans="1:14">
      <c r="A14" s="580" t="s">
        <v>102</v>
      </c>
      <c r="B14" s="581">
        <v>2095</v>
      </c>
      <c r="C14" s="581">
        <v>3044.1090000000004</v>
      </c>
      <c r="D14" s="581">
        <v>27969.706999999999</v>
      </c>
      <c r="E14" s="581">
        <f t="shared" si="0"/>
        <v>31013.815999999999</v>
      </c>
    </row>
    <row r="15" spans="1:14">
      <c r="A15" s="580" t="s">
        <v>103</v>
      </c>
      <c r="B15" s="581">
        <v>397</v>
      </c>
      <c r="C15" s="581">
        <v>1055.325</v>
      </c>
      <c r="D15" s="581">
        <v>14418.968999999997</v>
      </c>
      <c r="E15" s="581">
        <f t="shared" si="0"/>
        <v>15474.293999999998</v>
      </c>
    </row>
    <row r="16" spans="1:14">
      <c r="A16" s="580" t="s">
        <v>104</v>
      </c>
      <c r="B16" s="581">
        <v>3504</v>
      </c>
      <c r="C16" s="581">
        <v>7394.6600000000008</v>
      </c>
      <c r="D16" s="581">
        <v>89464.024999999994</v>
      </c>
      <c r="E16" s="581">
        <f t="shared" si="0"/>
        <v>96858.684999999998</v>
      </c>
    </row>
    <row r="17" spans="1:5">
      <c r="A17" s="580" t="s">
        <v>105</v>
      </c>
      <c r="B17" s="581">
        <v>8843</v>
      </c>
      <c r="C17" s="582" t="s">
        <v>20</v>
      </c>
      <c r="D17" s="582" t="s">
        <v>20</v>
      </c>
      <c r="E17" s="582" t="s">
        <v>20</v>
      </c>
    </row>
    <row r="18" spans="1:5">
      <c r="A18" s="577" t="s">
        <v>106</v>
      </c>
      <c r="B18" s="578">
        <v>36723</v>
      </c>
      <c r="C18" s="578">
        <v>617514.20599999954</v>
      </c>
      <c r="D18" s="579" t="s">
        <v>20</v>
      </c>
      <c r="E18" s="578">
        <f t="shared" si="0"/>
        <v>617514.20599999954</v>
      </c>
    </row>
    <row r="19" spans="1:5">
      <c r="A19" s="389" t="s">
        <v>272</v>
      </c>
      <c r="B19" s="390">
        <f>SUM(B20:B29)</f>
        <v>5363859</v>
      </c>
      <c r="C19" s="390">
        <f>SUM(C20:C29)</f>
        <v>9169770.108500002</v>
      </c>
      <c r="D19" s="390">
        <f>SUM(D20:D29)</f>
        <v>9373078.0269999988</v>
      </c>
      <c r="E19" s="390">
        <f t="shared" si="0"/>
        <v>18542848.135499999</v>
      </c>
    </row>
    <row r="20" spans="1:5">
      <c r="A20" s="583" t="s">
        <v>107</v>
      </c>
      <c r="B20" s="575">
        <v>719625</v>
      </c>
      <c r="C20" s="575">
        <v>557279.30800000008</v>
      </c>
      <c r="D20" s="576" t="s">
        <v>20</v>
      </c>
      <c r="E20" s="575">
        <f t="shared" si="0"/>
        <v>557279.30800000008</v>
      </c>
    </row>
    <row r="21" spans="1:5">
      <c r="A21" s="585" t="s">
        <v>108</v>
      </c>
      <c r="B21" s="581">
        <v>2803245</v>
      </c>
      <c r="C21" s="581">
        <v>5340212.5625000019</v>
      </c>
      <c r="D21" s="582" t="s">
        <v>20</v>
      </c>
      <c r="E21" s="581">
        <f t="shared" si="0"/>
        <v>5340212.5625000019</v>
      </c>
    </row>
    <row r="22" spans="1:5">
      <c r="A22" s="585" t="s">
        <v>109</v>
      </c>
      <c r="B22" s="581">
        <v>1035750</v>
      </c>
      <c r="C22" s="581">
        <v>2319616.0320000006</v>
      </c>
      <c r="D22" s="581">
        <v>2210934.5410000002</v>
      </c>
      <c r="E22" s="581">
        <f t="shared" si="0"/>
        <v>4530550.5730000008</v>
      </c>
    </row>
    <row r="23" spans="1:5">
      <c r="A23" s="585" t="s">
        <v>110</v>
      </c>
      <c r="B23" s="581">
        <v>62760</v>
      </c>
      <c r="C23" s="581">
        <v>163145.11900000001</v>
      </c>
      <c r="D23" s="581">
        <v>358305.97399999993</v>
      </c>
      <c r="E23" s="581">
        <f t="shared" si="0"/>
        <v>521451.09299999994</v>
      </c>
    </row>
    <row r="24" spans="1:5">
      <c r="A24" s="585" t="s">
        <v>111</v>
      </c>
      <c r="B24" s="581">
        <v>893</v>
      </c>
      <c r="C24" s="581">
        <v>2238.8019999999997</v>
      </c>
      <c r="D24" s="581">
        <v>1713.885</v>
      </c>
      <c r="E24" s="581">
        <f t="shared" si="0"/>
        <v>3952.6869999999999</v>
      </c>
    </row>
    <row r="25" spans="1:5">
      <c r="A25" s="585" t="s">
        <v>112</v>
      </c>
      <c r="B25" s="581">
        <v>11260</v>
      </c>
      <c r="C25" s="581">
        <v>22180.003000000008</v>
      </c>
      <c r="D25" s="581">
        <v>71181.839999999967</v>
      </c>
      <c r="E25" s="581">
        <f t="shared" si="0"/>
        <v>93361.842999999979</v>
      </c>
    </row>
    <row r="26" spans="1:5">
      <c r="A26" s="585" t="s">
        <v>113</v>
      </c>
      <c r="B26" s="581">
        <v>417008</v>
      </c>
      <c r="C26" s="581">
        <v>408939.52600000001</v>
      </c>
      <c r="D26" s="581">
        <v>3954761.7289999989</v>
      </c>
      <c r="E26" s="581">
        <f t="shared" si="0"/>
        <v>4363701.254999999</v>
      </c>
    </row>
    <row r="27" spans="1:5">
      <c r="A27" s="585" t="s">
        <v>114</v>
      </c>
      <c r="B27" s="581">
        <v>56197</v>
      </c>
      <c r="C27" s="581">
        <v>59653.419000000002</v>
      </c>
      <c r="D27" s="581">
        <v>785681.7100000002</v>
      </c>
      <c r="E27" s="581">
        <f t="shared" si="0"/>
        <v>845335.12900000019</v>
      </c>
    </row>
    <row r="28" spans="1:5">
      <c r="A28" s="585" t="s">
        <v>115</v>
      </c>
      <c r="B28" s="581">
        <v>250232</v>
      </c>
      <c r="C28" s="581">
        <v>292441.44099999999</v>
      </c>
      <c r="D28" s="581">
        <v>1984977.621</v>
      </c>
      <c r="E28" s="581">
        <f t="shared" si="0"/>
        <v>2277419.0619999999</v>
      </c>
    </row>
    <row r="29" spans="1:5">
      <c r="A29" s="584" t="s">
        <v>116</v>
      </c>
      <c r="B29" s="578">
        <v>6889</v>
      </c>
      <c r="C29" s="578">
        <v>4063.8959999999993</v>
      </c>
      <c r="D29" s="578">
        <v>5520.7270000000008</v>
      </c>
      <c r="E29" s="578">
        <f t="shared" si="0"/>
        <v>9584.6229999999996</v>
      </c>
    </row>
    <row r="30" spans="1:5" s="89" customFormat="1" ht="11.25">
      <c r="E30" s="90"/>
    </row>
    <row r="41" spans="1:14" ht="12.95" customHeight="1"/>
    <row r="42" spans="1:14" s="89" customFormat="1" ht="11.25">
      <c r="A42" s="671" t="s">
        <v>680</v>
      </c>
      <c r="B42" s="671"/>
      <c r="C42" s="671"/>
      <c r="D42" s="671"/>
      <c r="E42" s="671"/>
      <c r="F42" s="671"/>
      <c r="G42" s="671"/>
      <c r="H42" s="671"/>
      <c r="I42" s="671"/>
      <c r="J42" s="671"/>
      <c r="K42" s="671"/>
      <c r="L42" s="671"/>
      <c r="M42" s="671"/>
      <c r="N42" s="671"/>
    </row>
    <row r="43" spans="1:14" s="89" customFormat="1" ht="11.25">
      <c r="A43" s="671"/>
      <c r="B43" s="671"/>
      <c r="C43" s="671"/>
      <c r="D43" s="671"/>
      <c r="E43" s="671"/>
      <c r="F43" s="671"/>
      <c r="G43" s="671"/>
      <c r="H43" s="671"/>
      <c r="I43" s="671"/>
      <c r="J43" s="671"/>
      <c r="K43" s="671"/>
      <c r="L43" s="671"/>
      <c r="M43" s="671"/>
      <c r="N43" s="671"/>
    </row>
    <row r="44" spans="1:14" s="89" customFormat="1" ht="12" customHeight="1">
      <c r="A44" s="671"/>
      <c r="B44" s="671"/>
      <c r="C44" s="671"/>
      <c r="D44" s="671"/>
      <c r="E44" s="671"/>
      <c r="F44" s="671"/>
      <c r="G44" s="671"/>
      <c r="H44" s="671"/>
      <c r="I44" s="671"/>
      <c r="J44" s="671"/>
      <c r="K44" s="671"/>
      <c r="L44" s="671"/>
      <c r="M44" s="671"/>
      <c r="N44" s="671"/>
    </row>
  </sheetData>
  <mergeCells count="2">
    <mergeCell ref="A2:E2"/>
    <mergeCell ref="A42:N44"/>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2"/>
  <dimension ref="A1:AJ140"/>
  <sheetViews>
    <sheetView showGridLines="0" zoomScaleNormal="100" workbookViewId="0">
      <selection activeCell="AK45" sqref="AK45"/>
    </sheetView>
  </sheetViews>
  <sheetFormatPr defaultColWidth="9.140625" defaultRowHeight="12"/>
  <cols>
    <col min="1" max="32" width="4.28515625" style="23" customWidth="1"/>
    <col min="33" max="33" width="7" style="23" customWidth="1"/>
    <col min="34" max="35" width="9.140625" style="23"/>
    <col min="36" max="36" width="5" style="23" customWidth="1"/>
    <col min="37" max="16384" width="9.140625" style="23"/>
  </cols>
  <sheetData>
    <row r="1" spans="1:36" ht="20.25">
      <c r="A1" s="272" t="s">
        <v>685</v>
      </c>
      <c r="B1" s="124"/>
      <c r="Y1" s="27"/>
      <c r="AC1" s="28" t="str">
        <f>'3.1'!N1</f>
        <v>2021</v>
      </c>
      <c r="AG1" s="315" t="str">
        <f>'3.1'!N1</f>
        <v>2021</v>
      </c>
      <c r="AJ1" s="39"/>
    </row>
    <row r="2" spans="1:36" ht="6" customHeight="1">
      <c r="A2" s="40"/>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1:36" ht="12" customHeight="1">
      <c r="A3" s="40"/>
      <c r="B3" s="5"/>
      <c r="C3" s="5"/>
      <c r="D3" s="5"/>
      <c r="E3" s="5"/>
      <c r="F3" s="71"/>
      <c r="G3" s="5"/>
      <c r="H3" s="40"/>
      <c r="I3" s="5"/>
      <c r="J3" s="5"/>
      <c r="K3" s="5"/>
      <c r="L3" s="5"/>
      <c r="M3" s="5"/>
      <c r="N3" s="5"/>
      <c r="O3" s="5"/>
      <c r="P3" s="40"/>
      <c r="Q3" s="5"/>
      <c r="R3" s="5"/>
      <c r="S3" s="5"/>
      <c r="T3" s="5"/>
      <c r="U3" s="71"/>
      <c r="V3" s="5"/>
      <c r="W3" s="5"/>
      <c r="X3" s="5"/>
      <c r="Y3" s="5"/>
      <c r="Z3" s="5"/>
      <c r="AA3" s="5"/>
      <c r="AB3" s="5"/>
      <c r="AC3" s="5"/>
      <c r="AD3" s="5"/>
      <c r="AE3" s="5"/>
      <c r="AF3" s="5"/>
    </row>
    <row r="4" spans="1:36" ht="12"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1:36" s="22" customFormat="1" ht="12" customHeight="1"/>
    <row r="6" spans="1:36" s="22" customFormat="1" ht="12" customHeight="1">
      <c r="A6" s="72"/>
      <c r="B6" s="70"/>
      <c r="C6" s="70"/>
      <c r="D6" s="70"/>
      <c r="F6" s="70"/>
      <c r="G6" s="70"/>
      <c r="H6" s="70"/>
      <c r="I6" s="70"/>
      <c r="J6" s="70"/>
      <c r="K6" s="70"/>
      <c r="M6" s="70"/>
      <c r="N6" s="70"/>
      <c r="O6" s="70"/>
      <c r="Q6" s="72"/>
      <c r="R6" s="70"/>
      <c r="S6" s="70"/>
      <c r="T6" s="70"/>
      <c r="V6" s="70"/>
      <c r="W6" s="70"/>
      <c r="X6" s="70"/>
      <c r="Y6" s="70"/>
      <c r="Z6" s="70"/>
      <c r="AA6" s="70"/>
      <c r="AC6" s="70"/>
      <c r="AD6" s="70"/>
      <c r="AE6" s="70"/>
      <c r="AF6" s="13"/>
    </row>
    <row r="7" spans="1:36" ht="12" customHeight="1">
      <c r="A7" s="30"/>
      <c r="B7" s="20"/>
      <c r="C7" s="20"/>
      <c r="D7" s="20"/>
      <c r="F7" s="20"/>
      <c r="G7" s="20"/>
      <c r="H7" s="20"/>
      <c r="I7" s="20"/>
      <c r="J7" s="20"/>
      <c r="K7" s="20"/>
      <c r="M7" s="20"/>
      <c r="N7" s="20"/>
      <c r="O7" s="20"/>
      <c r="Q7" s="30"/>
      <c r="R7" s="20"/>
      <c r="S7" s="20"/>
      <c r="T7" s="20"/>
      <c r="V7" s="20"/>
      <c r="W7" s="20"/>
      <c r="X7" s="20"/>
      <c r="Y7" s="20"/>
      <c r="Z7" s="20"/>
      <c r="AA7" s="20"/>
      <c r="AC7" s="20"/>
      <c r="AD7" s="20"/>
      <c r="AE7" s="20"/>
      <c r="AF7" s="5"/>
    </row>
    <row r="8" spans="1:36" ht="12" customHeight="1">
      <c r="A8" s="30"/>
      <c r="B8" s="20"/>
      <c r="C8" s="20"/>
      <c r="D8" s="20"/>
      <c r="F8" s="20"/>
      <c r="G8" s="20"/>
      <c r="H8" s="20"/>
      <c r="I8" s="20"/>
      <c r="J8" s="20"/>
      <c r="K8" s="20"/>
      <c r="M8" s="20"/>
      <c r="N8" s="20"/>
      <c r="O8" s="20"/>
      <c r="Q8" s="30"/>
      <c r="R8" s="20"/>
      <c r="S8" s="20"/>
      <c r="T8" s="20"/>
      <c r="V8" s="20"/>
      <c r="W8" s="20"/>
      <c r="X8" s="20"/>
      <c r="Y8" s="20"/>
      <c r="Z8" s="20"/>
      <c r="AA8" s="20"/>
      <c r="AC8" s="20"/>
      <c r="AD8" s="20"/>
      <c r="AE8" s="20"/>
      <c r="AF8" s="5"/>
    </row>
    <row r="9" spans="1:36" ht="12" customHeight="1">
      <c r="A9" s="30"/>
      <c r="B9" s="20"/>
      <c r="C9" s="20"/>
      <c r="D9" s="20"/>
      <c r="F9" s="20"/>
      <c r="G9" s="20"/>
      <c r="H9" s="20"/>
      <c r="I9" s="20"/>
      <c r="J9" s="20"/>
      <c r="K9" s="20"/>
      <c r="M9" s="20"/>
      <c r="N9" s="20"/>
      <c r="O9" s="20"/>
      <c r="Q9" s="30"/>
      <c r="R9" s="20"/>
      <c r="S9" s="20"/>
      <c r="T9" s="20"/>
      <c r="V9" s="20"/>
      <c r="W9" s="20"/>
      <c r="X9" s="20"/>
      <c r="Y9" s="20"/>
      <c r="Z9" s="20"/>
      <c r="AA9" s="20"/>
      <c r="AC9" s="20"/>
      <c r="AD9" s="20"/>
      <c r="AE9" s="20"/>
      <c r="AF9" s="5"/>
    </row>
    <row r="10" spans="1:36" ht="12" customHeight="1">
      <c r="A10" s="30"/>
      <c r="B10" s="20"/>
      <c r="C10" s="20"/>
      <c r="D10" s="20"/>
      <c r="F10" s="20"/>
      <c r="G10" s="20"/>
      <c r="H10" s="20"/>
      <c r="I10" s="20"/>
      <c r="J10" s="20"/>
      <c r="K10" s="20"/>
      <c r="M10" s="20"/>
      <c r="N10" s="20"/>
      <c r="O10" s="20"/>
      <c r="Q10" s="30"/>
      <c r="R10" s="20"/>
      <c r="S10" s="20"/>
      <c r="T10" s="20"/>
      <c r="V10" s="20"/>
      <c r="W10" s="20"/>
      <c r="X10" s="20"/>
      <c r="Y10" s="20"/>
      <c r="Z10" s="20"/>
      <c r="AA10" s="20"/>
      <c r="AC10" s="20"/>
      <c r="AD10" s="20"/>
      <c r="AE10" s="20"/>
      <c r="AF10" s="5"/>
    </row>
    <row r="11" spans="1:36" ht="12" customHeight="1">
      <c r="A11" s="30"/>
      <c r="B11" s="20"/>
      <c r="C11" s="20"/>
      <c r="D11" s="20"/>
      <c r="F11" s="20"/>
      <c r="G11" s="20"/>
      <c r="H11" s="20"/>
      <c r="I11" s="20"/>
      <c r="J11" s="20"/>
      <c r="K11" s="20"/>
      <c r="M11" s="20"/>
      <c r="N11" s="20"/>
      <c r="O11" s="20"/>
      <c r="Q11" s="30"/>
      <c r="R11" s="20"/>
      <c r="S11" s="20"/>
      <c r="T11" s="20"/>
      <c r="V11" s="20"/>
      <c r="W11" s="20"/>
      <c r="X11" s="20"/>
      <c r="Y11" s="20"/>
      <c r="Z11" s="20"/>
      <c r="AA11" s="20"/>
      <c r="AC11" s="20"/>
      <c r="AD11" s="20"/>
      <c r="AE11" s="20"/>
      <c r="AF11" s="5"/>
    </row>
    <row r="12" spans="1:36" ht="12" customHeight="1">
      <c r="A12" s="30"/>
      <c r="B12" s="20"/>
      <c r="C12" s="20"/>
      <c r="D12" s="20"/>
      <c r="F12" s="20"/>
      <c r="G12" s="20"/>
      <c r="H12" s="20"/>
      <c r="I12" s="20"/>
      <c r="J12" s="20"/>
      <c r="K12" s="20"/>
      <c r="M12" s="20"/>
      <c r="N12" s="20"/>
      <c r="O12" s="20"/>
      <c r="Q12" s="30"/>
      <c r="R12" s="20"/>
      <c r="S12" s="20"/>
      <c r="T12" s="20"/>
      <c r="V12" s="20"/>
      <c r="W12" s="20"/>
      <c r="X12" s="20"/>
      <c r="Y12" s="20"/>
      <c r="Z12" s="20"/>
      <c r="AA12" s="20"/>
      <c r="AC12" s="20"/>
      <c r="AD12" s="20"/>
      <c r="AE12" s="20"/>
      <c r="AF12" s="5"/>
    </row>
    <row r="13" spans="1:36" ht="12" customHeight="1">
      <c r="A13" s="30"/>
      <c r="B13" s="20"/>
      <c r="C13" s="20"/>
      <c r="D13" s="20"/>
      <c r="F13" s="20"/>
      <c r="G13" s="20"/>
      <c r="H13" s="20"/>
      <c r="I13" s="20"/>
      <c r="J13" s="20"/>
      <c r="K13" s="20"/>
      <c r="M13" s="20"/>
      <c r="N13" s="20"/>
      <c r="O13" s="20"/>
      <c r="Q13" s="30"/>
      <c r="R13" s="20"/>
      <c r="S13" s="20"/>
      <c r="T13" s="20"/>
      <c r="V13" s="20"/>
      <c r="W13" s="20"/>
      <c r="X13" s="20"/>
      <c r="Y13" s="20"/>
      <c r="Z13" s="20"/>
      <c r="AA13" s="20"/>
      <c r="AC13" s="20"/>
      <c r="AD13" s="20"/>
      <c r="AE13" s="20"/>
      <c r="AF13" s="5"/>
    </row>
    <row r="14" spans="1:36" ht="12" customHeight="1">
      <c r="A14" s="30"/>
      <c r="B14" s="20"/>
      <c r="C14" s="20"/>
      <c r="D14" s="20"/>
      <c r="F14" s="20"/>
      <c r="G14" s="20"/>
      <c r="H14" s="20"/>
      <c r="I14" s="20"/>
      <c r="J14" s="20"/>
      <c r="K14" s="20"/>
      <c r="M14" s="20"/>
      <c r="N14" s="20"/>
      <c r="O14" s="20"/>
      <c r="Q14" s="30"/>
      <c r="R14" s="20"/>
      <c r="S14" s="20"/>
      <c r="T14" s="20"/>
      <c r="V14" s="20"/>
      <c r="W14" s="20"/>
      <c r="X14" s="20"/>
      <c r="Y14" s="20"/>
      <c r="Z14" s="20"/>
      <c r="AA14" s="20"/>
      <c r="AC14" s="20"/>
      <c r="AD14" s="20"/>
      <c r="AE14" s="20"/>
      <c r="AF14" s="5"/>
    </row>
    <row r="15" spans="1:36" ht="12" customHeight="1">
      <c r="A15" s="30"/>
      <c r="B15" s="20"/>
      <c r="C15" s="20"/>
      <c r="D15" s="20"/>
      <c r="F15" s="20"/>
      <c r="G15" s="20"/>
      <c r="H15" s="20"/>
      <c r="I15" s="20"/>
      <c r="J15" s="20"/>
      <c r="K15" s="20"/>
      <c r="M15" s="20"/>
      <c r="N15" s="20"/>
      <c r="O15" s="20"/>
      <c r="Q15" s="30"/>
      <c r="R15" s="20"/>
      <c r="S15" s="20"/>
      <c r="T15" s="20"/>
      <c r="V15" s="20"/>
      <c r="W15" s="20"/>
      <c r="X15" s="20"/>
      <c r="Y15" s="20"/>
      <c r="Z15" s="20"/>
      <c r="AA15" s="20"/>
      <c r="AC15" s="20"/>
      <c r="AD15" s="20"/>
      <c r="AE15" s="20"/>
      <c r="AF15" s="5"/>
    </row>
    <row r="16" spans="1:36" ht="12" customHeight="1">
      <c r="A16" s="30"/>
      <c r="B16" s="20"/>
      <c r="C16" s="20"/>
      <c r="D16" s="20"/>
      <c r="F16" s="20"/>
      <c r="G16" s="20"/>
      <c r="H16" s="20"/>
      <c r="I16" s="20"/>
      <c r="J16" s="20"/>
      <c r="K16" s="20"/>
      <c r="M16" s="20"/>
      <c r="N16" s="20"/>
      <c r="O16" s="20"/>
      <c r="Q16" s="30"/>
      <c r="R16" s="20"/>
      <c r="S16" s="20"/>
      <c r="T16" s="20"/>
      <c r="V16" s="20"/>
      <c r="W16" s="20"/>
      <c r="X16" s="20"/>
      <c r="Y16" s="20"/>
      <c r="Z16" s="20"/>
      <c r="AA16" s="20"/>
      <c r="AC16" s="20"/>
      <c r="AD16" s="20"/>
      <c r="AE16" s="20"/>
      <c r="AF16" s="5"/>
    </row>
    <row r="17" spans="1:32" ht="12" customHeight="1">
      <c r="A17" s="30"/>
      <c r="B17" s="20"/>
      <c r="C17" s="20"/>
      <c r="D17" s="20"/>
      <c r="F17" s="20"/>
      <c r="G17" s="20"/>
      <c r="H17" s="20"/>
      <c r="I17" s="20"/>
      <c r="J17" s="20"/>
      <c r="K17" s="20"/>
      <c r="M17" s="20"/>
      <c r="N17" s="20"/>
      <c r="O17" s="20"/>
      <c r="Q17" s="30"/>
      <c r="R17" s="20"/>
      <c r="S17" s="20"/>
      <c r="T17" s="20"/>
      <c r="V17" s="20"/>
      <c r="W17" s="20"/>
      <c r="X17" s="20"/>
      <c r="Y17" s="20"/>
      <c r="Z17" s="20"/>
      <c r="AA17" s="20"/>
      <c r="AC17" s="20"/>
      <c r="AD17" s="20"/>
      <c r="AE17" s="20"/>
      <c r="AF17" s="5"/>
    </row>
    <row r="18" spans="1:32" ht="12" customHeight="1">
      <c r="A18" s="30"/>
      <c r="B18" s="20"/>
      <c r="C18" s="20"/>
      <c r="D18" s="20"/>
      <c r="F18" s="20"/>
      <c r="G18" s="20"/>
      <c r="H18" s="20"/>
      <c r="I18" s="20"/>
      <c r="J18" s="20"/>
      <c r="K18" s="20"/>
      <c r="M18" s="20"/>
      <c r="N18" s="20"/>
      <c r="O18" s="20"/>
      <c r="Q18" s="30"/>
      <c r="R18" s="20"/>
      <c r="S18" s="20"/>
      <c r="T18" s="20"/>
      <c r="V18" s="20"/>
      <c r="W18" s="20"/>
      <c r="X18" s="20"/>
      <c r="Y18" s="20"/>
      <c r="Z18" s="20"/>
      <c r="AA18" s="20"/>
      <c r="AC18" s="20"/>
      <c r="AD18" s="20"/>
      <c r="AE18" s="20"/>
      <c r="AF18" s="5"/>
    </row>
    <row r="19" spans="1:32" ht="12" customHeight="1">
      <c r="A19" s="30"/>
      <c r="B19" s="20"/>
      <c r="C19" s="20"/>
      <c r="D19" s="20"/>
      <c r="F19" s="20"/>
      <c r="G19" s="20"/>
      <c r="H19" s="20"/>
      <c r="I19" s="20"/>
      <c r="J19" s="20"/>
      <c r="K19" s="20"/>
      <c r="M19" s="20"/>
      <c r="N19" s="20"/>
      <c r="O19" s="20"/>
      <c r="Q19" s="30"/>
      <c r="R19" s="20"/>
      <c r="S19" s="20"/>
      <c r="T19" s="20"/>
      <c r="V19" s="20"/>
      <c r="W19" s="20"/>
      <c r="X19" s="20"/>
      <c r="Y19" s="20"/>
      <c r="Z19" s="20"/>
      <c r="AA19" s="20"/>
      <c r="AC19" s="20"/>
      <c r="AD19" s="20"/>
      <c r="AE19" s="20"/>
      <c r="AF19" s="5"/>
    </row>
    <row r="20" spans="1:32" ht="12" customHeight="1">
      <c r="A20" s="30"/>
      <c r="B20" s="20"/>
      <c r="C20" s="20"/>
      <c r="D20" s="20"/>
      <c r="F20" s="20"/>
      <c r="G20" s="20"/>
      <c r="H20" s="20"/>
      <c r="I20" s="20"/>
      <c r="J20" s="20"/>
      <c r="K20" s="20"/>
      <c r="M20" s="20"/>
      <c r="N20" s="20"/>
      <c r="O20" s="20"/>
      <c r="Q20" s="30"/>
      <c r="R20" s="20"/>
      <c r="S20" s="20"/>
      <c r="T20" s="20"/>
      <c r="V20" s="20"/>
      <c r="W20" s="20"/>
      <c r="X20" s="20"/>
      <c r="Y20" s="20"/>
      <c r="Z20" s="20"/>
      <c r="AA20" s="20"/>
      <c r="AC20" s="20"/>
      <c r="AD20" s="20"/>
      <c r="AE20" s="20"/>
      <c r="AF20" s="5"/>
    </row>
    <row r="21" spans="1:32" ht="12" customHeight="1">
      <c r="A21" s="30"/>
      <c r="B21" s="20"/>
      <c r="C21" s="20"/>
      <c r="D21" s="20"/>
      <c r="F21" s="20"/>
      <c r="G21" s="20"/>
      <c r="H21" s="20"/>
      <c r="I21" s="20"/>
      <c r="J21" s="20"/>
      <c r="K21" s="20"/>
      <c r="M21" s="20"/>
      <c r="N21" s="20"/>
      <c r="O21" s="20"/>
      <c r="Q21" s="30"/>
      <c r="R21" s="20"/>
      <c r="S21" s="20"/>
      <c r="T21" s="20"/>
      <c r="V21" s="20"/>
      <c r="W21" s="20"/>
      <c r="X21" s="20"/>
      <c r="Y21" s="20"/>
      <c r="Z21" s="20"/>
      <c r="AA21" s="20"/>
      <c r="AC21" s="20"/>
      <c r="AD21" s="20"/>
      <c r="AE21" s="20"/>
      <c r="AF21" s="5"/>
    </row>
    <row r="22" spans="1:32" ht="12" customHeight="1">
      <c r="A22" s="30"/>
      <c r="B22" s="20"/>
      <c r="C22" s="20"/>
      <c r="D22" s="20"/>
      <c r="F22" s="20"/>
      <c r="G22" s="20"/>
      <c r="H22" s="20"/>
      <c r="I22" s="20"/>
      <c r="J22" s="20"/>
      <c r="K22" s="20"/>
      <c r="M22" s="20"/>
      <c r="N22" s="20"/>
      <c r="O22" s="20"/>
      <c r="Q22" s="30"/>
      <c r="R22" s="20"/>
      <c r="S22" s="20"/>
      <c r="T22" s="20"/>
      <c r="V22" s="20"/>
      <c r="W22" s="20"/>
      <c r="X22" s="20"/>
      <c r="Y22" s="20"/>
      <c r="Z22" s="20"/>
      <c r="AA22" s="20"/>
      <c r="AC22" s="20"/>
      <c r="AD22" s="20"/>
      <c r="AE22" s="20"/>
      <c r="AF22" s="5"/>
    </row>
    <row r="23" spans="1:32" ht="12" customHeight="1">
      <c r="A23" s="30"/>
      <c r="B23" s="20"/>
      <c r="C23" s="20"/>
      <c r="D23" s="20"/>
      <c r="F23" s="20"/>
      <c r="G23" s="20"/>
      <c r="H23" s="20"/>
      <c r="I23" s="20"/>
      <c r="J23" s="20"/>
      <c r="K23" s="20"/>
      <c r="M23" s="20"/>
      <c r="N23" s="20"/>
      <c r="O23" s="20"/>
      <c r="Q23" s="30"/>
      <c r="R23" s="20"/>
      <c r="S23" s="20"/>
      <c r="T23" s="20"/>
      <c r="V23" s="20"/>
      <c r="W23" s="20"/>
      <c r="X23" s="20"/>
      <c r="Y23" s="20"/>
      <c r="Z23" s="20"/>
      <c r="AA23" s="20"/>
      <c r="AC23" s="20"/>
      <c r="AD23" s="20"/>
      <c r="AE23" s="20"/>
      <c r="AF23" s="5"/>
    </row>
    <row r="24" spans="1:32" ht="12" customHeight="1">
      <c r="A24" s="30"/>
      <c r="B24" s="20"/>
      <c r="C24" s="20"/>
      <c r="D24" s="20"/>
      <c r="F24" s="20"/>
      <c r="G24" s="20"/>
      <c r="H24" s="20"/>
      <c r="I24" s="20"/>
      <c r="J24" s="20"/>
      <c r="K24" s="20"/>
      <c r="M24" s="20"/>
      <c r="N24" s="20"/>
      <c r="O24" s="20"/>
      <c r="Q24" s="30"/>
      <c r="R24" s="20"/>
      <c r="S24" s="20"/>
      <c r="T24" s="20"/>
      <c r="V24" s="20"/>
      <c r="W24" s="20"/>
      <c r="X24" s="20"/>
      <c r="Y24" s="20"/>
      <c r="Z24" s="20"/>
      <c r="AA24" s="20"/>
      <c r="AC24" s="20"/>
      <c r="AD24" s="20"/>
      <c r="AE24" s="20"/>
      <c r="AF24" s="5"/>
    </row>
    <row r="25" spans="1:32" ht="12" customHeight="1">
      <c r="A25" s="30"/>
      <c r="B25" s="20"/>
      <c r="C25" s="20"/>
      <c r="D25" s="20"/>
      <c r="F25" s="20"/>
      <c r="G25" s="20"/>
      <c r="H25" s="20"/>
      <c r="I25" s="20"/>
      <c r="J25" s="20"/>
      <c r="K25" s="20"/>
      <c r="M25" s="20"/>
      <c r="N25" s="20"/>
      <c r="O25" s="20"/>
      <c r="Q25" s="30"/>
      <c r="R25" s="20"/>
      <c r="S25" s="20"/>
      <c r="T25" s="20"/>
      <c r="V25" s="20"/>
      <c r="W25" s="20"/>
      <c r="X25" s="20"/>
      <c r="Y25" s="20"/>
      <c r="Z25" s="20"/>
      <c r="AA25" s="20"/>
      <c r="AC25" s="20"/>
      <c r="AD25" s="20"/>
      <c r="AE25" s="20"/>
      <c r="AF25" s="5"/>
    </row>
    <row r="26" spans="1:32" ht="12" customHeight="1">
      <c r="A26" s="30"/>
      <c r="B26" s="20"/>
      <c r="C26" s="20"/>
      <c r="D26" s="20"/>
      <c r="F26" s="20"/>
      <c r="G26" s="20"/>
      <c r="H26" s="20"/>
      <c r="I26" s="20"/>
      <c r="J26" s="20"/>
      <c r="K26" s="20"/>
      <c r="M26" s="20"/>
      <c r="N26" s="20"/>
      <c r="O26" s="20"/>
      <c r="Q26" s="30"/>
      <c r="R26" s="20"/>
      <c r="S26" s="20"/>
      <c r="T26" s="20"/>
      <c r="V26" s="20"/>
      <c r="W26" s="20"/>
      <c r="X26" s="20"/>
      <c r="Y26" s="20"/>
      <c r="Z26" s="20"/>
      <c r="AA26" s="20"/>
      <c r="AC26" s="20"/>
      <c r="AD26" s="20"/>
      <c r="AE26" s="20"/>
      <c r="AF26" s="5"/>
    </row>
    <row r="27" spans="1:32" ht="12" customHeight="1">
      <c r="A27" s="30"/>
      <c r="B27" s="20"/>
      <c r="C27" s="20"/>
      <c r="D27" s="20"/>
      <c r="F27" s="20"/>
      <c r="G27" s="20"/>
      <c r="H27" s="20"/>
      <c r="I27" s="20"/>
      <c r="J27" s="20"/>
      <c r="K27" s="20"/>
      <c r="M27" s="20"/>
      <c r="N27" s="20"/>
      <c r="O27" s="20"/>
      <c r="Q27" s="30"/>
      <c r="R27" s="20"/>
      <c r="S27" s="20"/>
      <c r="T27" s="20"/>
      <c r="V27" s="20"/>
      <c r="W27" s="20"/>
      <c r="X27" s="20"/>
      <c r="Y27" s="20"/>
      <c r="Z27" s="20"/>
      <c r="AA27" s="20"/>
      <c r="AC27" s="20"/>
      <c r="AD27" s="20"/>
      <c r="AE27" s="20"/>
      <c r="AF27" s="5"/>
    </row>
    <row r="28" spans="1:32" ht="12" customHeight="1">
      <c r="A28" s="30"/>
      <c r="B28" s="20"/>
      <c r="C28" s="20"/>
      <c r="D28" s="20"/>
      <c r="F28" s="20"/>
      <c r="G28" s="20"/>
      <c r="H28" s="20"/>
      <c r="I28" s="20"/>
      <c r="J28" s="20"/>
      <c r="K28" s="20"/>
      <c r="M28" s="20"/>
      <c r="N28" s="20"/>
      <c r="O28" s="20"/>
      <c r="Q28" s="30"/>
      <c r="R28" s="20"/>
      <c r="S28" s="20"/>
      <c r="T28" s="20"/>
      <c r="V28" s="20"/>
      <c r="W28" s="20"/>
      <c r="X28" s="20"/>
      <c r="Y28" s="20"/>
      <c r="Z28" s="20"/>
      <c r="AA28" s="20"/>
      <c r="AC28" s="20"/>
      <c r="AD28" s="20"/>
      <c r="AE28" s="20"/>
      <c r="AF28" s="5"/>
    </row>
    <row r="29" spans="1:32" ht="12" customHeight="1">
      <c r="A29" s="30"/>
      <c r="B29" s="20"/>
      <c r="C29" s="20"/>
      <c r="D29" s="20"/>
      <c r="F29" s="20"/>
      <c r="G29" s="20"/>
      <c r="H29" s="20"/>
      <c r="I29" s="20"/>
      <c r="J29" s="20"/>
      <c r="K29" s="20"/>
      <c r="M29" s="20"/>
      <c r="N29" s="20"/>
      <c r="O29" s="20"/>
      <c r="Q29" s="30"/>
      <c r="R29" s="20"/>
      <c r="S29" s="20"/>
      <c r="T29" s="20"/>
      <c r="V29" s="20"/>
      <c r="W29" s="20"/>
      <c r="X29" s="20"/>
      <c r="Y29" s="20"/>
      <c r="Z29" s="20"/>
      <c r="AA29" s="20"/>
      <c r="AC29" s="20"/>
      <c r="AD29" s="20"/>
      <c r="AE29" s="20"/>
      <c r="AF29" s="5"/>
    </row>
    <row r="30" spans="1:32" ht="12" customHeight="1">
      <c r="A30" s="30"/>
      <c r="B30" s="20"/>
      <c r="C30" s="20"/>
      <c r="D30" s="20"/>
      <c r="F30" s="20"/>
      <c r="G30" s="20"/>
      <c r="H30" s="20"/>
      <c r="I30" s="20"/>
      <c r="J30" s="20"/>
      <c r="K30" s="20"/>
      <c r="M30" s="20"/>
      <c r="N30" s="20"/>
      <c r="O30" s="20"/>
      <c r="Q30" s="30"/>
      <c r="R30" s="20"/>
      <c r="S30" s="20"/>
      <c r="T30" s="20"/>
      <c r="V30" s="20"/>
      <c r="W30" s="20"/>
      <c r="X30" s="20"/>
      <c r="Y30" s="20"/>
      <c r="Z30" s="20"/>
      <c r="AA30" s="20"/>
      <c r="AC30" s="20"/>
      <c r="AD30" s="20"/>
      <c r="AE30" s="20"/>
      <c r="AF30" s="5"/>
    </row>
    <row r="31" spans="1:32" s="31" customFormat="1" ht="12" customHeight="1">
      <c r="A31" s="30"/>
      <c r="N31" s="32" t="s">
        <v>41</v>
      </c>
      <c r="AB31" s="23"/>
      <c r="AC31" s="32" t="s">
        <v>41</v>
      </c>
      <c r="AF31" s="10"/>
    </row>
    <row r="32" spans="1:32" ht="12" customHeight="1">
      <c r="A32" s="29" t="s">
        <v>22</v>
      </c>
      <c r="G32" s="29" t="s">
        <v>21</v>
      </c>
      <c r="AF32" s="5"/>
    </row>
    <row r="33" spans="1:33" ht="12" customHeight="1">
      <c r="Q33" s="23" t="s">
        <v>274</v>
      </c>
      <c r="R33" s="23" t="s">
        <v>398</v>
      </c>
      <c r="S33" s="23" t="s">
        <v>399</v>
      </c>
      <c r="T33" s="23" t="s">
        <v>266</v>
      </c>
      <c r="AF33" s="5"/>
    </row>
    <row r="34" spans="1:33" ht="12" customHeight="1">
      <c r="A34" s="676"/>
      <c r="B34" s="677"/>
      <c r="C34" s="677"/>
      <c r="D34" s="677"/>
      <c r="E34" s="69" t="s">
        <v>1</v>
      </c>
      <c r="F34" s="69" t="s">
        <v>49</v>
      </c>
      <c r="G34" s="676"/>
      <c r="H34" s="677"/>
      <c r="I34" s="677"/>
      <c r="J34" s="677"/>
      <c r="K34" s="69" t="s">
        <v>1</v>
      </c>
      <c r="L34" s="69" t="s">
        <v>49</v>
      </c>
      <c r="P34" s="23" t="s">
        <v>423</v>
      </c>
      <c r="R34" s="23">
        <f>'5.1'!B8</f>
        <v>2663.0491109999994</v>
      </c>
      <c r="S34" s="23">
        <f>'5.2'!B6</f>
        <v>0</v>
      </c>
      <c r="T34" s="23">
        <f>'5.3'!B6</f>
        <v>1.5052419999999995</v>
      </c>
      <c r="AE34" s="23" t="s">
        <v>274</v>
      </c>
      <c r="AF34" s="5"/>
    </row>
    <row r="35" spans="1:33" ht="12" customHeight="1">
      <c r="A35" s="674" t="s">
        <v>7</v>
      </c>
      <c r="B35" s="674"/>
      <c r="C35" s="674"/>
      <c r="D35" s="674"/>
      <c r="E35" s="20" t="e">
        <f>#REF!</f>
        <v>#REF!</v>
      </c>
      <c r="F35" s="33" t="e">
        <f t="shared" ref="F35:F44" si="0">E35/$E$44</f>
        <v>#REF!</v>
      </c>
      <c r="G35" s="674" t="s">
        <v>7</v>
      </c>
      <c r="H35" s="674"/>
      <c r="I35" s="674"/>
      <c r="J35" s="674"/>
      <c r="K35" s="20" t="e">
        <f>#REF!</f>
        <v>#REF!</v>
      </c>
      <c r="L35" s="33" t="e">
        <f t="shared" ref="L35:L44" si="1">K35/$K$44</f>
        <v>#REF!</v>
      </c>
      <c r="P35" s="23" t="s">
        <v>424</v>
      </c>
      <c r="R35" s="23">
        <f>'5.1'!B9</f>
        <v>11.059661999999999</v>
      </c>
      <c r="S35" s="23">
        <f>'5.2'!B7</f>
        <v>0</v>
      </c>
      <c r="T35" s="23">
        <f>'5.3'!B7</f>
        <v>2581.0619980000047</v>
      </c>
      <c r="AE35" s="23" t="s">
        <v>398</v>
      </c>
      <c r="AF35" s="5"/>
    </row>
    <row r="36" spans="1:33" ht="12" customHeight="1">
      <c r="A36" s="674" t="s">
        <v>8</v>
      </c>
      <c r="B36" s="674"/>
      <c r="C36" s="674"/>
      <c r="D36" s="674"/>
      <c r="E36" s="20" t="e">
        <f>#REF!</f>
        <v>#REF!</v>
      </c>
      <c r="F36" s="33" t="e">
        <f t="shared" si="0"/>
        <v>#REF!</v>
      </c>
      <c r="G36" s="674" t="s">
        <v>8</v>
      </c>
      <c r="H36" s="674"/>
      <c r="I36" s="674"/>
      <c r="J36" s="674"/>
      <c r="K36" s="20" t="e">
        <f>#REF!</f>
        <v>#REF!</v>
      </c>
      <c r="L36" s="33" t="e">
        <f t="shared" si="1"/>
        <v>#REF!</v>
      </c>
      <c r="P36" s="23" t="s">
        <v>414</v>
      </c>
      <c r="R36" s="23">
        <f>'5.1'!B10</f>
        <v>2761.6840530000009</v>
      </c>
      <c r="S36" s="23">
        <f>'5.2'!B8</f>
        <v>0</v>
      </c>
      <c r="T36" s="23">
        <f>'5.3'!B8</f>
        <v>0</v>
      </c>
      <c r="AE36" s="23" t="s">
        <v>266</v>
      </c>
      <c r="AF36" s="5"/>
    </row>
    <row r="37" spans="1:33" ht="12" customHeight="1">
      <c r="A37" s="674" t="s">
        <v>38</v>
      </c>
      <c r="B37" s="674"/>
      <c r="C37" s="674"/>
      <c r="D37" s="674"/>
      <c r="E37" s="20" t="e">
        <f>#REF!</f>
        <v>#REF!</v>
      </c>
      <c r="F37" s="33" t="e">
        <f t="shared" si="0"/>
        <v>#REF!</v>
      </c>
      <c r="G37" s="674" t="s">
        <v>38</v>
      </c>
      <c r="H37" s="674"/>
      <c r="I37" s="674"/>
      <c r="J37" s="674"/>
      <c r="K37" s="20" t="e">
        <f>#REF!</f>
        <v>#REF!</v>
      </c>
      <c r="L37" s="33" t="e">
        <f t="shared" si="1"/>
        <v>#REF!</v>
      </c>
      <c r="P37" s="23" t="s">
        <v>412</v>
      </c>
      <c r="R37" s="23">
        <f>'5.1'!B11</f>
        <v>31405.458371000001</v>
      </c>
      <c r="S37" s="23">
        <f>'5.2'!B9</f>
        <v>0</v>
      </c>
      <c r="T37" s="23">
        <f>'5.3'!B9</f>
        <v>1.6114050000000002</v>
      </c>
      <c r="AE37" s="23" t="s">
        <v>399</v>
      </c>
      <c r="AF37" s="5"/>
    </row>
    <row r="38" spans="1:33" ht="12" customHeight="1">
      <c r="A38" s="674" t="s">
        <v>17</v>
      </c>
      <c r="B38" s="674"/>
      <c r="C38" s="674"/>
      <c r="D38" s="674"/>
      <c r="E38" s="20" t="e">
        <f>#REF!</f>
        <v>#REF!</v>
      </c>
      <c r="F38" s="33" t="e">
        <f t="shared" si="0"/>
        <v>#REF!</v>
      </c>
      <c r="G38" s="674" t="s">
        <v>17</v>
      </c>
      <c r="H38" s="674"/>
      <c r="I38" s="674"/>
      <c r="J38" s="674"/>
      <c r="K38" s="20" t="e">
        <f>#REF!</f>
        <v>#REF!</v>
      </c>
      <c r="L38" s="33" t="e">
        <f t="shared" si="1"/>
        <v>#REF!</v>
      </c>
      <c r="P38" s="23" t="s">
        <v>422</v>
      </c>
      <c r="R38" s="23">
        <f>'5.1'!B12</f>
        <v>0</v>
      </c>
      <c r="S38" s="23">
        <f>'5.2'!B10</f>
        <v>0</v>
      </c>
      <c r="T38" s="23">
        <f>'5.3'!B10</f>
        <v>0</v>
      </c>
      <c r="AE38" s="23" t="s">
        <v>400</v>
      </c>
      <c r="AF38" s="5"/>
    </row>
    <row r="39" spans="1:33" ht="12" customHeight="1">
      <c r="A39" s="674" t="s">
        <v>18</v>
      </c>
      <c r="B39" s="674"/>
      <c r="C39" s="674"/>
      <c r="D39" s="674"/>
      <c r="E39" s="20" t="e">
        <f>#REF!</f>
        <v>#REF!</v>
      </c>
      <c r="F39" s="33" t="e">
        <f t="shared" si="0"/>
        <v>#REF!</v>
      </c>
      <c r="G39" s="674" t="s">
        <v>18</v>
      </c>
      <c r="H39" s="674"/>
      <c r="I39" s="674"/>
      <c r="J39" s="674"/>
      <c r="K39" s="20" t="e">
        <f>#REF!</f>
        <v>#REF!</v>
      </c>
      <c r="L39" s="33" t="e">
        <f t="shared" si="1"/>
        <v>#REF!</v>
      </c>
      <c r="P39" s="23" t="s">
        <v>418</v>
      </c>
      <c r="R39" s="23">
        <f>'5.1'!B13</f>
        <v>70.470853000000005</v>
      </c>
      <c r="S39" s="23">
        <f>'5.2'!B11</f>
        <v>0</v>
      </c>
      <c r="T39" s="23">
        <f>'5.3'!B11</f>
        <v>0</v>
      </c>
      <c r="AE39" s="23" t="s">
        <v>275</v>
      </c>
      <c r="AF39" s="5"/>
    </row>
    <row r="40" spans="1:33" ht="12" customHeight="1">
      <c r="A40" s="674" t="s">
        <v>39</v>
      </c>
      <c r="B40" s="674"/>
      <c r="C40" s="674"/>
      <c r="D40" s="674"/>
      <c r="E40" s="20" t="e">
        <f>#REF!</f>
        <v>#REF!</v>
      </c>
      <c r="F40" s="33" t="e">
        <f t="shared" si="0"/>
        <v>#REF!</v>
      </c>
      <c r="G40" s="674" t="s">
        <v>39</v>
      </c>
      <c r="H40" s="674"/>
      <c r="I40" s="674"/>
      <c r="J40" s="674"/>
      <c r="K40" s="20" t="e">
        <f>#REF!</f>
        <v>#REF!</v>
      </c>
      <c r="L40" s="33" t="e">
        <f t="shared" si="1"/>
        <v>#REF!</v>
      </c>
      <c r="P40" s="23" t="s">
        <v>420</v>
      </c>
      <c r="R40" s="23">
        <f>'5.1'!B14</f>
        <v>12.165940000000001</v>
      </c>
      <c r="S40" s="23">
        <f>'5.2'!B12</f>
        <v>0</v>
      </c>
      <c r="T40" s="23">
        <f>'5.3'!B12</f>
        <v>1.3964000000000001E-2</v>
      </c>
      <c r="AE40" s="23" t="s">
        <v>276</v>
      </c>
      <c r="AF40" s="5"/>
    </row>
    <row r="41" spans="1:33" ht="12" customHeight="1">
      <c r="A41" s="674" t="s">
        <v>40</v>
      </c>
      <c r="B41" s="674"/>
      <c r="C41" s="674"/>
      <c r="D41" s="674"/>
      <c r="E41" s="20" t="e">
        <f>#REF!</f>
        <v>#REF!</v>
      </c>
      <c r="F41" s="33" t="e">
        <f t="shared" si="0"/>
        <v>#REF!</v>
      </c>
      <c r="G41" s="674" t="s">
        <v>40</v>
      </c>
      <c r="H41" s="674"/>
      <c r="I41" s="674"/>
      <c r="J41" s="674"/>
      <c r="K41" s="20" t="e">
        <f>#REF!</f>
        <v>#REF!</v>
      </c>
      <c r="L41" s="33" t="e">
        <f t="shared" si="1"/>
        <v>#REF!</v>
      </c>
      <c r="P41" s="23" t="s">
        <v>522</v>
      </c>
      <c r="R41" s="23">
        <f>'5.1'!B15</f>
        <v>224.50437899999994</v>
      </c>
      <c r="S41" s="23">
        <f>'5.2'!B13</f>
        <v>0</v>
      </c>
      <c r="T41" s="23">
        <f>'5.3'!B13</f>
        <v>0</v>
      </c>
      <c r="AE41" s="23" t="s">
        <v>401</v>
      </c>
      <c r="AF41" s="5"/>
    </row>
    <row r="42" spans="1:33" ht="12" customHeight="1">
      <c r="A42" s="68" t="s">
        <v>19</v>
      </c>
      <c r="B42" s="68"/>
      <c r="C42" s="68"/>
      <c r="D42" s="68"/>
      <c r="E42" s="20" t="e">
        <f>#REF!</f>
        <v>#REF!</v>
      </c>
      <c r="F42" s="33" t="e">
        <f t="shared" si="0"/>
        <v>#REF!</v>
      </c>
      <c r="G42" s="68" t="s">
        <v>19</v>
      </c>
      <c r="H42" s="68"/>
      <c r="I42" s="68"/>
      <c r="J42" s="68"/>
      <c r="K42" s="20" t="e">
        <f>#REF!</f>
        <v>#REF!</v>
      </c>
      <c r="L42" s="33" t="e">
        <f t="shared" si="1"/>
        <v>#REF!</v>
      </c>
      <c r="P42" s="23" t="s">
        <v>417</v>
      </c>
      <c r="R42" s="23">
        <f>'5.1'!B16</f>
        <v>771.93403799999976</v>
      </c>
      <c r="S42" s="23">
        <f>'5.2'!B14</f>
        <v>0</v>
      </c>
      <c r="T42" s="23">
        <f>'5.3'!B14</f>
        <v>255.07435100000009</v>
      </c>
      <c r="AE42" s="23" t="s">
        <v>686</v>
      </c>
      <c r="AF42" s="5"/>
    </row>
    <row r="43" spans="1:33" ht="12" customHeight="1">
      <c r="A43" s="68" t="s">
        <v>37</v>
      </c>
      <c r="B43" s="68"/>
      <c r="C43" s="68"/>
      <c r="D43" s="68"/>
      <c r="E43" s="20" t="e">
        <f>#REF!</f>
        <v>#REF!</v>
      </c>
      <c r="F43" s="33" t="e">
        <f t="shared" si="0"/>
        <v>#REF!</v>
      </c>
      <c r="G43" s="68" t="s">
        <v>37</v>
      </c>
      <c r="H43" s="68"/>
      <c r="I43" s="68"/>
      <c r="J43" s="68"/>
      <c r="K43" s="20" t="e">
        <f>#REF!</f>
        <v>#REF!</v>
      </c>
      <c r="L43" s="33" t="e">
        <f t="shared" si="1"/>
        <v>#REF!</v>
      </c>
      <c r="P43" s="23" t="s">
        <v>421</v>
      </c>
      <c r="R43" s="23">
        <f>'5.1'!B17</f>
        <v>0</v>
      </c>
      <c r="S43" s="23">
        <f>'5.2'!B15</f>
        <v>0</v>
      </c>
      <c r="T43" s="23">
        <f>'5.3'!B15</f>
        <v>1.471687</v>
      </c>
      <c r="AE43" s="23" t="s">
        <v>618</v>
      </c>
      <c r="AF43" s="5"/>
    </row>
    <row r="44" spans="1:33" ht="12" customHeight="1">
      <c r="A44" s="68" t="s">
        <v>23</v>
      </c>
      <c r="B44" s="68"/>
      <c r="C44" s="68"/>
      <c r="D44" s="68"/>
      <c r="E44" s="20" t="e">
        <f>#REF!</f>
        <v>#REF!</v>
      </c>
      <c r="F44" s="33" t="e">
        <f t="shared" si="0"/>
        <v>#REF!</v>
      </c>
      <c r="G44" s="68" t="s">
        <v>23</v>
      </c>
      <c r="H44" s="68"/>
      <c r="I44" s="68"/>
      <c r="J44" s="68"/>
      <c r="K44" s="136" t="e">
        <f>#REF!</f>
        <v>#REF!</v>
      </c>
      <c r="L44" s="33" t="e">
        <f t="shared" si="1"/>
        <v>#REF!</v>
      </c>
      <c r="P44" s="23" t="s">
        <v>419</v>
      </c>
      <c r="R44" s="23">
        <f>'5.1'!B18</f>
        <v>11.875645999999996</v>
      </c>
      <c r="S44" s="23">
        <f>'5.2'!B16</f>
        <v>0</v>
      </c>
      <c r="T44" s="23">
        <f>'5.3'!B16</f>
        <v>8.7468560000000046</v>
      </c>
      <c r="AE44" s="23" t="s">
        <v>687</v>
      </c>
      <c r="AF44" s="5"/>
    </row>
    <row r="45" spans="1:33" ht="12" customHeight="1">
      <c r="A45" s="31"/>
      <c r="B45" s="31"/>
      <c r="C45" s="31"/>
      <c r="D45" s="31"/>
      <c r="E45" s="136" t="e">
        <f>#REF!</f>
        <v>#REF!</v>
      </c>
      <c r="F45" s="32"/>
      <c r="G45" s="31"/>
      <c r="H45" s="31"/>
      <c r="I45" s="31"/>
      <c r="J45" s="31"/>
      <c r="K45" s="136" t="e">
        <f>#REF!</f>
        <v>#REF!</v>
      </c>
      <c r="L45" s="32"/>
      <c r="P45" s="31" t="s">
        <v>413</v>
      </c>
      <c r="Q45" s="31"/>
      <c r="R45" s="23">
        <f>'5.1'!B19</f>
        <v>697.63853799999958</v>
      </c>
      <c r="S45" s="23">
        <f>'5.2'!B17</f>
        <v>5239.8421099999978</v>
      </c>
      <c r="T45" s="23">
        <f>'5.3'!B17</f>
        <v>1082.1909429999976</v>
      </c>
      <c r="AF45" s="5"/>
    </row>
    <row r="46" spans="1:33" s="31" customFormat="1" ht="12" customHeight="1">
      <c r="P46" s="23" t="s">
        <v>411</v>
      </c>
      <c r="Q46" s="23">
        <f>'5.1'!B6</f>
        <v>30731.180379999994</v>
      </c>
      <c r="R46" s="23"/>
      <c r="S46" s="23"/>
      <c r="T46" s="23"/>
      <c r="AF46" s="10"/>
    </row>
    <row r="47" spans="1:33" s="31" customFormat="1" ht="18.75" customHeight="1">
      <c r="P47" s="23"/>
      <c r="Q47" s="23"/>
      <c r="R47" s="23"/>
      <c r="S47" s="23"/>
      <c r="T47" s="23"/>
      <c r="AF47" s="10"/>
      <c r="AG47" s="315" t="str">
        <f>'3.1'!N1</f>
        <v>2021</v>
      </c>
    </row>
    <row r="48" spans="1:33" s="31" customFormat="1" ht="12" customHeight="1">
      <c r="P48" s="23"/>
      <c r="Q48" s="23"/>
      <c r="R48" s="23"/>
      <c r="S48" s="23"/>
      <c r="T48" s="23"/>
      <c r="AF48" s="10"/>
      <c r="AG48" s="113"/>
    </row>
    <row r="49" spans="16:32" s="31" customFormat="1" ht="12" customHeight="1">
      <c r="P49" s="23"/>
      <c r="Q49" s="23"/>
      <c r="R49" s="23"/>
      <c r="S49" s="23"/>
      <c r="T49" s="23"/>
      <c r="AF49" s="10"/>
    </row>
    <row r="50" spans="16:32" s="31" customFormat="1" ht="12" customHeight="1">
      <c r="P50" s="23"/>
      <c r="Q50" s="23"/>
      <c r="R50" s="23"/>
      <c r="S50" s="23"/>
      <c r="T50" s="23"/>
      <c r="AF50" s="10"/>
    </row>
    <row r="51" spans="16:32" s="31" customFormat="1" ht="12" customHeight="1">
      <c r="P51" s="23"/>
      <c r="Q51" s="23"/>
      <c r="R51" s="23"/>
      <c r="S51" s="23"/>
      <c r="T51" s="23"/>
      <c r="AF51" s="10"/>
    </row>
    <row r="52" spans="16:32" s="31" customFormat="1" ht="12" customHeight="1">
      <c r="P52" s="23"/>
      <c r="Q52" s="23"/>
      <c r="R52" s="23"/>
      <c r="S52" s="23"/>
      <c r="T52" s="23"/>
      <c r="AF52" s="10"/>
    </row>
    <row r="53" spans="16:32" s="31" customFormat="1" ht="12" customHeight="1">
      <c r="P53" s="23"/>
      <c r="Q53" s="23"/>
      <c r="R53" s="23"/>
      <c r="S53" s="23"/>
      <c r="T53" s="23"/>
      <c r="AF53" s="10"/>
    </row>
    <row r="54" spans="16:32" s="31" customFormat="1" ht="12" customHeight="1">
      <c r="P54" s="23"/>
      <c r="Q54" s="23"/>
      <c r="R54" s="23"/>
      <c r="S54" s="23"/>
      <c r="T54" s="23"/>
      <c r="AF54" s="10"/>
    </row>
    <row r="55" spans="16:32" s="31" customFormat="1" ht="12" customHeight="1">
      <c r="P55" s="23"/>
      <c r="Q55" s="23"/>
      <c r="R55" s="23"/>
      <c r="S55" s="23"/>
      <c r="T55" s="23"/>
      <c r="AF55" s="10"/>
    </row>
    <row r="56" spans="16:32" s="31" customFormat="1" ht="12" customHeight="1">
      <c r="P56" s="23"/>
      <c r="Q56" s="23"/>
      <c r="R56" s="23"/>
      <c r="S56" s="23"/>
      <c r="T56" s="23"/>
      <c r="AF56" s="10"/>
    </row>
    <row r="57" spans="16:32" s="31" customFormat="1" ht="12" customHeight="1">
      <c r="P57" s="23"/>
      <c r="Q57" s="23"/>
      <c r="R57" s="23"/>
      <c r="S57" s="23"/>
      <c r="T57" s="23"/>
      <c r="AF57" s="10"/>
    </row>
    <row r="58" spans="16:32" s="31" customFormat="1" ht="12" customHeight="1">
      <c r="P58" s="23"/>
      <c r="Q58" s="23"/>
      <c r="R58" s="23"/>
      <c r="S58" s="23"/>
      <c r="T58" s="23"/>
      <c r="AF58" s="10"/>
    </row>
    <row r="59" spans="16:32" s="31" customFormat="1" ht="12" customHeight="1">
      <c r="P59" s="23"/>
      <c r="Q59" s="23"/>
      <c r="R59" s="23"/>
      <c r="S59" s="23"/>
      <c r="T59" s="23"/>
      <c r="AF59" s="10"/>
    </row>
    <row r="60" spans="16:32" s="31" customFormat="1" ht="12" customHeight="1">
      <c r="P60" s="23"/>
      <c r="Q60" s="23"/>
      <c r="R60" s="23"/>
      <c r="S60" s="23"/>
      <c r="T60" s="23"/>
      <c r="AF60" s="10"/>
    </row>
    <row r="61" spans="16:32" s="31" customFormat="1" ht="12" customHeight="1">
      <c r="P61" s="23"/>
      <c r="Q61" s="23"/>
      <c r="R61" s="23"/>
      <c r="S61" s="23"/>
      <c r="T61" s="23"/>
      <c r="AF61" s="10"/>
    </row>
    <row r="62" spans="16:32" s="31" customFormat="1" ht="12" customHeight="1">
      <c r="P62" s="23"/>
      <c r="Q62" s="23"/>
      <c r="R62" s="23"/>
      <c r="S62" s="23"/>
      <c r="T62" s="23"/>
      <c r="AF62" s="10"/>
    </row>
    <row r="63" spans="16:32" s="31" customFormat="1" ht="12" customHeight="1">
      <c r="P63" s="23"/>
      <c r="Q63" s="23"/>
      <c r="R63" s="23"/>
      <c r="S63" s="23"/>
      <c r="T63" s="23"/>
      <c r="AF63" s="10"/>
    </row>
    <row r="64" spans="16:32" s="31" customFormat="1" ht="12" customHeight="1">
      <c r="P64" s="23"/>
      <c r="Q64" s="23"/>
      <c r="R64" s="23"/>
      <c r="S64" s="23"/>
      <c r="T64" s="23"/>
      <c r="AF64" s="10"/>
    </row>
    <row r="65" spans="16:32" s="31" customFormat="1" ht="12" customHeight="1">
      <c r="P65" s="23"/>
      <c r="Q65" s="23"/>
      <c r="R65" s="23"/>
      <c r="S65" s="23"/>
      <c r="T65" s="23"/>
      <c r="AF65" s="10"/>
    </row>
    <row r="66" spans="16:32" s="31" customFormat="1" ht="12" customHeight="1">
      <c r="P66" s="23"/>
      <c r="Q66" s="23"/>
      <c r="R66" s="23"/>
      <c r="S66" s="23"/>
      <c r="T66" s="23"/>
      <c r="AF66" s="10"/>
    </row>
    <row r="67" spans="16:32" s="31" customFormat="1" ht="12" customHeight="1">
      <c r="P67" s="23"/>
      <c r="Q67" s="23"/>
      <c r="R67" s="23"/>
      <c r="S67" s="23"/>
      <c r="T67" s="23"/>
      <c r="AF67" s="10"/>
    </row>
    <row r="68" spans="16:32" s="31" customFormat="1" ht="12" customHeight="1">
      <c r="P68" s="23"/>
      <c r="Q68" s="23"/>
      <c r="R68" s="23"/>
      <c r="S68" s="23"/>
      <c r="T68" s="23"/>
      <c r="AF68" s="10"/>
    </row>
    <row r="69" spans="16:32" s="31" customFormat="1" ht="12" customHeight="1">
      <c r="P69" s="23"/>
      <c r="Q69" s="23"/>
      <c r="R69" s="23"/>
      <c r="S69" s="23"/>
      <c r="T69" s="23"/>
      <c r="AF69" s="10"/>
    </row>
    <row r="70" spans="16:32" s="31" customFormat="1" ht="12" customHeight="1">
      <c r="P70" s="23"/>
      <c r="Q70" s="23"/>
      <c r="R70" s="23"/>
      <c r="S70" s="23"/>
      <c r="T70" s="23"/>
      <c r="AF70" s="10"/>
    </row>
    <row r="71" spans="16:32" s="31" customFormat="1" ht="12" customHeight="1">
      <c r="P71" s="23"/>
      <c r="Q71" s="23"/>
      <c r="R71" s="23"/>
      <c r="S71" s="23"/>
      <c r="T71" s="23"/>
      <c r="AF71" s="10"/>
    </row>
    <row r="72" spans="16:32" s="31" customFormat="1" ht="12" customHeight="1">
      <c r="P72" s="23"/>
      <c r="Q72" s="23"/>
      <c r="R72" s="23"/>
      <c r="S72" s="23"/>
      <c r="T72" s="23"/>
      <c r="AF72" s="10"/>
    </row>
    <row r="73" spans="16:32" s="31" customFormat="1" ht="12" customHeight="1">
      <c r="P73" s="23"/>
      <c r="Q73" s="23"/>
      <c r="R73" s="23"/>
      <c r="S73" s="23"/>
      <c r="T73" s="23"/>
      <c r="AF73" s="10"/>
    </row>
    <row r="74" spans="16:32" s="31" customFormat="1" ht="12" customHeight="1">
      <c r="P74" s="23"/>
      <c r="Q74" s="23"/>
      <c r="R74" s="23"/>
      <c r="S74" s="23"/>
      <c r="T74" s="23"/>
      <c r="AF74" s="10"/>
    </row>
    <row r="75" spans="16:32" s="31" customFormat="1" ht="12" customHeight="1">
      <c r="P75" s="23"/>
      <c r="Q75" s="23"/>
      <c r="R75" s="23"/>
      <c r="S75" s="23"/>
      <c r="T75" s="23"/>
      <c r="AF75" s="10"/>
    </row>
    <row r="76" spans="16:32" s="31" customFormat="1" ht="12" customHeight="1">
      <c r="P76" s="23"/>
      <c r="Q76" s="23"/>
      <c r="R76" s="23"/>
      <c r="S76" s="23"/>
      <c r="T76" s="23"/>
      <c r="AF76" s="10"/>
    </row>
    <row r="77" spans="16:32" s="31" customFormat="1" ht="12" customHeight="1">
      <c r="P77" s="23"/>
      <c r="Q77" s="23"/>
      <c r="R77" s="23"/>
      <c r="S77" s="23"/>
      <c r="T77" s="23"/>
      <c r="AF77" s="10"/>
    </row>
    <row r="78" spans="16:32" s="31" customFormat="1" ht="12" customHeight="1">
      <c r="P78" s="23"/>
      <c r="Q78" s="23"/>
      <c r="R78" s="23"/>
      <c r="S78" s="23"/>
      <c r="T78" s="23"/>
      <c r="AF78" s="10"/>
    </row>
    <row r="79" spans="16:32" s="31" customFormat="1" ht="12" customHeight="1">
      <c r="P79" s="23"/>
      <c r="Q79" s="23"/>
      <c r="R79" s="23"/>
      <c r="S79" s="23"/>
      <c r="T79" s="23"/>
      <c r="AF79" s="10"/>
    </row>
    <row r="80" spans="16:32" s="31" customFormat="1" ht="12" customHeight="1">
      <c r="P80" s="23"/>
      <c r="Q80" s="23"/>
      <c r="R80" s="23"/>
      <c r="S80" s="23"/>
      <c r="T80" s="23"/>
      <c r="AF80" s="10"/>
    </row>
    <row r="81" spans="1:33" s="31" customFormat="1" ht="12" customHeight="1">
      <c r="P81" s="23"/>
      <c r="Q81" s="23"/>
      <c r="R81" s="23"/>
      <c r="S81" s="23"/>
      <c r="T81" s="23"/>
      <c r="AF81" s="10"/>
    </row>
    <row r="82" spans="1:33" s="31" customFormat="1" ht="12" customHeight="1">
      <c r="P82" s="23"/>
      <c r="Q82" s="23"/>
      <c r="R82" s="23"/>
      <c r="S82" s="23"/>
      <c r="T82" s="23"/>
      <c r="AF82" s="10"/>
    </row>
    <row r="83" spans="1:33" s="31" customFormat="1" ht="12" customHeight="1">
      <c r="P83" s="23"/>
      <c r="Q83" s="23"/>
      <c r="R83" s="23"/>
      <c r="S83" s="23"/>
      <c r="T83" s="23"/>
      <c r="AF83" s="10"/>
    </row>
    <row r="84" spans="1:33" s="31" customFormat="1" ht="12" customHeight="1">
      <c r="P84" s="23"/>
      <c r="Q84" s="23"/>
      <c r="R84" s="23"/>
      <c r="S84" s="23"/>
      <c r="T84" s="23"/>
      <c r="AF84" s="10"/>
    </row>
    <row r="85" spans="1:33" s="31" customFormat="1" ht="12" customHeight="1">
      <c r="P85" s="23"/>
      <c r="Q85" s="23"/>
      <c r="R85" s="23"/>
      <c r="S85" s="23"/>
      <c r="T85" s="23"/>
      <c r="AF85" s="10"/>
    </row>
    <row r="86" spans="1:33" s="31" customFormat="1" ht="12" customHeight="1">
      <c r="P86" s="23"/>
      <c r="Q86" s="23"/>
      <c r="R86" s="23"/>
      <c r="S86" s="23"/>
      <c r="T86" s="23"/>
      <c r="AF86" s="10"/>
    </row>
    <row r="87" spans="1:33" s="31" customFormat="1" ht="12" customHeight="1">
      <c r="P87" s="23"/>
      <c r="Q87" s="23"/>
      <c r="R87" s="23"/>
      <c r="S87" s="23"/>
      <c r="T87" s="23"/>
      <c r="AF87" s="10"/>
    </row>
    <row r="88" spans="1:33" s="31" customFormat="1" ht="12" customHeight="1">
      <c r="P88" s="23"/>
      <c r="Q88" s="23"/>
      <c r="R88" s="23"/>
      <c r="S88" s="23"/>
      <c r="T88" s="23"/>
      <c r="AF88" s="10"/>
    </row>
    <row r="89" spans="1:33" s="31" customFormat="1" ht="12" customHeight="1">
      <c r="P89" s="23"/>
      <c r="Q89" s="23"/>
      <c r="R89" s="23"/>
      <c r="S89" s="23"/>
      <c r="T89" s="23"/>
      <c r="AF89" s="10"/>
    </row>
    <row r="90" spans="1:33" s="31" customFormat="1" ht="12" customHeight="1">
      <c r="P90" s="23"/>
      <c r="Q90" s="23"/>
      <c r="R90" s="23"/>
      <c r="S90" s="23"/>
      <c r="T90" s="23"/>
      <c r="AF90" s="10"/>
    </row>
    <row r="91" spans="1:33" s="31" customFormat="1" ht="12" customHeight="1">
      <c r="P91" s="23"/>
      <c r="Q91" s="23"/>
      <c r="R91" s="23"/>
      <c r="S91" s="23"/>
      <c r="T91" s="23"/>
      <c r="AF91" s="10"/>
    </row>
    <row r="92" spans="1:33" s="31" customFormat="1" ht="27" customHeight="1">
      <c r="P92" s="23"/>
      <c r="Q92" s="23"/>
      <c r="R92" s="23"/>
      <c r="S92" s="23"/>
      <c r="T92" s="23"/>
      <c r="AF92" s="10"/>
    </row>
    <row r="93" spans="1:33" ht="18">
      <c r="A93" s="36"/>
      <c r="AG93" s="315" t="str">
        <f>'3.1'!N1</f>
        <v>2021</v>
      </c>
    </row>
    <row r="94" spans="1:33" ht="12" customHeight="1"/>
    <row r="95" spans="1:33" ht="12" customHeight="1"/>
    <row r="96" spans="1:3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s="31" customFormat="1" ht="12" customHeight="1"/>
    <row r="138" spans="1:33" ht="54" customHeight="1"/>
    <row r="139" spans="1:33" ht="18.75" customHeight="1">
      <c r="O139" s="135"/>
      <c r="AG139" s="315" t="str">
        <f>'3.1'!N1</f>
        <v>2021</v>
      </c>
    </row>
    <row r="140" spans="1:33" ht="12.75">
      <c r="A140" s="675"/>
      <c r="B140" s="675"/>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row>
  </sheetData>
  <mergeCells count="17">
    <mergeCell ref="G37:J37"/>
    <mergeCell ref="G38:J38"/>
    <mergeCell ref="A140:AG140"/>
    <mergeCell ref="G39:J39"/>
    <mergeCell ref="G40:J40"/>
    <mergeCell ref="A34:D34"/>
    <mergeCell ref="G41:J41"/>
    <mergeCell ref="G34:J34"/>
    <mergeCell ref="G35:J35"/>
    <mergeCell ref="A36:D36"/>
    <mergeCell ref="A37:D37"/>
    <mergeCell ref="A38:D38"/>
    <mergeCell ref="A39:D39"/>
    <mergeCell ref="A40:D40"/>
    <mergeCell ref="A41:D41"/>
    <mergeCell ref="A35:D35"/>
    <mergeCell ref="G36:J36"/>
  </mergeCells>
  <pageMargins left="0.31496062992125984" right="0.31496062992125984" top="0.35433070866141736" bottom="0.35433070866141736" header="0.31496062992125984" footer="0.19685039370078741"/>
  <pageSetup paperSize="9" scale="97" fitToHeight="0" orientation="landscape" r:id="rId1"/>
  <headerFooter differentFirst="1" scaleWithDoc="0">
    <oddFooter>&amp;C&amp;"-,Obyčejné"&amp;9&amp;P</oddFooter>
  </headerFooter>
  <rowBreaks count="1" manualBreakCount="1">
    <brk id="46" max="32"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5:F50"/>
  <sheetViews>
    <sheetView showGridLines="0" topLeftCell="A13" zoomScaleNormal="100" workbookViewId="0"/>
  </sheetViews>
  <sheetFormatPr defaultRowHeight="12.75"/>
  <cols>
    <col min="1" max="16384" width="9.140625" style="124"/>
  </cols>
  <sheetData>
    <row r="25" spans="6:6">
      <c r="F25" s="413"/>
    </row>
    <row r="26" spans="6:6">
      <c r="F26" s="413"/>
    </row>
    <row r="27" spans="6:6">
      <c r="F27" s="413"/>
    </row>
    <row r="28" spans="6:6">
      <c r="F28" s="413"/>
    </row>
    <row r="47" spans="1:5" ht="15">
      <c r="A47" s="600" t="s">
        <v>722</v>
      </c>
      <c r="B47"/>
      <c r="C47"/>
      <c r="D47"/>
      <c r="E47"/>
    </row>
    <row r="48" spans="1:5" ht="14.25">
      <c r="A48" s="412" t="s">
        <v>137</v>
      </c>
      <c r="B48" s="414"/>
      <c r="C48" s="414"/>
    </row>
    <row r="50" spans="1:1" ht="14.25">
      <c r="A50" s="601" t="s">
        <v>723</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39"/>
  <sheetViews>
    <sheetView showGridLines="0" zoomScaleNormal="100" zoomScaleSheetLayoutView="100" workbookViewId="0">
      <selection activeCell="P47" sqref="P47"/>
    </sheetView>
  </sheetViews>
  <sheetFormatPr defaultColWidth="9.140625" defaultRowHeight="12"/>
  <cols>
    <col min="1" max="1" width="27" style="3" customWidth="1"/>
    <col min="2" max="9" width="8.85546875" style="3" customWidth="1"/>
    <col min="10" max="10" width="9.28515625" style="3" customWidth="1"/>
    <col min="11" max="13" width="8.85546875" style="3" customWidth="1"/>
    <col min="14" max="14" width="9.5703125" style="3" customWidth="1"/>
    <col min="15" max="15" width="8.42578125" style="3" customWidth="1"/>
    <col min="16" max="16" width="11.42578125" style="3" bestFit="1" customWidth="1"/>
    <col min="17" max="17" width="9.140625" style="3"/>
    <col min="18" max="18" width="9.42578125" style="3" bestFit="1" customWidth="1"/>
    <col min="19" max="16384" width="9.140625" style="3"/>
  </cols>
  <sheetData>
    <row r="1" spans="1:18" ht="20.25">
      <c r="A1" s="272" t="s">
        <v>341</v>
      </c>
      <c r="N1" s="315" t="s">
        <v>133</v>
      </c>
    </row>
    <row r="2" spans="1:18" s="44" customFormat="1" ht="18">
      <c r="A2" s="289" t="s">
        <v>342</v>
      </c>
      <c r="B2" s="40"/>
      <c r="C2" s="40"/>
      <c r="D2" s="40"/>
      <c r="E2" s="40"/>
      <c r="F2" s="40"/>
      <c r="G2" s="40"/>
      <c r="H2" s="40"/>
      <c r="I2" s="40"/>
      <c r="J2" s="40"/>
      <c r="K2" s="40"/>
      <c r="L2" s="40"/>
      <c r="M2" s="40"/>
    </row>
    <row r="3" spans="1:18" s="44" customFormat="1" ht="6" customHeight="1">
      <c r="A3" s="18"/>
      <c r="B3" s="18"/>
      <c r="C3" s="18"/>
      <c r="D3" s="18"/>
      <c r="E3" s="18"/>
      <c r="F3" s="18"/>
      <c r="G3" s="18"/>
      <c r="H3" s="18"/>
      <c r="I3" s="18"/>
      <c r="J3" s="18"/>
      <c r="K3" s="18"/>
      <c r="L3" s="18"/>
      <c r="M3" s="18"/>
      <c r="N3" s="18"/>
    </row>
    <row r="4" spans="1:18">
      <c r="A4" s="311"/>
      <c r="B4" s="312" t="s">
        <v>343</v>
      </c>
      <c r="C4" s="312" t="s">
        <v>344</v>
      </c>
      <c r="D4" s="312" t="s">
        <v>345</v>
      </c>
      <c r="E4" s="312" t="s">
        <v>346</v>
      </c>
      <c r="F4" s="312" t="s">
        <v>347</v>
      </c>
      <c r="G4" s="312" t="s">
        <v>348</v>
      </c>
      <c r="H4" s="312" t="s">
        <v>349</v>
      </c>
      <c r="I4" s="312" t="s">
        <v>350</v>
      </c>
      <c r="J4" s="312" t="s">
        <v>351</v>
      </c>
      <c r="K4" s="312" t="s">
        <v>352</v>
      </c>
      <c r="L4" s="312" t="s">
        <v>353</v>
      </c>
      <c r="M4" s="312" t="s">
        <v>354</v>
      </c>
      <c r="N4" s="312" t="s">
        <v>355</v>
      </c>
    </row>
    <row r="5" spans="1:18" s="35" customFormat="1">
      <c r="A5" s="313" t="s">
        <v>356</v>
      </c>
      <c r="B5" s="314">
        <f t="shared" ref="B5:N5" si="0">SUM(B6:B13)</f>
        <v>8249.2750510000005</v>
      </c>
      <c r="C5" s="314">
        <f t="shared" si="0"/>
        <v>7241.421666000002</v>
      </c>
      <c r="D5" s="314">
        <f t="shared" si="0"/>
        <v>7495.073355999999</v>
      </c>
      <c r="E5" s="314">
        <f t="shared" si="0"/>
        <v>6442.6124910000008</v>
      </c>
      <c r="F5" s="314">
        <f t="shared" si="0"/>
        <v>5860.0823399999972</v>
      </c>
      <c r="G5" s="314">
        <f t="shared" si="0"/>
        <v>5965.153198</v>
      </c>
      <c r="H5" s="314">
        <f t="shared" si="0"/>
        <v>6170.9610409999996</v>
      </c>
      <c r="I5" s="314">
        <f t="shared" si="0"/>
        <v>6141.318092999999</v>
      </c>
      <c r="J5" s="314">
        <f t="shared" si="0"/>
        <v>6785.0686899999973</v>
      </c>
      <c r="K5" s="314">
        <f t="shared" si="0"/>
        <v>8004.1671000000051</v>
      </c>
      <c r="L5" s="314">
        <f t="shared" si="0"/>
        <v>8278.3493539999999</v>
      </c>
      <c r="M5" s="314">
        <f t="shared" si="0"/>
        <v>8273.7963589999963</v>
      </c>
      <c r="N5" s="314">
        <f t="shared" si="0"/>
        <v>84907.278738999972</v>
      </c>
    </row>
    <row r="6" spans="1:18">
      <c r="A6" s="425" t="s">
        <v>357</v>
      </c>
      <c r="B6" s="429">
        <v>2740.0032099999999</v>
      </c>
      <c r="C6" s="429">
        <v>2466.9492500000001</v>
      </c>
      <c r="D6" s="429">
        <v>2595.8272900000002</v>
      </c>
      <c r="E6" s="429">
        <v>2122.4468700000002</v>
      </c>
      <c r="F6" s="429">
        <v>2428.0895699999996</v>
      </c>
      <c r="G6" s="429">
        <v>2405.6819100000002</v>
      </c>
      <c r="H6" s="429">
        <v>2075.0688700000001</v>
      </c>
      <c r="I6" s="429">
        <v>2340.7240999999995</v>
      </c>
      <c r="J6" s="429">
        <v>2820.1780899999999</v>
      </c>
      <c r="K6" s="429">
        <v>3107.2876699999997</v>
      </c>
      <c r="L6" s="429">
        <v>2882.12453</v>
      </c>
      <c r="M6" s="429">
        <v>2746.7990199999999</v>
      </c>
      <c r="N6" s="429">
        <f>SUM(B6:M6)</f>
        <v>30731.180379999998</v>
      </c>
      <c r="R6" s="123"/>
    </row>
    <row r="7" spans="1:18" ht="12.75" customHeight="1">
      <c r="A7" s="423" t="s">
        <v>358</v>
      </c>
      <c r="B7" s="424">
        <v>4142.273733</v>
      </c>
      <c r="C7" s="424">
        <v>3390.9286700000011</v>
      </c>
      <c r="D7" s="424">
        <v>3306.1972490000003</v>
      </c>
      <c r="E7" s="424">
        <v>2786.7932920000012</v>
      </c>
      <c r="F7" s="424">
        <v>2204.6285279999993</v>
      </c>
      <c r="G7" s="424">
        <v>2225.2548899999997</v>
      </c>
      <c r="H7" s="424">
        <v>2745.4082599999988</v>
      </c>
      <c r="I7" s="424">
        <v>2749.1949269999996</v>
      </c>
      <c r="J7" s="424">
        <v>2892.6076750000002</v>
      </c>
      <c r="K7" s="424">
        <v>3748.4603260000017</v>
      </c>
      <c r="L7" s="424">
        <v>4147.0706939999991</v>
      </c>
      <c r="M7" s="424">
        <v>4291.0223469999992</v>
      </c>
      <c r="N7" s="424">
        <f>SUM(B7:M7)</f>
        <v>38629.840591</v>
      </c>
      <c r="R7" s="123"/>
    </row>
    <row r="8" spans="1:18">
      <c r="A8" s="423" t="s">
        <v>359</v>
      </c>
      <c r="B8" s="424">
        <v>585.33216000000004</v>
      </c>
      <c r="C8" s="424">
        <v>516.67357000000004</v>
      </c>
      <c r="D8" s="424">
        <v>648.82239000000004</v>
      </c>
      <c r="E8" s="424">
        <v>617.96953000000008</v>
      </c>
      <c r="F8" s="424">
        <v>250.16167999999999</v>
      </c>
      <c r="G8" s="424">
        <v>491.72260999999997</v>
      </c>
      <c r="H8" s="424">
        <v>429.47035</v>
      </c>
      <c r="I8" s="424">
        <v>203.35567</v>
      </c>
      <c r="J8" s="424">
        <v>270.06819000000002</v>
      </c>
      <c r="K8" s="424">
        <v>252.39903999999999</v>
      </c>
      <c r="L8" s="424">
        <v>504.46129999999999</v>
      </c>
      <c r="M8" s="424">
        <v>469.40562</v>
      </c>
      <c r="N8" s="424">
        <f t="shared" ref="N8:N13" si="1">SUM(B8:M8)</f>
        <v>5239.8421099999996</v>
      </c>
      <c r="R8" s="123"/>
    </row>
    <row r="9" spans="1:18" ht="12.75" customHeight="1">
      <c r="A9" s="423" t="s">
        <v>360</v>
      </c>
      <c r="B9" s="424">
        <v>375.08922600000028</v>
      </c>
      <c r="C9" s="424">
        <v>336.25757800000014</v>
      </c>
      <c r="D9" s="424">
        <v>363.64802300000082</v>
      </c>
      <c r="E9" s="424">
        <v>333.39036699999986</v>
      </c>
      <c r="F9" s="424">
        <v>313.07277999999894</v>
      </c>
      <c r="G9" s="424">
        <v>275.22166200000021</v>
      </c>
      <c r="H9" s="424">
        <v>277.23369599999995</v>
      </c>
      <c r="I9" s="424">
        <v>280.48571600000037</v>
      </c>
      <c r="J9" s="424">
        <v>285.18835099999995</v>
      </c>
      <c r="K9" s="424">
        <v>338.14307300000024</v>
      </c>
      <c r="L9" s="424">
        <v>366.87494500000042</v>
      </c>
      <c r="M9" s="424">
        <v>387.07102899999927</v>
      </c>
      <c r="N9" s="424">
        <f t="shared" si="1"/>
        <v>3931.6764460000009</v>
      </c>
      <c r="R9" s="123"/>
    </row>
    <row r="10" spans="1:18" ht="12.75" customHeight="1">
      <c r="A10" s="423" t="s">
        <v>361</v>
      </c>
      <c r="B10" s="424">
        <v>189.79885100000001</v>
      </c>
      <c r="C10" s="424">
        <v>292.43653899999987</v>
      </c>
      <c r="D10" s="424">
        <v>245.81828299999984</v>
      </c>
      <c r="E10" s="424">
        <v>185.39499999999995</v>
      </c>
      <c r="F10" s="424">
        <v>261.90209000000004</v>
      </c>
      <c r="G10" s="424">
        <v>172.08994499999994</v>
      </c>
      <c r="H10" s="424">
        <v>250.4165880000001</v>
      </c>
      <c r="I10" s="424">
        <v>192.84235699999985</v>
      </c>
      <c r="J10" s="424">
        <v>151.92078600000013</v>
      </c>
      <c r="K10" s="424">
        <v>177.46378899999996</v>
      </c>
      <c r="L10" s="424">
        <v>143.82630900000004</v>
      </c>
      <c r="M10" s="424">
        <v>144.60988599999985</v>
      </c>
      <c r="N10" s="424">
        <f t="shared" si="1"/>
        <v>2408.5204229999995</v>
      </c>
      <c r="P10" s="132"/>
      <c r="R10" s="123"/>
    </row>
    <row r="11" spans="1:18" ht="12.75" customHeight="1">
      <c r="A11" s="423" t="s">
        <v>362</v>
      </c>
      <c r="B11" s="424">
        <v>118.53997</v>
      </c>
      <c r="C11" s="424">
        <v>107.600566</v>
      </c>
      <c r="D11" s="424">
        <v>93.230910000000009</v>
      </c>
      <c r="E11" s="424">
        <v>102.18486999999999</v>
      </c>
      <c r="F11" s="424">
        <v>77.252239999999986</v>
      </c>
      <c r="G11" s="424">
        <v>49.710487000000001</v>
      </c>
      <c r="H11" s="424">
        <v>72.194794000000016</v>
      </c>
      <c r="I11" s="424">
        <v>104.80131</v>
      </c>
      <c r="J11" s="424">
        <v>114.25153</v>
      </c>
      <c r="K11" s="424">
        <v>119.86945000000001</v>
      </c>
      <c r="L11" s="424">
        <v>118.50739</v>
      </c>
      <c r="M11" s="424">
        <v>133.26089999999999</v>
      </c>
      <c r="N11" s="424">
        <f t="shared" si="1"/>
        <v>1211.4044170000002</v>
      </c>
      <c r="R11" s="123"/>
    </row>
    <row r="12" spans="1:18" ht="12.75" customHeight="1">
      <c r="A12" s="423" t="s">
        <v>363</v>
      </c>
      <c r="B12" s="424">
        <v>54.126033000000049</v>
      </c>
      <c r="C12" s="424">
        <v>44.859880999999966</v>
      </c>
      <c r="D12" s="424">
        <v>55.436106999999936</v>
      </c>
      <c r="E12" s="424">
        <v>58.313711000000005</v>
      </c>
      <c r="F12" s="424">
        <v>72.582606999999911</v>
      </c>
      <c r="G12" s="424">
        <v>23.755353999999979</v>
      </c>
      <c r="H12" s="424">
        <v>29.623390999999977</v>
      </c>
      <c r="I12" s="424">
        <v>34.408688999999981</v>
      </c>
      <c r="J12" s="424">
        <v>31.685019</v>
      </c>
      <c r="K12" s="424">
        <v>71.457106999999979</v>
      </c>
      <c r="L12" s="424">
        <v>58.470064000000036</v>
      </c>
      <c r="M12" s="424">
        <v>66.816086000000041</v>
      </c>
      <c r="N12" s="424">
        <f t="shared" si="1"/>
        <v>601.53404899999987</v>
      </c>
      <c r="R12" s="123"/>
    </row>
    <row r="13" spans="1:18" ht="12.75" customHeight="1">
      <c r="A13" s="323" t="s">
        <v>364</v>
      </c>
      <c r="B13" s="324">
        <v>44.111868000000271</v>
      </c>
      <c r="C13" s="324">
        <v>85.715612000000775</v>
      </c>
      <c r="D13" s="324">
        <v>186.09310399999902</v>
      </c>
      <c r="E13" s="324">
        <v>236.11885099999887</v>
      </c>
      <c r="F13" s="324">
        <v>252.39284499999891</v>
      </c>
      <c r="G13" s="324">
        <v>321.71634000000046</v>
      </c>
      <c r="H13" s="324">
        <v>291.54509200000064</v>
      </c>
      <c r="I13" s="324">
        <v>235.50532400000034</v>
      </c>
      <c r="J13" s="324">
        <v>219.16904899999821</v>
      </c>
      <c r="K13" s="324">
        <v>189.08664500000171</v>
      </c>
      <c r="L13" s="324">
        <v>57.014121999999965</v>
      </c>
      <c r="M13" s="324">
        <v>34.811470999999919</v>
      </c>
      <c r="N13" s="324">
        <f t="shared" si="1"/>
        <v>2153.2803229999995</v>
      </c>
      <c r="R13" s="123"/>
    </row>
    <row r="14" spans="1:18" s="35" customFormat="1" ht="24">
      <c r="A14" s="313" t="s">
        <v>365</v>
      </c>
      <c r="B14" s="586">
        <f t="shared" ref="B14:N14" si="2">SUM(B15:B22)</f>
        <v>520.39099099999999</v>
      </c>
      <c r="C14" s="586">
        <f t="shared" si="2"/>
        <v>459.20200299999993</v>
      </c>
      <c r="D14" s="586">
        <f t="shared" si="2"/>
        <v>467.41170099999994</v>
      </c>
      <c r="E14" s="586">
        <f t="shared" si="2"/>
        <v>405.2339429999999</v>
      </c>
      <c r="F14" s="586">
        <f t="shared" si="2"/>
        <v>384.64026099999995</v>
      </c>
      <c r="G14" s="586">
        <f t="shared" si="2"/>
        <v>395.41147899999999</v>
      </c>
      <c r="H14" s="586">
        <f t="shared" si="2"/>
        <v>429.21942599999988</v>
      </c>
      <c r="I14" s="586">
        <f t="shared" si="2"/>
        <v>437.18214399999988</v>
      </c>
      <c r="J14" s="586">
        <f t="shared" si="2"/>
        <v>467.55488699999989</v>
      </c>
      <c r="K14" s="586">
        <f t="shared" si="2"/>
        <v>542.58347699999968</v>
      </c>
      <c r="L14" s="586">
        <f t="shared" si="2"/>
        <v>552.79958799999952</v>
      </c>
      <c r="M14" s="586">
        <f t="shared" si="2"/>
        <v>543.35993700000029</v>
      </c>
      <c r="N14" s="586">
        <f t="shared" si="2"/>
        <v>5604.9898369999992</v>
      </c>
    </row>
    <row r="15" spans="1:18" ht="12.75" customHeight="1">
      <c r="A15" s="425" t="s">
        <v>357</v>
      </c>
      <c r="B15" s="429">
        <v>143.08458000000002</v>
      </c>
      <c r="C15" s="429">
        <v>131.05805000000001</v>
      </c>
      <c r="D15" s="429">
        <v>138.96370999999999</v>
      </c>
      <c r="E15" s="429">
        <v>118.92873000000002</v>
      </c>
      <c r="F15" s="429">
        <v>139.01085</v>
      </c>
      <c r="G15" s="429">
        <v>135.18778</v>
      </c>
      <c r="H15" s="429">
        <v>122.81238999999998</v>
      </c>
      <c r="I15" s="429">
        <v>138.63310999999999</v>
      </c>
      <c r="J15" s="429">
        <v>156.08578</v>
      </c>
      <c r="K15" s="429">
        <v>166.20596000000003</v>
      </c>
      <c r="L15" s="429">
        <v>152.72246999999999</v>
      </c>
      <c r="M15" s="429">
        <v>143.82142999999999</v>
      </c>
      <c r="N15" s="429">
        <f>SUM(B15:M15)</f>
        <v>1686.5148399999998</v>
      </c>
    </row>
    <row r="16" spans="1:18" ht="12.75" customHeight="1">
      <c r="A16" s="423" t="s">
        <v>358</v>
      </c>
      <c r="B16" s="424">
        <v>344.33298900000011</v>
      </c>
      <c r="C16" s="424">
        <v>297.02016400000002</v>
      </c>
      <c r="D16" s="424">
        <v>293.10017900000003</v>
      </c>
      <c r="E16" s="424">
        <v>252.46616099999994</v>
      </c>
      <c r="F16" s="424">
        <v>215.05822600000005</v>
      </c>
      <c r="G16" s="424">
        <v>227.849445</v>
      </c>
      <c r="H16" s="424">
        <v>273.66259200000002</v>
      </c>
      <c r="I16" s="424">
        <v>269.38259800000003</v>
      </c>
      <c r="J16" s="424">
        <v>282.51811299999997</v>
      </c>
      <c r="K16" s="424">
        <v>346.6326049999999</v>
      </c>
      <c r="L16" s="424">
        <v>368.0009059999997</v>
      </c>
      <c r="M16" s="424">
        <v>367.37309700000031</v>
      </c>
      <c r="N16" s="424">
        <f>SUM(B16:M16)</f>
        <v>3537.3970750000003</v>
      </c>
    </row>
    <row r="17" spans="1:14" ht="12.75" customHeight="1">
      <c r="A17" s="423" t="s">
        <v>359</v>
      </c>
      <c r="B17" s="424">
        <v>8.797841</v>
      </c>
      <c r="C17" s="424">
        <v>8.1545090000000009</v>
      </c>
      <c r="D17" s="424">
        <v>10.241724000000001</v>
      </c>
      <c r="E17" s="424">
        <v>9.6209389999999999</v>
      </c>
      <c r="F17" s="424">
        <v>6.0568230000000005</v>
      </c>
      <c r="G17" s="424">
        <v>9.2542729999999995</v>
      </c>
      <c r="H17" s="424">
        <v>8.6491600000000002</v>
      </c>
      <c r="I17" s="424">
        <v>5.2249099999999995</v>
      </c>
      <c r="J17" s="424">
        <v>5.786295</v>
      </c>
      <c r="K17" s="424">
        <v>5.3293769999999991</v>
      </c>
      <c r="L17" s="424">
        <v>8.4648850000000007</v>
      </c>
      <c r="M17" s="424">
        <v>8.0720810000000007</v>
      </c>
      <c r="N17" s="424">
        <f t="shared" ref="N17:N22" si="3">SUM(B17:M17)</f>
        <v>93.652816999999985</v>
      </c>
    </row>
    <row r="18" spans="1:14" ht="12.75" customHeight="1">
      <c r="A18" s="423" t="s">
        <v>360</v>
      </c>
      <c r="B18" s="424">
        <v>19.48656799999992</v>
      </c>
      <c r="C18" s="424">
        <v>17.823492999999957</v>
      </c>
      <c r="D18" s="424">
        <v>19.607203999999971</v>
      </c>
      <c r="E18" s="424">
        <v>18.881255999999961</v>
      </c>
      <c r="F18" s="424">
        <v>18.882666999999909</v>
      </c>
      <c r="G18" s="424">
        <v>18.508959999999931</v>
      </c>
      <c r="H18" s="424">
        <v>18.788694999999933</v>
      </c>
      <c r="I18" s="424">
        <v>18.659554999999912</v>
      </c>
      <c r="J18" s="424">
        <v>18.262477999999913</v>
      </c>
      <c r="K18" s="424">
        <v>18.97542199999992</v>
      </c>
      <c r="L18" s="424">
        <v>19.297707999999936</v>
      </c>
      <c r="M18" s="424">
        <v>19.529982999999906</v>
      </c>
      <c r="N18" s="424">
        <f t="shared" si="3"/>
        <v>226.70398899999915</v>
      </c>
    </row>
    <row r="19" spans="1:14" ht="12.75" customHeight="1">
      <c r="A19" s="423" t="s">
        <v>361</v>
      </c>
      <c r="B19" s="424">
        <v>1.610146999999996</v>
      </c>
      <c r="C19" s="424">
        <v>2.1221329999999972</v>
      </c>
      <c r="D19" s="424">
        <v>1.9612969999999952</v>
      </c>
      <c r="E19" s="424">
        <v>1.571236999999996</v>
      </c>
      <c r="F19" s="424">
        <v>1.9360699999999973</v>
      </c>
      <c r="G19" s="424">
        <v>1.3645749999999979</v>
      </c>
      <c r="H19" s="424">
        <v>1.7659739999999964</v>
      </c>
      <c r="I19" s="424">
        <v>1.5576419999999973</v>
      </c>
      <c r="J19" s="424">
        <v>1.2321489999999977</v>
      </c>
      <c r="K19" s="424">
        <v>1.3765319999999979</v>
      </c>
      <c r="L19" s="424">
        <v>1.1958269999999978</v>
      </c>
      <c r="M19" s="424">
        <v>1.2857219999999971</v>
      </c>
      <c r="N19" s="424">
        <f t="shared" si="3"/>
        <v>18.979304999999965</v>
      </c>
    </row>
    <row r="20" spans="1:14" ht="12.75" customHeight="1">
      <c r="A20" s="423" t="s">
        <v>362</v>
      </c>
      <c r="B20" s="424">
        <v>1.5622400000000001</v>
      </c>
      <c r="C20" s="424">
        <v>1.4921300000000002</v>
      </c>
      <c r="D20" s="424">
        <v>1.2663599999999999</v>
      </c>
      <c r="E20" s="424">
        <v>1.3570199999999999</v>
      </c>
      <c r="F20" s="424">
        <v>1.00871</v>
      </c>
      <c r="G20" s="424">
        <v>0.57984999999999987</v>
      </c>
      <c r="H20" s="424">
        <v>0.94316</v>
      </c>
      <c r="I20" s="424">
        <v>1.38723</v>
      </c>
      <c r="J20" s="424">
        <v>1.5166099999999998</v>
      </c>
      <c r="K20" s="424">
        <v>1.5641700000000001</v>
      </c>
      <c r="L20" s="424">
        <v>1.5029000000000001</v>
      </c>
      <c r="M20" s="424">
        <v>1.66574</v>
      </c>
      <c r="N20" s="424">
        <f t="shared" si="3"/>
        <v>15.846120000000001</v>
      </c>
    </row>
    <row r="21" spans="1:14" ht="12.75" customHeight="1">
      <c r="A21" s="423" t="s">
        <v>363</v>
      </c>
      <c r="B21" s="424">
        <v>0.71077899999999961</v>
      </c>
      <c r="C21" s="424">
        <v>0.56262000000000001</v>
      </c>
      <c r="D21" s="424">
        <v>0.71686500000000009</v>
      </c>
      <c r="E21" s="424">
        <v>0.6094179999999999</v>
      </c>
      <c r="F21" s="424">
        <v>0.79802100000000009</v>
      </c>
      <c r="G21" s="424">
        <v>0.34301800000000021</v>
      </c>
      <c r="H21" s="424">
        <v>0.36352800000000007</v>
      </c>
      <c r="I21" s="424">
        <v>0.47724499999999986</v>
      </c>
      <c r="J21" s="424">
        <v>0.40875900000000009</v>
      </c>
      <c r="K21" s="424">
        <v>0.89145399999999997</v>
      </c>
      <c r="L21" s="424">
        <v>0.77400900000000017</v>
      </c>
      <c r="M21" s="424">
        <v>0.87031600000000042</v>
      </c>
      <c r="N21" s="424">
        <f t="shared" si="3"/>
        <v>7.5260320000000016</v>
      </c>
    </row>
    <row r="22" spans="1:14" ht="12.75" customHeight="1">
      <c r="A22" s="323" t="s">
        <v>364</v>
      </c>
      <c r="B22" s="324">
        <v>0.80584699999999665</v>
      </c>
      <c r="C22" s="324">
        <v>0.96890399999999699</v>
      </c>
      <c r="D22" s="324">
        <v>1.5543619999999894</v>
      </c>
      <c r="E22" s="324">
        <v>1.7991819999999912</v>
      </c>
      <c r="F22" s="324">
        <v>1.888893999999993</v>
      </c>
      <c r="G22" s="324">
        <v>2.3235780000000092</v>
      </c>
      <c r="H22" s="324">
        <v>2.2339270000000075</v>
      </c>
      <c r="I22" s="324">
        <v>1.8598539999999908</v>
      </c>
      <c r="J22" s="324">
        <v>1.7447029999999908</v>
      </c>
      <c r="K22" s="324">
        <v>1.6079569999999914</v>
      </c>
      <c r="L22" s="324">
        <v>0.84088299999999572</v>
      </c>
      <c r="M22" s="324">
        <v>0.74156799999999612</v>
      </c>
      <c r="N22" s="324">
        <f t="shared" si="3"/>
        <v>18.369658999999949</v>
      </c>
    </row>
    <row r="23" spans="1:14" s="35" customFormat="1" ht="24">
      <c r="A23" s="313" t="s">
        <v>366</v>
      </c>
      <c r="B23" s="586">
        <f t="shared" ref="B23:N23" si="4">SUM(B24:B27)</f>
        <v>122.26112099999999</v>
      </c>
      <c r="C23" s="586">
        <f t="shared" si="4"/>
        <v>112.16900399999997</v>
      </c>
      <c r="D23" s="586">
        <f t="shared" si="4"/>
        <v>112.47221699999997</v>
      </c>
      <c r="E23" s="586">
        <f t="shared" si="4"/>
        <v>94.925797999999972</v>
      </c>
      <c r="F23" s="586">
        <f t="shared" si="4"/>
        <v>73.497187000000011</v>
      </c>
      <c r="G23" s="586">
        <f t="shared" si="4"/>
        <v>52.091129000000002</v>
      </c>
      <c r="H23" s="586">
        <f t="shared" si="4"/>
        <v>48.531098000000007</v>
      </c>
      <c r="I23" s="586">
        <f t="shared" si="4"/>
        <v>54.324134999999998</v>
      </c>
      <c r="J23" s="586">
        <f t="shared" si="4"/>
        <v>60.253187999999994</v>
      </c>
      <c r="K23" s="586">
        <f t="shared" si="4"/>
        <v>81.81255800000001</v>
      </c>
      <c r="L23" s="586">
        <f t="shared" si="4"/>
        <v>100.75801999999999</v>
      </c>
      <c r="M23" s="586">
        <f t="shared" si="4"/>
        <v>119.164973</v>
      </c>
      <c r="N23" s="586">
        <f t="shared" si="4"/>
        <v>1032.2604279999998</v>
      </c>
    </row>
    <row r="24" spans="1:14" ht="12.75" customHeight="1">
      <c r="A24" s="425" t="s">
        <v>357</v>
      </c>
      <c r="B24" s="429">
        <v>0.48179999999999995</v>
      </c>
      <c r="C24" s="429">
        <v>0.41158</v>
      </c>
      <c r="D24" s="429">
        <v>0.48401</v>
      </c>
      <c r="E24" s="429">
        <v>0.38263999999999998</v>
      </c>
      <c r="F24" s="429">
        <v>0.34882000000000002</v>
      </c>
      <c r="G24" s="429">
        <v>0.11695000000000001</v>
      </c>
      <c r="H24" s="429">
        <v>6.1590000000000006E-2</v>
      </c>
      <c r="I24" s="429">
        <v>0.10362</v>
      </c>
      <c r="J24" s="429">
        <v>0.13507</v>
      </c>
      <c r="K24" s="429">
        <v>0.24556</v>
      </c>
      <c r="L24" s="429">
        <v>0.34947</v>
      </c>
      <c r="M24" s="429">
        <v>0.44703999999999999</v>
      </c>
      <c r="N24" s="429">
        <f>SUM(B24:M24)</f>
        <v>3.5681499999999997</v>
      </c>
    </row>
    <row r="25" spans="1:14" ht="12.75" customHeight="1">
      <c r="A25" s="423" t="s">
        <v>358</v>
      </c>
      <c r="B25" s="424">
        <v>116.64026099999998</v>
      </c>
      <c r="C25" s="424">
        <v>107.24718099999997</v>
      </c>
      <c r="D25" s="424">
        <v>107.19407199999998</v>
      </c>
      <c r="E25" s="424">
        <v>90.025518999999974</v>
      </c>
      <c r="F25" s="424">
        <v>69.825437000000008</v>
      </c>
      <c r="G25" s="424">
        <v>49.378287999999998</v>
      </c>
      <c r="H25" s="424">
        <v>45.896208000000001</v>
      </c>
      <c r="I25" s="424">
        <v>51.660755000000002</v>
      </c>
      <c r="J25" s="424">
        <v>57.239139000000002</v>
      </c>
      <c r="K25" s="424">
        <v>77.421520000000001</v>
      </c>
      <c r="L25" s="424">
        <v>95.286352999999991</v>
      </c>
      <c r="M25" s="424">
        <v>113.73893200000001</v>
      </c>
      <c r="N25" s="424">
        <f>SUM(B25:M25)</f>
        <v>981.55366499999991</v>
      </c>
    </row>
    <row r="26" spans="1:14" ht="12.75" customHeight="1">
      <c r="A26" s="423" t="s">
        <v>359</v>
      </c>
      <c r="B26" s="424">
        <v>1.0652519999999999</v>
      </c>
      <c r="C26" s="424">
        <v>1.0492110000000001</v>
      </c>
      <c r="D26" s="424">
        <v>1.014311</v>
      </c>
      <c r="E26" s="424">
        <v>0.71283200000000002</v>
      </c>
      <c r="F26" s="424">
        <v>0.13908999999999999</v>
      </c>
      <c r="G26" s="424">
        <v>0</v>
      </c>
      <c r="H26" s="424">
        <v>0</v>
      </c>
      <c r="I26" s="424">
        <v>1.137E-2</v>
      </c>
      <c r="J26" s="424">
        <v>7.1855999999999989E-2</v>
      </c>
      <c r="K26" s="424">
        <v>0.89625699999999997</v>
      </c>
      <c r="L26" s="424">
        <v>1.0332870000000001</v>
      </c>
      <c r="M26" s="424">
        <v>1.1061970000000001</v>
      </c>
      <c r="N26" s="424">
        <f>SUM(B26:M26)</f>
        <v>7.0996629999999996</v>
      </c>
    </row>
    <row r="27" spans="1:14" ht="12.75" customHeight="1">
      <c r="A27" s="323" t="s">
        <v>360</v>
      </c>
      <c r="B27" s="324">
        <v>4.0738079999999997</v>
      </c>
      <c r="C27" s="324">
        <v>3.4610320000000017</v>
      </c>
      <c r="D27" s="324">
        <v>3.7798239999999974</v>
      </c>
      <c r="E27" s="324">
        <v>3.8048070000000012</v>
      </c>
      <c r="F27" s="324">
        <v>3.1838399999999987</v>
      </c>
      <c r="G27" s="324">
        <v>2.5958909999999986</v>
      </c>
      <c r="H27" s="324">
        <v>2.5733000000000015</v>
      </c>
      <c r="I27" s="324">
        <v>2.5483899999999999</v>
      </c>
      <c r="J27" s="324">
        <v>2.8071229999999989</v>
      </c>
      <c r="K27" s="324">
        <v>3.249221000000003</v>
      </c>
      <c r="L27" s="324">
        <v>4.0889100000000047</v>
      </c>
      <c r="M27" s="324">
        <v>3.8728039999999995</v>
      </c>
      <c r="N27" s="324">
        <f>SUM(B27:M27)</f>
        <v>40.038950000000014</v>
      </c>
    </row>
    <row r="28" spans="1:14" s="35" customFormat="1">
      <c r="A28" s="313" t="s">
        <v>367</v>
      </c>
      <c r="B28" s="314">
        <f t="shared" ref="B28:N28" si="5">SUM(B29:B36)</f>
        <v>7728.8840600000012</v>
      </c>
      <c r="C28" s="314">
        <f t="shared" si="5"/>
        <v>6782.2196630000017</v>
      </c>
      <c r="D28" s="314">
        <f t="shared" si="5"/>
        <v>7027.6616549999999</v>
      </c>
      <c r="E28" s="314">
        <f t="shared" si="5"/>
        <v>6037.3785480000006</v>
      </c>
      <c r="F28" s="314">
        <f t="shared" si="5"/>
        <v>5475.4420789999958</v>
      </c>
      <c r="G28" s="314">
        <f t="shared" si="5"/>
        <v>5569.7417190000015</v>
      </c>
      <c r="H28" s="314">
        <f t="shared" si="5"/>
        <v>5741.7416149999999</v>
      </c>
      <c r="I28" s="314">
        <f t="shared" si="5"/>
        <v>5704.1359489999995</v>
      </c>
      <c r="J28" s="314">
        <f t="shared" si="5"/>
        <v>6317.513802999998</v>
      </c>
      <c r="K28" s="314">
        <f t="shared" si="5"/>
        <v>7461.5836230000041</v>
      </c>
      <c r="L28" s="314">
        <f t="shared" si="5"/>
        <v>7725.5497659999992</v>
      </c>
      <c r="M28" s="314">
        <f t="shared" si="5"/>
        <v>7730.4364219999979</v>
      </c>
      <c r="N28" s="314">
        <f t="shared" si="5"/>
        <v>79302.288901999986</v>
      </c>
    </row>
    <row r="29" spans="1:14" ht="12.75" customHeight="1">
      <c r="A29" s="425" t="s">
        <v>357</v>
      </c>
      <c r="B29" s="429">
        <f t="shared" ref="B29:M29" si="6">B6-B15</f>
        <v>2596.9186299999997</v>
      </c>
      <c r="C29" s="429">
        <f t="shared" si="6"/>
        <v>2335.8912</v>
      </c>
      <c r="D29" s="429">
        <f t="shared" si="6"/>
        <v>2456.8635800000002</v>
      </c>
      <c r="E29" s="429">
        <f t="shared" si="6"/>
        <v>2003.5181400000001</v>
      </c>
      <c r="F29" s="429">
        <f t="shared" si="6"/>
        <v>2289.0787199999995</v>
      </c>
      <c r="G29" s="429">
        <f t="shared" si="6"/>
        <v>2270.49413</v>
      </c>
      <c r="H29" s="429">
        <f t="shared" si="6"/>
        <v>1952.25648</v>
      </c>
      <c r="I29" s="429">
        <f t="shared" si="6"/>
        <v>2202.0909899999997</v>
      </c>
      <c r="J29" s="429">
        <f t="shared" si="6"/>
        <v>2664.09231</v>
      </c>
      <c r="K29" s="429">
        <f t="shared" si="6"/>
        <v>2941.0817099999995</v>
      </c>
      <c r="L29" s="429">
        <f t="shared" si="6"/>
        <v>2729.4020599999999</v>
      </c>
      <c r="M29" s="429">
        <f t="shared" si="6"/>
        <v>2602.97759</v>
      </c>
      <c r="N29" s="429">
        <f>SUM(B29:M29)</f>
        <v>29044.665539999998</v>
      </c>
    </row>
    <row r="30" spans="1:14" ht="12.75" customHeight="1">
      <c r="A30" s="423" t="s">
        <v>358</v>
      </c>
      <c r="B30" s="424">
        <f t="shared" ref="B30:M30" si="7">B7-B16</f>
        <v>3797.940744</v>
      </c>
      <c r="C30" s="424">
        <f t="shared" si="7"/>
        <v>3093.9085060000011</v>
      </c>
      <c r="D30" s="424">
        <f t="shared" si="7"/>
        <v>3013.0970700000003</v>
      </c>
      <c r="E30" s="424">
        <f t="shared" si="7"/>
        <v>2534.3271310000014</v>
      </c>
      <c r="F30" s="424">
        <f t="shared" si="7"/>
        <v>1989.5703019999992</v>
      </c>
      <c r="G30" s="424">
        <f t="shared" si="7"/>
        <v>1997.4054449999996</v>
      </c>
      <c r="H30" s="424">
        <f t="shared" si="7"/>
        <v>2471.7456679999987</v>
      </c>
      <c r="I30" s="424">
        <f t="shared" si="7"/>
        <v>2479.8123289999994</v>
      </c>
      <c r="J30" s="424">
        <f t="shared" si="7"/>
        <v>2610.0895620000001</v>
      </c>
      <c r="K30" s="424">
        <f t="shared" si="7"/>
        <v>3401.8277210000019</v>
      </c>
      <c r="L30" s="424">
        <f t="shared" si="7"/>
        <v>3779.0697879999993</v>
      </c>
      <c r="M30" s="424">
        <f t="shared" si="7"/>
        <v>3923.649249999999</v>
      </c>
      <c r="N30" s="424">
        <f>SUM(B30:M30)</f>
        <v>35092.443516000007</v>
      </c>
    </row>
    <row r="31" spans="1:14" ht="12.75" customHeight="1">
      <c r="A31" s="423" t="s">
        <v>359</v>
      </c>
      <c r="B31" s="424">
        <f t="shared" ref="B31:M31" si="8">B8-B17</f>
        <v>576.5343190000001</v>
      </c>
      <c r="C31" s="424">
        <f t="shared" si="8"/>
        <v>508.51906100000002</v>
      </c>
      <c r="D31" s="424">
        <f t="shared" si="8"/>
        <v>638.58066600000006</v>
      </c>
      <c r="E31" s="424">
        <f t="shared" si="8"/>
        <v>608.34859100000006</v>
      </c>
      <c r="F31" s="424">
        <f t="shared" si="8"/>
        <v>244.10485699999998</v>
      </c>
      <c r="G31" s="424">
        <f t="shared" si="8"/>
        <v>482.46833699999996</v>
      </c>
      <c r="H31" s="424">
        <f t="shared" si="8"/>
        <v>420.82119</v>
      </c>
      <c r="I31" s="424">
        <f t="shared" si="8"/>
        <v>198.13076000000001</v>
      </c>
      <c r="J31" s="424">
        <f t="shared" si="8"/>
        <v>264.28189500000002</v>
      </c>
      <c r="K31" s="424">
        <f t="shared" si="8"/>
        <v>247.06966299999999</v>
      </c>
      <c r="L31" s="424">
        <f t="shared" si="8"/>
        <v>495.99641500000001</v>
      </c>
      <c r="M31" s="424">
        <f t="shared" si="8"/>
        <v>461.33353899999997</v>
      </c>
      <c r="N31" s="424">
        <f t="shared" ref="N31:N36" si="9">SUM(B31:M31)</f>
        <v>5146.1892929999995</v>
      </c>
    </row>
    <row r="32" spans="1:14" ht="12.75" customHeight="1">
      <c r="A32" s="423" t="s">
        <v>360</v>
      </c>
      <c r="B32" s="424">
        <f t="shared" ref="B32:M32" si="10">B9-B18</f>
        <v>355.60265800000036</v>
      </c>
      <c r="C32" s="424">
        <f t="shared" si="10"/>
        <v>318.43408500000021</v>
      </c>
      <c r="D32" s="424">
        <f t="shared" si="10"/>
        <v>344.04081900000085</v>
      </c>
      <c r="E32" s="424">
        <f t="shared" si="10"/>
        <v>314.5091109999999</v>
      </c>
      <c r="F32" s="424">
        <f t="shared" si="10"/>
        <v>294.19011299999903</v>
      </c>
      <c r="G32" s="424">
        <f t="shared" si="10"/>
        <v>256.71270200000026</v>
      </c>
      <c r="H32" s="424">
        <f t="shared" si="10"/>
        <v>258.44500100000005</v>
      </c>
      <c r="I32" s="424">
        <f t="shared" si="10"/>
        <v>261.82616100000047</v>
      </c>
      <c r="J32" s="424">
        <f t="shared" si="10"/>
        <v>266.92587300000002</v>
      </c>
      <c r="K32" s="424">
        <f t="shared" si="10"/>
        <v>319.16765100000032</v>
      </c>
      <c r="L32" s="424">
        <f t="shared" si="10"/>
        <v>347.57723700000048</v>
      </c>
      <c r="M32" s="424">
        <f t="shared" si="10"/>
        <v>367.54104599999937</v>
      </c>
      <c r="N32" s="424">
        <f t="shared" si="9"/>
        <v>3704.9724570000012</v>
      </c>
    </row>
    <row r="33" spans="1:14" ht="12.75" customHeight="1">
      <c r="A33" s="423" t="s">
        <v>361</v>
      </c>
      <c r="B33" s="424">
        <f t="shared" ref="B33:M33" si="11">B10-B19</f>
        <v>188.18870400000003</v>
      </c>
      <c r="C33" s="424">
        <f t="shared" si="11"/>
        <v>290.31440599999985</v>
      </c>
      <c r="D33" s="424">
        <f t="shared" si="11"/>
        <v>243.85698599999984</v>
      </c>
      <c r="E33" s="424">
        <f t="shared" si="11"/>
        <v>183.82376299999996</v>
      </c>
      <c r="F33" s="424">
        <f t="shared" si="11"/>
        <v>259.96602000000007</v>
      </c>
      <c r="G33" s="424">
        <f t="shared" si="11"/>
        <v>170.72536999999994</v>
      </c>
      <c r="H33" s="424">
        <f t="shared" si="11"/>
        <v>248.6506140000001</v>
      </c>
      <c r="I33" s="424">
        <f t="shared" si="11"/>
        <v>191.28471499999986</v>
      </c>
      <c r="J33" s="424">
        <f t="shared" si="11"/>
        <v>150.68863700000014</v>
      </c>
      <c r="K33" s="424">
        <f t="shared" si="11"/>
        <v>176.08725699999997</v>
      </c>
      <c r="L33" s="424">
        <f t="shared" si="11"/>
        <v>142.63048200000003</v>
      </c>
      <c r="M33" s="424">
        <f t="shared" si="11"/>
        <v>143.32416399999985</v>
      </c>
      <c r="N33" s="424">
        <f t="shared" si="9"/>
        <v>2389.5411179999992</v>
      </c>
    </row>
    <row r="34" spans="1:14" ht="12.75" customHeight="1">
      <c r="A34" s="423" t="s">
        <v>362</v>
      </c>
      <c r="B34" s="424">
        <f t="shared" ref="B34:M34" si="12">B11-B20</f>
        <v>116.97772999999999</v>
      </c>
      <c r="C34" s="424">
        <f t="shared" si="12"/>
        <v>106.108436</v>
      </c>
      <c r="D34" s="424">
        <f t="shared" si="12"/>
        <v>91.964550000000003</v>
      </c>
      <c r="E34" s="424">
        <f t="shared" si="12"/>
        <v>100.82784999999998</v>
      </c>
      <c r="F34" s="424">
        <f t="shared" si="12"/>
        <v>76.243529999999993</v>
      </c>
      <c r="G34" s="424">
        <f t="shared" si="12"/>
        <v>49.130637</v>
      </c>
      <c r="H34" s="424">
        <f t="shared" si="12"/>
        <v>71.25163400000001</v>
      </c>
      <c r="I34" s="424">
        <f t="shared" si="12"/>
        <v>103.41408</v>
      </c>
      <c r="J34" s="424">
        <f t="shared" si="12"/>
        <v>112.73492</v>
      </c>
      <c r="K34" s="424">
        <f t="shared" si="12"/>
        <v>118.30528000000001</v>
      </c>
      <c r="L34" s="424">
        <f t="shared" si="12"/>
        <v>117.00449</v>
      </c>
      <c r="M34" s="424">
        <f t="shared" si="12"/>
        <v>131.59515999999999</v>
      </c>
      <c r="N34" s="424">
        <f t="shared" si="9"/>
        <v>1195.558297</v>
      </c>
    </row>
    <row r="35" spans="1:14" ht="12.75" customHeight="1">
      <c r="A35" s="423" t="s">
        <v>363</v>
      </c>
      <c r="B35" s="424">
        <f t="shared" ref="B35:M35" si="13">B12-B21</f>
        <v>53.415254000000047</v>
      </c>
      <c r="C35" s="424">
        <f t="shared" si="13"/>
        <v>44.297260999999963</v>
      </c>
      <c r="D35" s="424">
        <f t="shared" si="13"/>
        <v>54.719241999999937</v>
      </c>
      <c r="E35" s="424">
        <f t="shared" si="13"/>
        <v>57.704293000000007</v>
      </c>
      <c r="F35" s="424">
        <f t="shared" si="13"/>
        <v>71.784585999999905</v>
      </c>
      <c r="G35" s="424">
        <f t="shared" si="13"/>
        <v>23.412335999999978</v>
      </c>
      <c r="H35" s="424">
        <f t="shared" si="13"/>
        <v>29.259862999999978</v>
      </c>
      <c r="I35" s="424">
        <f t="shared" si="13"/>
        <v>33.931443999999985</v>
      </c>
      <c r="J35" s="424">
        <f t="shared" si="13"/>
        <v>31.276260000000001</v>
      </c>
      <c r="K35" s="424">
        <f t="shared" si="13"/>
        <v>70.565652999999983</v>
      </c>
      <c r="L35" s="424">
        <f t="shared" si="13"/>
        <v>57.696055000000037</v>
      </c>
      <c r="M35" s="424">
        <f t="shared" si="13"/>
        <v>65.945770000000039</v>
      </c>
      <c r="N35" s="424">
        <f t="shared" si="9"/>
        <v>594.00801699999988</v>
      </c>
    </row>
    <row r="36" spans="1:14">
      <c r="A36" s="323" t="s">
        <v>364</v>
      </c>
      <c r="B36" s="324">
        <f t="shared" ref="B36:M36" si="14">B13-B22</f>
        <v>43.306021000000271</v>
      </c>
      <c r="C36" s="324">
        <f t="shared" si="14"/>
        <v>84.74670800000078</v>
      </c>
      <c r="D36" s="324">
        <f t="shared" si="14"/>
        <v>184.53874199999902</v>
      </c>
      <c r="E36" s="324">
        <f t="shared" si="14"/>
        <v>234.31966899999887</v>
      </c>
      <c r="F36" s="324">
        <f t="shared" si="14"/>
        <v>250.50395099999892</v>
      </c>
      <c r="G36" s="324">
        <f t="shared" si="14"/>
        <v>319.39276200000046</v>
      </c>
      <c r="H36" s="324">
        <f t="shared" si="14"/>
        <v>289.31116500000064</v>
      </c>
      <c r="I36" s="324">
        <f t="shared" si="14"/>
        <v>233.64547000000036</v>
      </c>
      <c r="J36" s="324">
        <f t="shared" si="14"/>
        <v>217.42434599999822</v>
      </c>
      <c r="K36" s="324">
        <f t="shared" si="14"/>
        <v>187.47868800000171</v>
      </c>
      <c r="L36" s="324">
        <f t="shared" si="14"/>
        <v>56.173238999999967</v>
      </c>
      <c r="M36" s="324">
        <f t="shared" si="14"/>
        <v>34.069902999999925</v>
      </c>
      <c r="N36" s="324">
        <f t="shared" si="9"/>
        <v>2134.9106639999995</v>
      </c>
    </row>
    <row r="37" spans="1:14" s="134" customFormat="1" ht="11.25">
      <c r="A37" s="277"/>
      <c r="B37" s="55"/>
      <c r="C37" s="55"/>
      <c r="D37" s="55"/>
      <c r="E37" s="55"/>
      <c r="F37" s="55"/>
      <c r="G37" s="55"/>
      <c r="H37" s="55"/>
      <c r="I37" s="55"/>
      <c r="J37" s="55"/>
      <c r="K37" s="55"/>
      <c r="L37" s="55"/>
      <c r="M37" s="55"/>
      <c r="N37" s="126"/>
    </row>
    <row r="38" spans="1:14" s="44" customFormat="1">
      <c r="A38" s="18"/>
      <c r="B38" s="18"/>
      <c r="C38" s="18"/>
      <c r="D38" s="18"/>
      <c r="E38" s="18"/>
      <c r="F38" s="18"/>
      <c r="G38" s="18"/>
      <c r="H38" s="18"/>
      <c r="I38" s="18"/>
      <c r="J38" s="18"/>
      <c r="K38" s="18"/>
      <c r="L38" s="18"/>
      <c r="M38" s="18"/>
    </row>
    <row r="39" spans="1:14" s="44" customFormat="1"/>
  </sheetData>
  <phoneticPr fontId="15"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1"/>
  <dimension ref="A1:Q52"/>
  <sheetViews>
    <sheetView showGridLines="0" zoomScaleNormal="100" zoomScaleSheetLayoutView="115" workbookViewId="0"/>
  </sheetViews>
  <sheetFormatPr defaultColWidth="9.140625" defaultRowHeight="12.75"/>
  <cols>
    <col min="1" max="1" width="35.85546875" style="59" customWidth="1"/>
    <col min="2" max="8" width="8" style="59" customWidth="1"/>
    <col min="9" max="9" width="8.28515625" style="59" customWidth="1"/>
    <col min="10" max="10" width="9.28515625" style="59" customWidth="1"/>
    <col min="11" max="11" width="8.28515625" style="59" customWidth="1"/>
    <col min="12" max="13" width="8.85546875" style="59" customWidth="1"/>
    <col min="14" max="14" width="8.7109375" style="59" customWidth="1"/>
    <col min="15" max="15" width="8.42578125" style="59" customWidth="1"/>
    <col min="16" max="16" width="11.42578125" style="59" bestFit="1" customWidth="1"/>
    <col min="17" max="16384" width="9.140625" style="59"/>
  </cols>
  <sheetData>
    <row r="1" spans="1:16" s="56" customFormat="1" ht="18">
      <c r="A1" s="246" t="s">
        <v>368</v>
      </c>
      <c r="B1" s="40"/>
      <c r="C1" s="40"/>
      <c r="D1" s="40"/>
      <c r="E1" s="40"/>
      <c r="F1" s="40"/>
      <c r="G1" s="40"/>
      <c r="H1" s="40"/>
      <c r="I1" s="40"/>
      <c r="J1" s="40"/>
      <c r="K1" s="40"/>
      <c r="L1" s="40"/>
      <c r="M1" s="40"/>
      <c r="N1" s="315" t="str">
        <f>'3.1'!N1</f>
        <v>2021</v>
      </c>
    </row>
    <row r="2" spans="1:16" s="18" customFormat="1" ht="6" customHeight="1"/>
    <row r="3" spans="1:16" s="18" customFormat="1" ht="12">
      <c r="A3" s="316"/>
      <c r="B3" s="312" t="s">
        <v>343</v>
      </c>
      <c r="C3" s="312" t="s">
        <v>344</v>
      </c>
      <c r="D3" s="312" t="s">
        <v>345</v>
      </c>
      <c r="E3" s="312" t="s">
        <v>346</v>
      </c>
      <c r="F3" s="312" t="s">
        <v>347</v>
      </c>
      <c r="G3" s="312" t="s">
        <v>348</v>
      </c>
      <c r="H3" s="312" t="s">
        <v>349</v>
      </c>
      <c r="I3" s="312" t="s">
        <v>350</v>
      </c>
      <c r="J3" s="312" t="s">
        <v>351</v>
      </c>
      <c r="K3" s="312" t="s">
        <v>352</v>
      </c>
      <c r="L3" s="312" t="s">
        <v>353</v>
      </c>
      <c r="M3" s="312" t="s">
        <v>354</v>
      </c>
      <c r="N3" s="312" t="s">
        <v>355</v>
      </c>
    </row>
    <row r="4" spans="1:16" s="57" customFormat="1" ht="12">
      <c r="A4" s="317" t="s">
        <v>369</v>
      </c>
      <c r="B4" s="318">
        <f t="shared" ref="B4:M4" si="0">B5+B6+B7+B8</f>
        <v>-1131.7679600000001</v>
      </c>
      <c r="C4" s="318">
        <f t="shared" si="0"/>
        <v>-657.12097300000005</v>
      </c>
      <c r="D4" s="318">
        <f t="shared" si="0"/>
        <v>-718.84281399999975</v>
      </c>
      <c r="E4" s="318">
        <f t="shared" si="0"/>
        <v>-381.15555199999983</v>
      </c>
      <c r="F4" s="318">
        <f t="shared" si="0"/>
        <v>-57.413340000000026</v>
      </c>
      <c r="G4" s="318">
        <f t="shared" si="0"/>
        <v>-522.86677700000018</v>
      </c>
      <c r="H4" s="318">
        <f t="shared" si="0"/>
        <v>-823.52138900000023</v>
      </c>
      <c r="I4" s="318">
        <f t="shared" si="0"/>
        <v>-725.30558400000007</v>
      </c>
      <c r="J4" s="318">
        <f t="shared" si="0"/>
        <v>-1206.5912879999998</v>
      </c>
      <c r="K4" s="318">
        <f t="shared" si="0"/>
        <v>-1808.197619</v>
      </c>
      <c r="L4" s="318">
        <f t="shared" si="0"/>
        <v>-1659.1911630000002</v>
      </c>
      <c r="M4" s="318">
        <f t="shared" si="0"/>
        <v>-1383.2907840000003</v>
      </c>
      <c r="N4" s="318">
        <f t="shared" ref="N4:N11" si="1">SUM(B4:M4)</f>
        <v>-11075.265243</v>
      </c>
    </row>
    <row r="5" spans="1:16" s="18" customFormat="1" ht="12">
      <c r="A5" s="425" t="s">
        <v>370</v>
      </c>
      <c r="B5" s="321">
        <f>'7.1'!B18</f>
        <v>1159.1009999999999</v>
      </c>
      <c r="C5" s="321">
        <f>'7.1'!C18</f>
        <v>860.995</v>
      </c>
      <c r="D5" s="321">
        <f>'7.1'!D18</f>
        <v>1160.2090000000001</v>
      </c>
      <c r="E5" s="321">
        <f>'7.1'!E18</f>
        <v>1450.2340000000002</v>
      </c>
      <c r="F5" s="321">
        <f>'7.1'!F18</f>
        <v>1150.4580000000001</v>
      </c>
      <c r="G5" s="321">
        <f>'7.1'!G18</f>
        <v>849.03099999999995</v>
      </c>
      <c r="H5" s="321">
        <f>'7.1'!H18</f>
        <v>1082.643</v>
      </c>
      <c r="I5" s="321">
        <f>'7.1'!I18</f>
        <v>1181.039</v>
      </c>
      <c r="J5" s="321">
        <f>'7.1'!J18</f>
        <v>1411.0219999999999</v>
      </c>
      <c r="K5" s="321">
        <f>'7.1'!K18</f>
        <v>1636.4829999999999</v>
      </c>
      <c r="L5" s="321">
        <f>'7.1'!L18</f>
        <v>1470.4589999999998</v>
      </c>
      <c r="M5" s="321">
        <f>'7.1'!M18</f>
        <v>1408.6589999999999</v>
      </c>
      <c r="N5" s="321">
        <f t="shared" si="1"/>
        <v>14820.332999999999</v>
      </c>
      <c r="P5" s="19"/>
    </row>
    <row r="6" spans="1:16" s="18" customFormat="1" ht="12">
      <c r="A6" s="423" t="s">
        <v>371</v>
      </c>
      <c r="B6" s="427">
        <f>'7.1'!B23</f>
        <v>17.155982999999999</v>
      </c>
      <c r="C6" s="427">
        <f>'7.1'!C23</f>
        <v>4.8389110000000004</v>
      </c>
      <c r="D6" s="427">
        <f>'7.1'!D23</f>
        <v>0.173813</v>
      </c>
      <c r="E6" s="427">
        <f>'7.1'!E23</f>
        <v>9.2565000000000008E-2</v>
      </c>
      <c r="F6" s="427">
        <f>'7.1'!F23</f>
        <v>0.20384099999999997</v>
      </c>
      <c r="G6" s="427">
        <f>'7.1'!G23</f>
        <v>0.11799000000000001</v>
      </c>
      <c r="H6" s="427">
        <f>'7.1'!H23</f>
        <v>11.735568000000001</v>
      </c>
      <c r="I6" s="427">
        <f>'7.1'!I23</f>
        <v>46.269047999999998</v>
      </c>
      <c r="J6" s="427">
        <f>'7.1'!J23</f>
        <v>48.528431000000005</v>
      </c>
      <c r="K6" s="427">
        <f>'7.1'!K23</f>
        <v>63.677043000000005</v>
      </c>
      <c r="L6" s="427">
        <f>'7.1'!L23</f>
        <v>67.390749999999997</v>
      </c>
      <c r="M6" s="427">
        <f>'7.1'!M23</f>
        <v>72.464038999999985</v>
      </c>
      <c r="N6" s="427">
        <f t="shared" si="1"/>
        <v>332.64798199999996</v>
      </c>
    </row>
    <row r="7" spans="1:16" s="18" customFormat="1" ht="12">
      <c r="A7" s="423" t="s">
        <v>372</v>
      </c>
      <c r="B7" s="427">
        <f>'7.1'!B7</f>
        <v>-2306.5940000000001</v>
      </c>
      <c r="C7" s="427">
        <f>'7.1'!C7</f>
        <v>-1510.6580000000001</v>
      </c>
      <c r="D7" s="427">
        <f>'7.1'!D7</f>
        <v>-1839.1179999999999</v>
      </c>
      <c r="E7" s="427">
        <f>'7.1'!E7</f>
        <v>-1812.2159999999999</v>
      </c>
      <c r="F7" s="427">
        <f>'7.1'!F7</f>
        <v>-1182.8890000000001</v>
      </c>
      <c r="G7" s="427">
        <f>'7.1'!G7</f>
        <v>-1353.3890000000001</v>
      </c>
      <c r="H7" s="427">
        <f>'7.1'!H7</f>
        <v>-1914.6200000000003</v>
      </c>
      <c r="I7" s="427">
        <f>'7.1'!I7</f>
        <v>-1952.4739999999999</v>
      </c>
      <c r="J7" s="427">
        <f>'7.1'!J7</f>
        <v>-2666.1059999999998</v>
      </c>
      <c r="K7" s="427">
        <f>'7.1'!K7</f>
        <v>-3508.0079999999998</v>
      </c>
      <c r="L7" s="427">
        <f>'7.1'!L7</f>
        <v>-3196.991</v>
      </c>
      <c r="M7" s="427">
        <f>'7.1'!M7</f>
        <v>-2864.1170000000002</v>
      </c>
      <c r="N7" s="427">
        <f t="shared" si="1"/>
        <v>-26107.18</v>
      </c>
      <c r="P7" s="19"/>
    </row>
    <row r="8" spans="1:16" s="18" customFormat="1" ht="12">
      <c r="A8" s="323" t="s">
        <v>373</v>
      </c>
      <c r="B8" s="426">
        <f>'7.1'!B12</f>
        <v>-1.4309430000000001</v>
      </c>
      <c r="C8" s="426">
        <f>'7.1'!C12</f>
        <v>-12.296884</v>
      </c>
      <c r="D8" s="426">
        <f>'7.1'!D12</f>
        <v>-40.107627000000001</v>
      </c>
      <c r="E8" s="426">
        <f>'7.1'!E12</f>
        <v>-19.266117000000005</v>
      </c>
      <c r="F8" s="426">
        <f>'7.1'!F12</f>
        <v>-25.186180999999998</v>
      </c>
      <c r="G8" s="426">
        <f>'7.1'!G12</f>
        <v>-18.626767000000001</v>
      </c>
      <c r="H8" s="426">
        <f>'7.1'!H12</f>
        <v>-3.279957</v>
      </c>
      <c r="I8" s="426">
        <f>'7.1'!I12</f>
        <v>-0.13963199999999998</v>
      </c>
      <c r="J8" s="426">
        <f>'7.1'!J12</f>
        <v>-3.5718999999999994E-2</v>
      </c>
      <c r="K8" s="426">
        <f>'7.1'!K12</f>
        <v>-0.34966200000000003</v>
      </c>
      <c r="L8" s="426">
        <f>'7.1'!L12</f>
        <v>-4.9913000000000006E-2</v>
      </c>
      <c r="M8" s="426">
        <f>'7.1'!M12</f>
        <v>-0.29682299999999995</v>
      </c>
      <c r="N8" s="426">
        <f t="shared" si="1"/>
        <v>-121.06622500000002</v>
      </c>
      <c r="O8" s="58"/>
    </row>
    <row r="9" spans="1:16" s="57" customFormat="1" ht="12">
      <c r="A9" s="422" t="s">
        <v>374</v>
      </c>
      <c r="B9" s="318">
        <f t="shared" ref="B9:M9" si="2">B11+B10</f>
        <v>356.27529599999997</v>
      </c>
      <c r="C9" s="318">
        <f t="shared" si="2"/>
        <v>324.94467399999996</v>
      </c>
      <c r="D9" s="318">
        <f t="shared" si="2"/>
        <v>335.92816900000003</v>
      </c>
      <c r="E9" s="318">
        <f t="shared" si="2"/>
        <v>290.99033300000002</v>
      </c>
      <c r="F9" s="318">
        <f t="shared" si="2"/>
        <v>263.14706800000005</v>
      </c>
      <c r="G9" s="318">
        <f t="shared" si="2"/>
        <v>260.00461999999999</v>
      </c>
      <c r="H9" s="318">
        <f t="shared" si="2"/>
        <v>262.21880799999997</v>
      </c>
      <c r="I9" s="318">
        <f t="shared" si="2"/>
        <v>257.44706600000001</v>
      </c>
      <c r="J9" s="318">
        <f t="shared" si="2"/>
        <v>279.55616599999996</v>
      </c>
      <c r="K9" s="318">
        <f t="shared" si="2"/>
        <v>325.34300999999999</v>
      </c>
      <c r="L9" s="318">
        <f t="shared" si="2"/>
        <v>336.04745499999996</v>
      </c>
      <c r="M9" s="318">
        <f t="shared" si="2"/>
        <v>358.97500700000001</v>
      </c>
      <c r="N9" s="318">
        <f t="shared" si="1"/>
        <v>3650.8776719999996</v>
      </c>
      <c r="O9" s="58"/>
    </row>
    <row r="10" spans="1:16" s="18" customFormat="1" ht="12">
      <c r="A10" s="423" t="s">
        <v>375</v>
      </c>
      <c r="B10" s="427">
        <f>-'9.1'!B15</f>
        <v>96.793999999999997</v>
      </c>
      <c r="C10" s="427">
        <f>-'9.1'!C15</f>
        <v>89.75</v>
      </c>
      <c r="D10" s="427">
        <f>-'9.1'!D15</f>
        <v>95.899000000000001</v>
      </c>
      <c r="E10" s="427">
        <f>-'9.1'!E15</f>
        <v>77.59</v>
      </c>
      <c r="F10" s="427">
        <f>-'9.1'!F15</f>
        <v>59.098999999999997</v>
      </c>
      <c r="G10" s="427">
        <f>-'9.1'!G15</f>
        <v>66.763000000000005</v>
      </c>
      <c r="H10" s="427">
        <f>-'9.1'!H15</f>
        <v>73.147999999999996</v>
      </c>
      <c r="I10" s="427">
        <f>-'9.1'!I15</f>
        <v>68.111000000000004</v>
      </c>
      <c r="J10" s="427">
        <f>-'9.1'!J15</f>
        <v>85.197000000000003</v>
      </c>
      <c r="K10" s="427">
        <f>-'9.1'!K15</f>
        <v>113.121</v>
      </c>
      <c r="L10" s="427">
        <f>-'9.1'!L15</f>
        <v>104.444</v>
      </c>
      <c r="M10" s="427">
        <f>-'9.1'!M15</f>
        <v>111.292</v>
      </c>
      <c r="N10" s="427">
        <f t="shared" si="1"/>
        <v>1041.2079999999999</v>
      </c>
    </row>
    <row r="11" spans="1:16" s="18" customFormat="1" ht="12">
      <c r="A11" s="323" t="s">
        <v>376</v>
      </c>
      <c r="B11" s="426">
        <f>-'9.1'!B37</f>
        <v>259.48129599999999</v>
      </c>
      <c r="C11" s="426">
        <f>-'9.1'!C37</f>
        <v>235.19467399999996</v>
      </c>
      <c r="D11" s="426">
        <f>-'9.1'!D37</f>
        <v>240.029169</v>
      </c>
      <c r="E11" s="426">
        <f>-'9.1'!E37</f>
        <v>213.40033300000002</v>
      </c>
      <c r="F11" s="426">
        <f>-'9.1'!F37</f>
        <v>204.04806800000003</v>
      </c>
      <c r="G11" s="426">
        <f>-'9.1'!G37</f>
        <v>193.24161999999998</v>
      </c>
      <c r="H11" s="426">
        <f>-'9.1'!H37</f>
        <v>189.070808</v>
      </c>
      <c r="I11" s="426">
        <f>-'9.1'!I37</f>
        <v>189.33606599999999</v>
      </c>
      <c r="J11" s="426">
        <f>-'9.1'!J37</f>
        <v>194.35916599999999</v>
      </c>
      <c r="K11" s="426">
        <f>-'9.1'!K37</f>
        <v>212.22200999999998</v>
      </c>
      <c r="L11" s="426">
        <f>-'9.1'!L37</f>
        <v>231.60345499999997</v>
      </c>
      <c r="M11" s="426">
        <f>-'9.1'!M37</f>
        <v>247.683007</v>
      </c>
      <c r="N11" s="426">
        <f t="shared" si="1"/>
        <v>2609.669672</v>
      </c>
    </row>
    <row r="12" spans="1:16" s="18" customFormat="1" ht="0.75" customHeight="1">
      <c r="A12" s="320"/>
      <c r="B12" s="321"/>
      <c r="C12" s="321"/>
      <c r="D12" s="321"/>
      <c r="E12" s="321"/>
      <c r="F12" s="321"/>
      <c r="G12" s="321"/>
      <c r="H12" s="321"/>
      <c r="I12" s="321"/>
      <c r="J12" s="321"/>
      <c r="K12" s="321"/>
      <c r="L12" s="321"/>
      <c r="M12" s="321"/>
      <c r="N12" s="322"/>
    </row>
    <row r="13" spans="1:16" s="57" customFormat="1" ht="24">
      <c r="A13" s="592" t="s">
        <v>377</v>
      </c>
      <c r="B13" s="593">
        <f>B24-B21</f>
        <v>5931.4772240000057</v>
      </c>
      <c r="C13" s="593">
        <f t="shared" ref="C13:M13" si="3">C24-C21</f>
        <v>5517.4302070000012</v>
      </c>
      <c r="D13" s="593">
        <f t="shared" si="3"/>
        <v>5717.4464169999983</v>
      </c>
      <c r="E13" s="593">
        <f t="shared" si="3"/>
        <v>5115.9723659999963</v>
      </c>
      <c r="F13" s="593">
        <f t="shared" si="3"/>
        <v>4972.7691950000035</v>
      </c>
      <c r="G13" s="593">
        <f t="shared" si="3"/>
        <v>4650.9370089999939</v>
      </c>
      <c r="H13" s="593">
        <f t="shared" si="3"/>
        <v>4513.5311930000071</v>
      </c>
      <c r="I13" s="593">
        <f t="shared" si="3"/>
        <v>4530.720937000001</v>
      </c>
      <c r="J13" s="593">
        <f t="shared" si="3"/>
        <v>4636.6864270000042</v>
      </c>
      <c r="K13" s="593">
        <f t="shared" si="3"/>
        <v>5088.1297060000152</v>
      </c>
      <c r="L13" s="593">
        <f t="shared" si="3"/>
        <v>5441.5551719999985</v>
      </c>
      <c r="M13" s="593">
        <f t="shared" si="3"/>
        <v>5682.8555240000051</v>
      </c>
      <c r="N13" s="593">
        <f>SUM(B13:M13)</f>
        <v>61799.511377000024</v>
      </c>
    </row>
    <row r="14" spans="1:16" s="18" customFormat="1" ht="12">
      <c r="A14" s="423" t="s">
        <v>378</v>
      </c>
      <c r="B14" s="424">
        <v>634.00195300000007</v>
      </c>
      <c r="C14" s="424">
        <v>594.43483800000001</v>
      </c>
      <c r="D14" s="424">
        <v>680.57010000000014</v>
      </c>
      <c r="E14" s="424">
        <v>641.93391700000006</v>
      </c>
      <c r="F14" s="424">
        <v>689.26405799999998</v>
      </c>
      <c r="G14" s="424">
        <v>665.30604700000004</v>
      </c>
      <c r="H14" s="424">
        <v>644.70057700000007</v>
      </c>
      <c r="I14" s="424">
        <v>637.65784299999996</v>
      </c>
      <c r="J14" s="424">
        <v>632.65254099999993</v>
      </c>
      <c r="K14" s="424">
        <v>654.31912799999998</v>
      </c>
      <c r="L14" s="424">
        <v>649.93418900000006</v>
      </c>
      <c r="M14" s="424">
        <v>611.48762999999963</v>
      </c>
      <c r="N14" s="424">
        <f t="shared" ref="N14:N23" si="4">SUM(B14:M14)</f>
        <v>7736.2628210000003</v>
      </c>
    </row>
    <row r="15" spans="1:16" s="18" customFormat="1" ht="12">
      <c r="A15" s="423" t="s">
        <v>379</v>
      </c>
      <c r="B15" s="424">
        <v>2001.0879040000002</v>
      </c>
      <c r="C15" s="424">
        <v>1909.965911</v>
      </c>
      <c r="D15" s="424">
        <v>2069.8147469999999</v>
      </c>
      <c r="E15" s="424">
        <v>1890.1251810000001</v>
      </c>
      <c r="F15" s="424">
        <v>1934.800577</v>
      </c>
      <c r="G15" s="424">
        <v>1998.0370199999998</v>
      </c>
      <c r="H15" s="424">
        <v>1881.919719999999</v>
      </c>
      <c r="I15" s="424">
        <v>1876.5879110000003</v>
      </c>
      <c r="J15" s="424">
        <v>1923.8459779999998</v>
      </c>
      <c r="K15" s="424">
        <v>1970.898662000001</v>
      </c>
      <c r="L15" s="424">
        <v>2050.098113</v>
      </c>
      <c r="M15" s="424">
        <v>1879.8175590000001</v>
      </c>
      <c r="N15" s="424">
        <f t="shared" si="4"/>
        <v>23386.999282999997</v>
      </c>
    </row>
    <row r="16" spans="1:16" s="18" customFormat="1" ht="12">
      <c r="A16" s="423" t="s">
        <v>380</v>
      </c>
      <c r="B16" s="424">
        <v>814.38326825434092</v>
      </c>
      <c r="C16" s="424">
        <v>754.965480906793</v>
      </c>
      <c r="D16" s="424">
        <v>727.55039318412992</v>
      </c>
      <c r="E16" s="424">
        <v>625.88412303989799</v>
      </c>
      <c r="F16" s="424">
        <v>586.92082088647612</v>
      </c>
      <c r="G16" s="424">
        <v>518.132796761137</v>
      </c>
      <c r="H16" s="424">
        <v>525.53609355175104</v>
      </c>
      <c r="I16" s="424">
        <v>542.63159902829591</v>
      </c>
      <c r="J16" s="424">
        <v>544.13136168927906</v>
      </c>
      <c r="K16" s="424">
        <v>635.356815921779</v>
      </c>
      <c r="L16" s="424">
        <v>701.659722228909</v>
      </c>
      <c r="M16" s="424">
        <v>771.54951084936192</v>
      </c>
      <c r="N16" s="424">
        <f t="shared" si="4"/>
        <v>7748.7019863021505</v>
      </c>
    </row>
    <row r="17" spans="1:17" s="18" customFormat="1" ht="12">
      <c r="A17" s="423" t="s">
        <v>381</v>
      </c>
      <c r="B17" s="424">
        <v>1960.6805127456591</v>
      </c>
      <c r="C17" s="424">
        <v>1779.764077093206</v>
      </c>
      <c r="D17" s="424">
        <v>1728.5325428158699</v>
      </c>
      <c r="E17" s="424">
        <v>1491.4245669601032</v>
      </c>
      <c r="F17" s="424">
        <v>1274.8693511135241</v>
      </c>
      <c r="G17" s="424">
        <v>1027.4120222388642</v>
      </c>
      <c r="H17" s="424">
        <v>1029.297521448249</v>
      </c>
      <c r="I17" s="424">
        <v>1047.9747499717021</v>
      </c>
      <c r="J17" s="424">
        <v>1068.8051063107218</v>
      </c>
      <c r="K17" s="424">
        <v>1371.1554040782221</v>
      </c>
      <c r="L17" s="424">
        <v>1558.8806157710872</v>
      </c>
      <c r="M17" s="424">
        <v>1921.1593271506401</v>
      </c>
      <c r="N17" s="424">
        <f t="shared" si="4"/>
        <v>17259.955797697847</v>
      </c>
    </row>
    <row r="18" spans="1:17" s="18" customFormat="1" ht="12">
      <c r="A18" s="423" t="s">
        <v>382</v>
      </c>
      <c r="B18" s="424">
        <v>22.734698999999999</v>
      </c>
      <c r="C18" s="424">
        <v>21.794407</v>
      </c>
      <c r="D18" s="424">
        <v>29.170952</v>
      </c>
      <c r="E18" s="424">
        <v>23.474938000000002</v>
      </c>
      <c r="F18" s="424">
        <v>27.479436</v>
      </c>
      <c r="G18" s="424">
        <v>14.625669</v>
      </c>
      <c r="H18" s="424">
        <v>15.606033</v>
      </c>
      <c r="I18" s="424">
        <v>18.726253999999997</v>
      </c>
      <c r="J18" s="424">
        <v>24.642692999999998</v>
      </c>
      <c r="K18" s="424">
        <v>17.056564000000002</v>
      </c>
      <c r="L18" s="424">
        <v>14.410757</v>
      </c>
      <c r="M18" s="424">
        <v>16.962886000000001</v>
      </c>
      <c r="N18" s="424">
        <f t="shared" si="4"/>
        <v>246.68528799999996</v>
      </c>
    </row>
    <row r="19" spans="1:17" s="18" customFormat="1" ht="12">
      <c r="A19" s="423" t="s">
        <v>383</v>
      </c>
      <c r="B19" s="424">
        <v>498.58888700000557</v>
      </c>
      <c r="C19" s="424">
        <v>456.50549300000199</v>
      </c>
      <c r="D19" s="424">
        <v>481.80768199999807</v>
      </c>
      <c r="E19" s="424">
        <v>443.12963999999459</v>
      </c>
      <c r="F19" s="424">
        <v>459.43495200000399</v>
      </c>
      <c r="G19" s="424">
        <v>427.42345399999323</v>
      </c>
      <c r="H19" s="424">
        <v>416.47124800000762</v>
      </c>
      <c r="I19" s="424">
        <v>407.14258000000262</v>
      </c>
      <c r="J19" s="424">
        <v>442.6087470000038</v>
      </c>
      <c r="K19" s="424">
        <v>439.3431320000127</v>
      </c>
      <c r="L19" s="424">
        <v>466.57177500000324</v>
      </c>
      <c r="M19" s="424">
        <v>481.87861100000293</v>
      </c>
      <c r="N19" s="424">
        <f t="shared" si="4"/>
        <v>5420.9062010000307</v>
      </c>
    </row>
    <row r="20" spans="1:17" s="18" customFormat="1" ht="12">
      <c r="A20" s="423" t="s">
        <v>384</v>
      </c>
      <c r="B20" s="424">
        <f>'3.1'!B14</f>
        <v>520.39099099999999</v>
      </c>
      <c r="C20" s="424">
        <f>'3.1'!C14</f>
        <v>459.20200299999993</v>
      </c>
      <c r="D20" s="424">
        <f>'3.1'!D14</f>
        <v>467.41170099999994</v>
      </c>
      <c r="E20" s="424">
        <f>'3.1'!E14</f>
        <v>405.2339429999999</v>
      </c>
      <c r="F20" s="424">
        <f>'3.1'!F14</f>
        <v>384.64026099999995</v>
      </c>
      <c r="G20" s="424">
        <f>'3.1'!G14</f>
        <v>395.41147899999999</v>
      </c>
      <c r="H20" s="424">
        <f>'3.1'!H14</f>
        <v>429.21942599999988</v>
      </c>
      <c r="I20" s="424">
        <f>'3.1'!I14</f>
        <v>437.18214399999988</v>
      </c>
      <c r="J20" s="424">
        <f>'3.1'!J14</f>
        <v>467.55488699999989</v>
      </c>
      <c r="K20" s="424">
        <f>'3.1'!K14</f>
        <v>542.58347699999968</v>
      </c>
      <c r="L20" s="424">
        <f>'3.1'!L14</f>
        <v>552.79958799999952</v>
      </c>
      <c r="M20" s="424">
        <f>'3.1'!M14</f>
        <v>543.35993700000029</v>
      </c>
      <c r="N20" s="424">
        <f t="shared" si="4"/>
        <v>5604.9898369999983</v>
      </c>
    </row>
    <row r="21" spans="1:17" s="18" customFormat="1" ht="12">
      <c r="A21" s="423" t="s">
        <v>385</v>
      </c>
      <c r="B21" s="424">
        <f>'3.1'!B23</f>
        <v>122.26112099999999</v>
      </c>
      <c r="C21" s="424">
        <f>'3.1'!C23</f>
        <v>112.16900399999997</v>
      </c>
      <c r="D21" s="424">
        <f>'3.1'!D23</f>
        <v>112.47221699999997</v>
      </c>
      <c r="E21" s="424">
        <f>'3.1'!E23</f>
        <v>94.925797999999972</v>
      </c>
      <c r="F21" s="424">
        <f>'3.1'!F23</f>
        <v>73.497187000000011</v>
      </c>
      <c r="G21" s="424">
        <f>'3.1'!G23</f>
        <v>52.091129000000002</v>
      </c>
      <c r="H21" s="424">
        <f>'3.1'!H23</f>
        <v>48.531098000000007</v>
      </c>
      <c r="I21" s="424">
        <f>'3.1'!I23</f>
        <v>54.324134999999998</v>
      </c>
      <c r="J21" s="424">
        <f>'3.1'!J23</f>
        <v>60.253187999999994</v>
      </c>
      <c r="K21" s="424">
        <f>'3.1'!K23</f>
        <v>81.81255800000001</v>
      </c>
      <c r="L21" s="424">
        <f>'3.1'!L23</f>
        <v>100.75801999999999</v>
      </c>
      <c r="M21" s="424">
        <f>'3.1'!M23</f>
        <v>119.164973</v>
      </c>
      <c r="N21" s="424">
        <f t="shared" si="4"/>
        <v>1032.260428</v>
      </c>
    </row>
    <row r="22" spans="1:17" s="18" customFormat="1" ht="12">
      <c r="A22" s="423" t="s">
        <v>386</v>
      </c>
      <c r="B22" s="424">
        <f>-('9.1'!B13+'9.1'!B31)</f>
        <v>156.566678</v>
      </c>
      <c r="C22" s="424">
        <f>-('9.1'!C13+'9.1'!C31)</f>
        <v>139.90756299999998</v>
      </c>
      <c r="D22" s="424">
        <f>-('9.1'!D13+'9.1'!D31)</f>
        <v>120.65531</v>
      </c>
      <c r="E22" s="424">
        <f>-('9.1'!E13+'9.1'!E31)</f>
        <v>131.56188499999999</v>
      </c>
      <c r="F22" s="424">
        <f>-('9.1'!F13+'9.1'!F31)</f>
        <v>99.198072999999994</v>
      </c>
      <c r="G22" s="424">
        <f>-('9.1'!G13+'9.1'!G31)</f>
        <v>67.58095999999999</v>
      </c>
      <c r="H22" s="424">
        <f>-('9.1'!H13+'9.1'!H31)</f>
        <v>91.862118000000009</v>
      </c>
      <c r="I22" s="424">
        <f>-('9.1'!I13+'9.1'!I31)</f>
        <v>134.986918</v>
      </c>
      <c r="J22" s="424">
        <f>-('9.1'!J13+'9.1'!J31)</f>
        <v>147.71590799999998</v>
      </c>
      <c r="K22" s="424">
        <f>-('9.1'!K13+'9.1'!K31)</f>
        <v>158.281015</v>
      </c>
      <c r="L22" s="424">
        <f>-('9.1'!L13+'9.1'!L31)</f>
        <v>152.09397100000001</v>
      </c>
      <c r="M22" s="424">
        <f>-('9.1'!M13+'9.1'!M31)</f>
        <v>173.32716300000001</v>
      </c>
      <c r="N22" s="424">
        <f t="shared" si="4"/>
        <v>1573.7375619999998</v>
      </c>
    </row>
    <row r="23" spans="1:17" s="18" customFormat="1" ht="12">
      <c r="A23" s="423" t="s">
        <v>387</v>
      </c>
      <c r="B23" s="424">
        <f>B24+B22+B9+B20</f>
        <v>7086.9713100000054</v>
      </c>
      <c r="C23" s="424">
        <f t="shared" ref="C23:L23" si="5">C24+C22+C9+C20</f>
        <v>6553.653451000002</v>
      </c>
      <c r="D23" s="424">
        <f t="shared" si="5"/>
        <v>6753.9138139999977</v>
      </c>
      <c r="E23" s="424">
        <f t="shared" si="5"/>
        <v>6038.6843249999965</v>
      </c>
      <c r="F23" s="424">
        <f t="shared" si="5"/>
        <v>5793.2517840000028</v>
      </c>
      <c r="G23" s="424">
        <f t="shared" si="5"/>
        <v>5426.0251969999945</v>
      </c>
      <c r="H23" s="424">
        <f t="shared" si="5"/>
        <v>5345.3626430000068</v>
      </c>
      <c r="I23" s="424">
        <f t="shared" si="5"/>
        <v>5414.6612000000005</v>
      </c>
      <c r="J23" s="424">
        <f t="shared" si="5"/>
        <v>5591.7665760000045</v>
      </c>
      <c r="K23" s="424">
        <f t="shared" si="5"/>
        <v>6196.1497660000132</v>
      </c>
      <c r="L23" s="424">
        <f t="shared" si="5"/>
        <v>6583.2542059999987</v>
      </c>
      <c r="M23" s="424">
        <f>M24+M22+M9+M20</f>
        <v>6877.6826040000051</v>
      </c>
      <c r="N23" s="424">
        <f t="shared" si="4"/>
        <v>73661.376876000024</v>
      </c>
    </row>
    <row r="24" spans="1:17" s="18" customFormat="1" ht="12">
      <c r="A24" s="423" t="s">
        <v>388</v>
      </c>
      <c r="B24" s="427">
        <f>B14+B15+B16+B17+B18+B19+B21</f>
        <v>6053.7383450000052</v>
      </c>
      <c r="C24" s="427">
        <f t="shared" ref="C24:M24" si="6">C14+C15+C16+C17+C18+C19+C21</f>
        <v>5629.5992110000016</v>
      </c>
      <c r="D24" s="427">
        <f t="shared" si="6"/>
        <v>5829.9186339999978</v>
      </c>
      <c r="E24" s="427">
        <f t="shared" si="6"/>
        <v>5210.8981639999965</v>
      </c>
      <c r="F24" s="427">
        <f t="shared" si="6"/>
        <v>5046.2663820000034</v>
      </c>
      <c r="G24" s="427">
        <f t="shared" si="6"/>
        <v>4703.0281379999942</v>
      </c>
      <c r="H24" s="427">
        <f t="shared" si="6"/>
        <v>4562.0622910000075</v>
      </c>
      <c r="I24" s="427">
        <f t="shared" si="6"/>
        <v>4585.0450720000008</v>
      </c>
      <c r="J24" s="427">
        <f t="shared" si="6"/>
        <v>4696.9396150000039</v>
      </c>
      <c r="K24" s="427">
        <f t="shared" si="6"/>
        <v>5169.9422640000148</v>
      </c>
      <c r="L24" s="427">
        <f t="shared" si="6"/>
        <v>5542.3131919999987</v>
      </c>
      <c r="M24" s="427">
        <f t="shared" si="6"/>
        <v>5802.020497000005</v>
      </c>
      <c r="N24" s="427">
        <f>SUM(B24:M24)</f>
        <v>62831.771805000026</v>
      </c>
    </row>
    <row r="25" spans="1:17" s="18" customFormat="1" ht="12">
      <c r="A25" s="428" t="s">
        <v>389</v>
      </c>
      <c r="B25" s="426">
        <f>'3.1'!B5+'3.2'!B4-'3.2'!B23</f>
        <v>30.53578099999504</v>
      </c>
      <c r="C25" s="426">
        <f>'3.1'!C5+'3.2'!C4-'3.2'!C23</f>
        <v>30.647242000000006</v>
      </c>
      <c r="D25" s="426">
        <f>'3.1'!D5+'3.2'!D4-'3.2'!D23</f>
        <v>22.316728000001604</v>
      </c>
      <c r="E25" s="426">
        <f>'3.1'!E5+'3.2'!E4-'3.2'!E23</f>
        <v>22.772614000004069</v>
      </c>
      <c r="F25" s="426">
        <f>'3.1'!F5+'3.2'!F4-'3.2'!F23</f>
        <v>9.4172159999943688</v>
      </c>
      <c r="G25" s="426">
        <f>'3.1'!G5+'3.2'!G4-'3.2'!G23</f>
        <v>16.261224000005313</v>
      </c>
      <c r="H25" s="426">
        <f>'3.1'!H5+'3.2'!H4-'3.2'!H23</f>
        <v>2.0770089999923584</v>
      </c>
      <c r="I25" s="426">
        <f>'3.1'!I5+'3.2'!I4-'3.2'!I23</f>
        <v>1.3513089999987642</v>
      </c>
      <c r="J25" s="426">
        <f>'3.1'!J5+'3.2'!J4-'3.2'!J23</f>
        <v>-13.289174000006824</v>
      </c>
      <c r="K25" s="426">
        <f>'3.1'!K5+'3.2'!K4-'3.2'!K23</f>
        <v>-0.18028500000764325</v>
      </c>
      <c r="L25" s="426">
        <f>'3.1'!L5+'3.2'!L4-'3.2'!L23</f>
        <v>35.90398500000083</v>
      </c>
      <c r="M25" s="426">
        <f>'3.1'!M5+'3.2'!M4-'3.2'!M23</f>
        <v>12.822970999990503</v>
      </c>
      <c r="N25" s="426">
        <f>SUM(B25:M25)</f>
        <v>170.63661999996839</v>
      </c>
    </row>
    <row r="26" spans="1:17" s="55" customFormat="1" ht="11.25">
      <c r="A26" s="278" t="s">
        <v>390</v>
      </c>
      <c r="N26" s="9"/>
    </row>
    <row r="27" spans="1:17" s="55" customFormat="1" ht="11.25">
      <c r="A27" s="278"/>
      <c r="N27" s="211"/>
    </row>
    <row r="28" spans="1:17" s="18" customFormat="1">
      <c r="A28" s="60" t="s">
        <v>391</v>
      </c>
      <c r="B28" s="61">
        <f>-'3.1'!B14</f>
        <v>-520.39099099999999</v>
      </c>
      <c r="C28" s="61">
        <f>-'3.1'!C14</f>
        <v>-459.20200299999993</v>
      </c>
      <c r="D28" s="61">
        <f>-'3.1'!D14</f>
        <v>-467.41170099999994</v>
      </c>
      <c r="E28" s="61">
        <f>-'3.1'!E14</f>
        <v>-405.2339429999999</v>
      </c>
      <c r="F28" s="61">
        <f>-'3.1'!F14</f>
        <v>-384.64026099999995</v>
      </c>
      <c r="G28" s="61">
        <f>-'3.1'!G14</f>
        <v>-395.41147899999999</v>
      </c>
      <c r="H28" s="61">
        <f>-'3.1'!H14</f>
        <v>-429.21942599999988</v>
      </c>
      <c r="I28" s="61">
        <f>-'3.1'!I14</f>
        <v>-437.18214399999988</v>
      </c>
      <c r="J28" s="61">
        <f>-'3.1'!J14</f>
        <v>-467.55488699999989</v>
      </c>
      <c r="K28" s="61">
        <f>-'3.1'!K14</f>
        <v>-542.58347699999968</v>
      </c>
      <c r="L28" s="61">
        <f>-'3.1'!L14</f>
        <v>-552.79958799999952</v>
      </c>
      <c r="M28" s="61">
        <f>-'3.1'!M14</f>
        <v>-543.35993700000029</v>
      </c>
      <c r="N28" s="61">
        <f>-'3.1'!N14</f>
        <v>-5604.9898369999992</v>
      </c>
    </row>
    <row r="29" spans="1:17" s="18" customFormat="1">
      <c r="A29" s="60" t="s">
        <v>370</v>
      </c>
      <c r="B29" s="61">
        <f t="shared" ref="B29:N29" si="7">-B5</f>
        <v>-1159.1009999999999</v>
      </c>
      <c r="C29" s="61">
        <f t="shared" si="7"/>
        <v>-860.995</v>
      </c>
      <c r="D29" s="61">
        <f t="shared" si="7"/>
        <v>-1160.2090000000001</v>
      </c>
      <c r="E29" s="61">
        <f t="shared" si="7"/>
        <v>-1450.2340000000002</v>
      </c>
      <c r="F29" s="61">
        <f t="shared" si="7"/>
        <v>-1150.4580000000001</v>
      </c>
      <c r="G29" s="61">
        <f t="shared" si="7"/>
        <v>-849.03099999999995</v>
      </c>
      <c r="H29" s="61">
        <f t="shared" si="7"/>
        <v>-1082.643</v>
      </c>
      <c r="I29" s="61">
        <f t="shared" si="7"/>
        <v>-1181.039</v>
      </c>
      <c r="J29" s="61">
        <f t="shared" si="7"/>
        <v>-1411.0219999999999</v>
      </c>
      <c r="K29" s="61">
        <f t="shared" si="7"/>
        <v>-1636.4829999999999</v>
      </c>
      <c r="L29" s="61">
        <f t="shared" si="7"/>
        <v>-1470.4589999999998</v>
      </c>
      <c r="M29" s="61">
        <f t="shared" si="7"/>
        <v>-1408.6589999999999</v>
      </c>
      <c r="N29" s="61">
        <f t="shared" si="7"/>
        <v>-14820.332999999999</v>
      </c>
    </row>
    <row r="30" spans="1:17" s="18" customFormat="1">
      <c r="A30" s="60" t="s">
        <v>371</v>
      </c>
      <c r="B30" s="61">
        <f t="shared" ref="B30:N30" si="8">-B6</f>
        <v>-17.155982999999999</v>
      </c>
      <c r="C30" s="61">
        <f t="shared" si="8"/>
        <v>-4.8389110000000004</v>
      </c>
      <c r="D30" s="61">
        <f t="shared" si="8"/>
        <v>-0.173813</v>
      </c>
      <c r="E30" s="61">
        <f t="shared" si="8"/>
        <v>-9.2565000000000008E-2</v>
      </c>
      <c r="F30" s="61">
        <f t="shared" si="8"/>
        <v>-0.20384099999999997</v>
      </c>
      <c r="G30" s="61">
        <f t="shared" si="8"/>
        <v>-0.11799000000000001</v>
      </c>
      <c r="H30" s="61">
        <f t="shared" si="8"/>
        <v>-11.735568000000001</v>
      </c>
      <c r="I30" s="61">
        <f t="shared" si="8"/>
        <v>-46.269047999999998</v>
      </c>
      <c r="J30" s="61">
        <f t="shared" si="8"/>
        <v>-48.528431000000005</v>
      </c>
      <c r="K30" s="61">
        <f t="shared" si="8"/>
        <v>-63.677043000000005</v>
      </c>
      <c r="L30" s="61">
        <f t="shared" si="8"/>
        <v>-67.390749999999997</v>
      </c>
      <c r="M30" s="61">
        <f t="shared" si="8"/>
        <v>-72.464038999999985</v>
      </c>
      <c r="N30" s="61">
        <f t="shared" si="8"/>
        <v>-332.64798199999996</v>
      </c>
      <c r="O30" s="58"/>
    </row>
    <row r="31" spans="1:17" s="18" customFormat="1">
      <c r="A31" s="60" t="s">
        <v>372</v>
      </c>
      <c r="B31" s="61">
        <f t="shared" ref="B31:N31" si="9">-B7</f>
        <v>2306.5940000000001</v>
      </c>
      <c r="C31" s="61">
        <f t="shared" si="9"/>
        <v>1510.6580000000001</v>
      </c>
      <c r="D31" s="61">
        <f t="shared" si="9"/>
        <v>1839.1179999999999</v>
      </c>
      <c r="E31" s="61">
        <f t="shared" si="9"/>
        <v>1812.2159999999999</v>
      </c>
      <c r="F31" s="61">
        <f t="shared" si="9"/>
        <v>1182.8890000000001</v>
      </c>
      <c r="G31" s="61">
        <f t="shared" si="9"/>
        <v>1353.3890000000001</v>
      </c>
      <c r="H31" s="61">
        <f t="shared" si="9"/>
        <v>1914.6200000000003</v>
      </c>
      <c r="I31" s="61">
        <f t="shared" si="9"/>
        <v>1952.4739999999999</v>
      </c>
      <c r="J31" s="61">
        <f t="shared" si="9"/>
        <v>2666.1059999999998</v>
      </c>
      <c r="K31" s="61">
        <f t="shared" si="9"/>
        <v>3508.0079999999998</v>
      </c>
      <c r="L31" s="61">
        <f t="shared" si="9"/>
        <v>3196.991</v>
      </c>
      <c r="M31" s="61">
        <f t="shared" si="9"/>
        <v>2864.1170000000002</v>
      </c>
      <c r="N31" s="61">
        <f t="shared" si="9"/>
        <v>26107.18</v>
      </c>
      <c r="O31" s="58"/>
    </row>
    <row r="32" spans="1:17" s="18" customFormat="1">
      <c r="A32" s="60" t="s">
        <v>373</v>
      </c>
      <c r="B32" s="61">
        <f t="shared" ref="B32:N32" si="10">-B8</f>
        <v>1.4309430000000001</v>
      </c>
      <c r="C32" s="61">
        <f t="shared" si="10"/>
        <v>12.296884</v>
      </c>
      <c r="D32" s="61">
        <f t="shared" si="10"/>
        <v>40.107627000000001</v>
      </c>
      <c r="E32" s="61">
        <f t="shared" si="10"/>
        <v>19.266117000000005</v>
      </c>
      <c r="F32" s="61">
        <f t="shared" si="10"/>
        <v>25.186180999999998</v>
      </c>
      <c r="G32" s="61">
        <f t="shared" si="10"/>
        <v>18.626767000000001</v>
      </c>
      <c r="H32" s="61">
        <f t="shared" si="10"/>
        <v>3.279957</v>
      </c>
      <c r="I32" s="61">
        <f t="shared" si="10"/>
        <v>0.13963199999999998</v>
      </c>
      <c r="J32" s="61">
        <f t="shared" si="10"/>
        <v>3.5718999999999994E-2</v>
      </c>
      <c r="K32" s="61">
        <f t="shared" si="10"/>
        <v>0.34966200000000003</v>
      </c>
      <c r="L32" s="61">
        <f t="shared" si="10"/>
        <v>4.9913000000000006E-2</v>
      </c>
      <c r="M32" s="61">
        <f t="shared" si="10"/>
        <v>0.29682299999999995</v>
      </c>
      <c r="N32" s="61">
        <f t="shared" si="10"/>
        <v>121.06622500000002</v>
      </c>
      <c r="Q32" s="19"/>
    </row>
    <row r="33" spans="1:14" s="18" customFormat="1">
      <c r="A33" s="60" t="s">
        <v>374</v>
      </c>
      <c r="B33" s="61">
        <f t="shared" ref="B33:N33" si="11">-B9</f>
        <v>-356.27529599999997</v>
      </c>
      <c r="C33" s="61">
        <f t="shared" si="11"/>
        <v>-324.94467399999996</v>
      </c>
      <c r="D33" s="61">
        <f t="shared" si="11"/>
        <v>-335.92816900000003</v>
      </c>
      <c r="E33" s="61">
        <f t="shared" si="11"/>
        <v>-290.99033300000002</v>
      </c>
      <c r="F33" s="61">
        <f t="shared" si="11"/>
        <v>-263.14706800000005</v>
      </c>
      <c r="G33" s="61">
        <f t="shared" si="11"/>
        <v>-260.00461999999999</v>
      </c>
      <c r="H33" s="61">
        <f t="shared" si="11"/>
        <v>-262.21880799999997</v>
      </c>
      <c r="I33" s="61">
        <f t="shared" si="11"/>
        <v>-257.44706600000001</v>
      </c>
      <c r="J33" s="61">
        <f t="shared" si="11"/>
        <v>-279.55616599999996</v>
      </c>
      <c r="K33" s="61">
        <f t="shared" si="11"/>
        <v>-325.34300999999999</v>
      </c>
      <c r="L33" s="61">
        <f t="shared" si="11"/>
        <v>-336.04745499999996</v>
      </c>
      <c r="M33" s="61">
        <f t="shared" si="11"/>
        <v>-358.97500700000001</v>
      </c>
      <c r="N33" s="61">
        <f t="shared" si="11"/>
        <v>-3650.8776719999996</v>
      </c>
    </row>
    <row r="34" spans="1:14" s="18" customFormat="1">
      <c r="A34" s="60" t="s">
        <v>375</v>
      </c>
      <c r="B34" s="61">
        <f t="shared" ref="B34:N34" si="12">-B10</f>
        <v>-96.793999999999997</v>
      </c>
      <c r="C34" s="61">
        <f t="shared" si="12"/>
        <v>-89.75</v>
      </c>
      <c r="D34" s="61">
        <f t="shared" si="12"/>
        <v>-95.899000000000001</v>
      </c>
      <c r="E34" s="61">
        <f t="shared" si="12"/>
        <v>-77.59</v>
      </c>
      <c r="F34" s="61">
        <f t="shared" si="12"/>
        <v>-59.098999999999997</v>
      </c>
      <c r="G34" s="61">
        <f t="shared" si="12"/>
        <v>-66.763000000000005</v>
      </c>
      <c r="H34" s="61">
        <f t="shared" si="12"/>
        <v>-73.147999999999996</v>
      </c>
      <c r="I34" s="61">
        <f t="shared" si="12"/>
        <v>-68.111000000000004</v>
      </c>
      <c r="J34" s="61">
        <f t="shared" si="12"/>
        <v>-85.197000000000003</v>
      </c>
      <c r="K34" s="61">
        <f t="shared" si="12"/>
        <v>-113.121</v>
      </c>
      <c r="L34" s="61">
        <f t="shared" si="12"/>
        <v>-104.444</v>
      </c>
      <c r="M34" s="61">
        <f t="shared" si="12"/>
        <v>-111.292</v>
      </c>
      <c r="N34" s="61">
        <f t="shared" si="12"/>
        <v>-1041.2079999999999</v>
      </c>
    </row>
    <row r="35" spans="1:14" s="18" customFormat="1">
      <c r="A35" s="60" t="s">
        <v>376</v>
      </c>
      <c r="B35" s="61">
        <f t="shared" ref="B35:N35" si="13">-B11</f>
        <v>-259.48129599999999</v>
      </c>
      <c r="C35" s="61">
        <f t="shared" si="13"/>
        <v>-235.19467399999996</v>
      </c>
      <c r="D35" s="61">
        <f t="shared" si="13"/>
        <v>-240.029169</v>
      </c>
      <c r="E35" s="61">
        <f t="shared" si="13"/>
        <v>-213.40033300000002</v>
      </c>
      <c r="F35" s="61">
        <f t="shared" si="13"/>
        <v>-204.04806800000003</v>
      </c>
      <c r="G35" s="61">
        <f t="shared" si="13"/>
        <v>-193.24161999999998</v>
      </c>
      <c r="H35" s="61">
        <f t="shared" si="13"/>
        <v>-189.070808</v>
      </c>
      <c r="I35" s="61">
        <f t="shared" si="13"/>
        <v>-189.33606599999999</v>
      </c>
      <c r="J35" s="61">
        <f t="shared" si="13"/>
        <v>-194.35916599999999</v>
      </c>
      <c r="K35" s="61">
        <f t="shared" si="13"/>
        <v>-212.22200999999998</v>
      </c>
      <c r="L35" s="61">
        <f t="shared" si="13"/>
        <v>-231.60345499999997</v>
      </c>
      <c r="M35" s="61">
        <f t="shared" si="13"/>
        <v>-247.683007</v>
      </c>
      <c r="N35" s="61">
        <f t="shared" si="13"/>
        <v>-2609.669672</v>
      </c>
    </row>
    <row r="36" spans="1:14" s="18" customFormat="1">
      <c r="A36" s="60"/>
      <c r="B36" s="61">
        <f t="shared" ref="B36:N36" si="14">-B12</f>
        <v>0</v>
      </c>
      <c r="C36" s="61">
        <f t="shared" si="14"/>
        <v>0</v>
      </c>
      <c r="D36" s="61">
        <f t="shared" si="14"/>
        <v>0</v>
      </c>
      <c r="E36" s="61">
        <f t="shared" si="14"/>
        <v>0</v>
      </c>
      <c r="F36" s="61">
        <f t="shared" si="14"/>
        <v>0</v>
      </c>
      <c r="G36" s="61">
        <f t="shared" si="14"/>
        <v>0</v>
      </c>
      <c r="H36" s="61">
        <f t="shared" si="14"/>
        <v>0</v>
      </c>
      <c r="I36" s="61">
        <f t="shared" si="14"/>
        <v>0</v>
      </c>
      <c r="J36" s="61">
        <f t="shared" si="14"/>
        <v>0</v>
      </c>
      <c r="K36" s="61">
        <f t="shared" si="14"/>
        <v>0</v>
      </c>
      <c r="L36" s="61">
        <f t="shared" si="14"/>
        <v>0</v>
      </c>
      <c r="M36" s="61">
        <f t="shared" si="14"/>
        <v>0</v>
      </c>
      <c r="N36" s="61">
        <f t="shared" si="14"/>
        <v>0</v>
      </c>
    </row>
    <row r="37" spans="1:14" s="18" customFormat="1">
      <c r="A37" s="60" t="s">
        <v>377</v>
      </c>
      <c r="B37" s="61">
        <f t="shared" ref="B37:N37" si="15">-B13</f>
        <v>-5931.4772240000057</v>
      </c>
      <c r="C37" s="61">
        <f t="shared" si="15"/>
        <v>-5517.4302070000012</v>
      </c>
      <c r="D37" s="61">
        <f t="shared" si="15"/>
        <v>-5717.4464169999983</v>
      </c>
      <c r="E37" s="61">
        <f t="shared" si="15"/>
        <v>-5115.9723659999963</v>
      </c>
      <c r="F37" s="61">
        <f t="shared" si="15"/>
        <v>-4972.7691950000035</v>
      </c>
      <c r="G37" s="61">
        <f t="shared" si="15"/>
        <v>-4650.9370089999939</v>
      </c>
      <c r="H37" s="61">
        <f t="shared" si="15"/>
        <v>-4513.5311930000071</v>
      </c>
      <c r="I37" s="61">
        <f t="shared" si="15"/>
        <v>-4530.720937000001</v>
      </c>
      <c r="J37" s="61">
        <f t="shared" si="15"/>
        <v>-4636.6864270000042</v>
      </c>
      <c r="K37" s="61">
        <f t="shared" si="15"/>
        <v>-5088.1297060000152</v>
      </c>
      <c r="L37" s="61">
        <f t="shared" si="15"/>
        <v>-5441.5551719999985</v>
      </c>
      <c r="M37" s="61">
        <f t="shared" si="15"/>
        <v>-5682.8555240000051</v>
      </c>
      <c r="N37" s="61">
        <f t="shared" si="15"/>
        <v>-61799.511377000024</v>
      </c>
    </row>
    <row r="38" spans="1:14" s="18" customFormat="1">
      <c r="A38" s="60" t="s">
        <v>378</v>
      </c>
      <c r="B38" s="61">
        <f t="shared" ref="B38:N38" si="16">-B14</f>
        <v>-634.00195300000007</v>
      </c>
      <c r="C38" s="61">
        <f t="shared" si="16"/>
        <v>-594.43483800000001</v>
      </c>
      <c r="D38" s="61">
        <f t="shared" si="16"/>
        <v>-680.57010000000014</v>
      </c>
      <c r="E38" s="61">
        <f t="shared" si="16"/>
        <v>-641.93391700000006</v>
      </c>
      <c r="F38" s="61">
        <f t="shared" si="16"/>
        <v>-689.26405799999998</v>
      </c>
      <c r="G38" s="61">
        <f t="shared" si="16"/>
        <v>-665.30604700000004</v>
      </c>
      <c r="H38" s="61">
        <f t="shared" si="16"/>
        <v>-644.70057700000007</v>
      </c>
      <c r="I38" s="61">
        <f t="shared" si="16"/>
        <v>-637.65784299999996</v>
      </c>
      <c r="J38" s="61">
        <f t="shared" si="16"/>
        <v>-632.65254099999993</v>
      </c>
      <c r="K38" s="61">
        <f t="shared" si="16"/>
        <v>-654.31912799999998</v>
      </c>
      <c r="L38" s="61">
        <f t="shared" si="16"/>
        <v>-649.93418900000006</v>
      </c>
      <c r="M38" s="61">
        <f t="shared" si="16"/>
        <v>-611.48762999999963</v>
      </c>
      <c r="N38" s="61">
        <f t="shared" si="16"/>
        <v>-7736.2628210000003</v>
      </c>
    </row>
    <row r="39" spans="1:14" s="18" customFormat="1">
      <c r="A39" s="60" t="s">
        <v>379</v>
      </c>
      <c r="B39" s="61">
        <f t="shared" ref="B39:N39" si="17">-B15</f>
        <v>-2001.0879040000002</v>
      </c>
      <c r="C39" s="61">
        <f t="shared" si="17"/>
        <v>-1909.965911</v>
      </c>
      <c r="D39" s="61">
        <f t="shared" si="17"/>
        <v>-2069.8147469999999</v>
      </c>
      <c r="E39" s="61">
        <f t="shared" si="17"/>
        <v>-1890.1251810000001</v>
      </c>
      <c r="F39" s="61">
        <f t="shared" si="17"/>
        <v>-1934.800577</v>
      </c>
      <c r="G39" s="61">
        <f t="shared" si="17"/>
        <v>-1998.0370199999998</v>
      </c>
      <c r="H39" s="61">
        <f t="shared" si="17"/>
        <v>-1881.919719999999</v>
      </c>
      <c r="I39" s="61">
        <f t="shared" si="17"/>
        <v>-1876.5879110000003</v>
      </c>
      <c r="J39" s="61">
        <f t="shared" si="17"/>
        <v>-1923.8459779999998</v>
      </c>
      <c r="K39" s="61">
        <f t="shared" si="17"/>
        <v>-1970.898662000001</v>
      </c>
      <c r="L39" s="61">
        <f t="shared" si="17"/>
        <v>-2050.098113</v>
      </c>
      <c r="M39" s="61">
        <f t="shared" si="17"/>
        <v>-1879.8175590000001</v>
      </c>
      <c r="N39" s="61">
        <f t="shared" si="17"/>
        <v>-23386.999282999997</v>
      </c>
    </row>
    <row r="40" spans="1:14" s="18" customFormat="1">
      <c r="A40" s="60" t="s">
        <v>271</v>
      </c>
      <c r="B40" s="61">
        <f t="shared" ref="B40:N40" si="18">-B16</f>
        <v>-814.38326825434092</v>
      </c>
      <c r="C40" s="61">
        <f t="shared" si="18"/>
        <v>-754.965480906793</v>
      </c>
      <c r="D40" s="61">
        <f t="shared" si="18"/>
        <v>-727.55039318412992</v>
      </c>
      <c r="E40" s="61">
        <f t="shared" si="18"/>
        <v>-625.88412303989799</v>
      </c>
      <c r="F40" s="61">
        <f t="shared" si="18"/>
        <v>-586.92082088647612</v>
      </c>
      <c r="G40" s="61">
        <f t="shared" si="18"/>
        <v>-518.132796761137</v>
      </c>
      <c r="H40" s="61">
        <f t="shared" si="18"/>
        <v>-525.53609355175104</v>
      </c>
      <c r="I40" s="61">
        <f t="shared" si="18"/>
        <v>-542.63159902829591</v>
      </c>
      <c r="J40" s="61">
        <f t="shared" si="18"/>
        <v>-544.13136168927906</v>
      </c>
      <c r="K40" s="61">
        <f t="shared" si="18"/>
        <v>-635.356815921779</v>
      </c>
      <c r="L40" s="61">
        <f t="shared" si="18"/>
        <v>-701.659722228909</v>
      </c>
      <c r="M40" s="61">
        <f t="shared" si="18"/>
        <v>-771.54951084936192</v>
      </c>
      <c r="N40" s="61">
        <f t="shared" si="18"/>
        <v>-7748.7019863021505</v>
      </c>
    </row>
    <row r="41" spans="1:14" s="18" customFormat="1">
      <c r="A41" s="60" t="s">
        <v>272</v>
      </c>
      <c r="B41" s="61">
        <f t="shared" ref="B41:N41" si="19">-B17</f>
        <v>-1960.6805127456591</v>
      </c>
      <c r="C41" s="61">
        <f t="shared" si="19"/>
        <v>-1779.764077093206</v>
      </c>
      <c r="D41" s="61">
        <f t="shared" si="19"/>
        <v>-1728.5325428158699</v>
      </c>
      <c r="E41" s="61">
        <f t="shared" si="19"/>
        <v>-1491.4245669601032</v>
      </c>
      <c r="F41" s="61">
        <f t="shared" si="19"/>
        <v>-1274.8693511135241</v>
      </c>
      <c r="G41" s="61">
        <f t="shared" si="19"/>
        <v>-1027.4120222388642</v>
      </c>
      <c r="H41" s="61">
        <f t="shared" si="19"/>
        <v>-1029.297521448249</v>
      </c>
      <c r="I41" s="61">
        <f t="shared" si="19"/>
        <v>-1047.9747499717021</v>
      </c>
      <c r="J41" s="61">
        <f t="shared" si="19"/>
        <v>-1068.8051063107218</v>
      </c>
      <c r="K41" s="61">
        <f t="shared" si="19"/>
        <v>-1371.1554040782221</v>
      </c>
      <c r="L41" s="61">
        <f t="shared" si="19"/>
        <v>-1558.8806157710872</v>
      </c>
      <c r="M41" s="61">
        <f t="shared" si="19"/>
        <v>-1921.1593271506401</v>
      </c>
      <c r="N41" s="61">
        <f t="shared" si="19"/>
        <v>-17259.955797697847</v>
      </c>
    </row>
    <row r="42" spans="1:14" s="18" customFormat="1">
      <c r="A42" s="60" t="s">
        <v>382</v>
      </c>
      <c r="B42" s="61">
        <f t="shared" ref="B42:N42" si="20">-B18</f>
        <v>-22.734698999999999</v>
      </c>
      <c r="C42" s="61">
        <f t="shared" si="20"/>
        <v>-21.794407</v>
      </c>
      <c r="D42" s="61">
        <f t="shared" si="20"/>
        <v>-29.170952</v>
      </c>
      <c r="E42" s="61">
        <f t="shared" si="20"/>
        <v>-23.474938000000002</v>
      </c>
      <c r="F42" s="61">
        <f t="shared" si="20"/>
        <v>-27.479436</v>
      </c>
      <c r="G42" s="61">
        <f t="shared" si="20"/>
        <v>-14.625669</v>
      </c>
      <c r="H42" s="61">
        <f t="shared" si="20"/>
        <v>-15.606033</v>
      </c>
      <c r="I42" s="61">
        <f t="shared" si="20"/>
        <v>-18.726253999999997</v>
      </c>
      <c r="J42" s="61">
        <f t="shared" si="20"/>
        <v>-24.642692999999998</v>
      </c>
      <c r="K42" s="61">
        <f t="shared" si="20"/>
        <v>-17.056564000000002</v>
      </c>
      <c r="L42" s="61">
        <f t="shared" si="20"/>
        <v>-14.410757</v>
      </c>
      <c r="M42" s="61">
        <f t="shared" si="20"/>
        <v>-16.962886000000001</v>
      </c>
      <c r="N42" s="61">
        <f t="shared" si="20"/>
        <v>-246.68528799999996</v>
      </c>
    </row>
    <row r="43" spans="1:14" s="18" customFormat="1">
      <c r="A43" s="60" t="s">
        <v>383</v>
      </c>
      <c r="B43" s="61">
        <f t="shared" ref="B43:N43" si="21">-B19</f>
        <v>-498.58888700000557</v>
      </c>
      <c r="C43" s="61">
        <f t="shared" si="21"/>
        <v>-456.50549300000199</v>
      </c>
      <c r="D43" s="61">
        <f t="shared" si="21"/>
        <v>-481.80768199999807</v>
      </c>
      <c r="E43" s="61">
        <f t="shared" si="21"/>
        <v>-443.12963999999459</v>
      </c>
      <c r="F43" s="61">
        <f t="shared" si="21"/>
        <v>-459.43495200000399</v>
      </c>
      <c r="G43" s="61">
        <f t="shared" si="21"/>
        <v>-427.42345399999323</v>
      </c>
      <c r="H43" s="61">
        <f t="shared" si="21"/>
        <v>-416.47124800000762</v>
      </c>
      <c r="I43" s="61">
        <f t="shared" si="21"/>
        <v>-407.14258000000262</v>
      </c>
      <c r="J43" s="61">
        <f t="shared" si="21"/>
        <v>-442.6087470000038</v>
      </c>
      <c r="K43" s="61">
        <f t="shared" si="21"/>
        <v>-439.3431320000127</v>
      </c>
      <c r="L43" s="61">
        <f t="shared" si="21"/>
        <v>-466.57177500000324</v>
      </c>
      <c r="M43" s="61">
        <f t="shared" si="21"/>
        <v>-481.87861100000293</v>
      </c>
      <c r="N43" s="61">
        <f t="shared" si="21"/>
        <v>-5420.9062010000307</v>
      </c>
    </row>
    <row r="44" spans="1:14" s="18" customFormat="1">
      <c r="A44" s="60" t="s">
        <v>386</v>
      </c>
      <c r="B44" s="61">
        <f t="shared" ref="B44:N44" si="22">-B22</f>
        <v>-156.566678</v>
      </c>
      <c r="C44" s="61">
        <f t="shared" si="22"/>
        <v>-139.90756299999998</v>
      </c>
      <c r="D44" s="61">
        <f t="shared" si="22"/>
        <v>-120.65531</v>
      </c>
      <c r="E44" s="61">
        <f t="shared" si="22"/>
        <v>-131.56188499999999</v>
      </c>
      <c r="F44" s="61">
        <f t="shared" si="22"/>
        <v>-99.198072999999994</v>
      </c>
      <c r="G44" s="61">
        <f t="shared" si="22"/>
        <v>-67.58095999999999</v>
      </c>
      <c r="H44" s="61">
        <f t="shared" si="22"/>
        <v>-91.862118000000009</v>
      </c>
      <c r="I44" s="61">
        <f t="shared" si="22"/>
        <v>-134.986918</v>
      </c>
      <c r="J44" s="61">
        <f t="shared" si="22"/>
        <v>-147.71590799999998</v>
      </c>
      <c r="K44" s="61">
        <f t="shared" si="22"/>
        <v>-158.281015</v>
      </c>
      <c r="L44" s="61">
        <f t="shared" si="22"/>
        <v>-152.09397100000001</v>
      </c>
      <c r="M44" s="61">
        <f t="shared" si="22"/>
        <v>-173.32716300000001</v>
      </c>
      <c r="N44" s="61">
        <f t="shared" si="22"/>
        <v>-1573.7375619999998</v>
      </c>
    </row>
    <row r="45" spans="1:14" s="18" customFormat="1">
      <c r="A45" s="60" t="s">
        <v>387</v>
      </c>
      <c r="B45" s="61">
        <f t="shared" ref="B45:N45" si="23">-B23</f>
        <v>-7086.9713100000054</v>
      </c>
      <c r="C45" s="61">
        <f t="shared" si="23"/>
        <v>-6553.653451000002</v>
      </c>
      <c r="D45" s="61">
        <f t="shared" si="23"/>
        <v>-6753.9138139999977</v>
      </c>
      <c r="E45" s="61">
        <f t="shared" si="23"/>
        <v>-6038.6843249999965</v>
      </c>
      <c r="F45" s="61">
        <f t="shared" si="23"/>
        <v>-5793.2517840000028</v>
      </c>
      <c r="G45" s="61">
        <f t="shared" si="23"/>
        <v>-5426.0251969999945</v>
      </c>
      <c r="H45" s="61">
        <f t="shared" si="23"/>
        <v>-5345.3626430000068</v>
      </c>
      <c r="I45" s="61">
        <f t="shared" si="23"/>
        <v>-5414.6612000000005</v>
      </c>
      <c r="J45" s="61">
        <f t="shared" si="23"/>
        <v>-5591.7665760000045</v>
      </c>
      <c r="K45" s="61">
        <f t="shared" si="23"/>
        <v>-6196.1497660000132</v>
      </c>
      <c r="L45" s="61">
        <f t="shared" si="23"/>
        <v>-6583.2542059999987</v>
      </c>
      <c r="M45" s="61">
        <f t="shared" si="23"/>
        <v>-6877.6826040000051</v>
      </c>
      <c r="N45" s="61">
        <f t="shared" si="23"/>
        <v>-73661.376876000024</v>
      </c>
    </row>
    <row r="46" spans="1:14" s="18" customFormat="1">
      <c r="A46" s="60" t="s">
        <v>388</v>
      </c>
      <c r="B46" s="61">
        <f t="shared" ref="B46:N46" si="24">-B24</f>
        <v>-6053.7383450000052</v>
      </c>
      <c r="C46" s="61">
        <f t="shared" si="24"/>
        <v>-5629.5992110000016</v>
      </c>
      <c r="D46" s="61">
        <f t="shared" si="24"/>
        <v>-5829.9186339999978</v>
      </c>
      <c r="E46" s="61">
        <f t="shared" si="24"/>
        <v>-5210.8981639999965</v>
      </c>
      <c r="F46" s="61">
        <f t="shared" si="24"/>
        <v>-5046.2663820000034</v>
      </c>
      <c r="G46" s="61">
        <f t="shared" si="24"/>
        <v>-4703.0281379999942</v>
      </c>
      <c r="H46" s="61">
        <f t="shared" si="24"/>
        <v>-4562.0622910000075</v>
      </c>
      <c r="I46" s="61">
        <f t="shared" si="24"/>
        <v>-4585.0450720000008</v>
      </c>
      <c r="J46" s="61">
        <f t="shared" si="24"/>
        <v>-4696.9396150000039</v>
      </c>
      <c r="K46" s="61">
        <f t="shared" si="24"/>
        <v>-5169.9422640000148</v>
      </c>
      <c r="L46" s="61">
        <f t="shared" si="24"/>
        <v>-5542.3131919999987</v>
      </c>
      <c r="M46" s="61">
        <f t="shared" si="24"/>
        <v>-5802.020497000005</v>
      </c>
      <c r="N46" s="61">
        <f t="shared" si="24"/>
        <v>-62831.771805000026</v>
      </c>
    </row>
    <row r="47" spans="1:14" s="18" customFormat="1" ht="12"/>
    <row r="48" spans="1:14" s="18" customFormat="1">
      <c r="A48" s="59"/>
      <c r="B48" s="59"/>
      <c r="C48" s="59"/>
      <c r="D48" s="59"/>
      <c r="E48" s="59"/>
      <c r="F48" s="59"/>
      <c r="G48" s="59"/>
      <c r="H48" s="59"/>
      <c r="I48" s="59"/>
      <c r="J48" s="59"/>
      <c r="K48" s="59"/>
      <c r="L48" s="59"/>
      <c r="M48" s="59"/>
      <c r="N48" s="59"/>
    </row>
    <row r="50" spans="2:14">
      <c r="B50" s="62"/>
      <c r="C50" s="62"/>
      <c r="D50" s="62"/>
      <c r="E50" s="62"/>
      <c r="F50" s="62"/>
      <c r="G50" s="62"/>
      <c r="H50" s="62"/>
      <c r="I50" s="62"/>
      <c r="J50" s="62"/>
      <c r="K50" s="62"/>
      <c r="L50" s="62"/>
      <c r="M50" s="62"/>
      <c r="N50" s="62"/>
    </row>
    <row r="51" spans="2:14">
      <c r="B51" s="62"/>
      <c r="C51" s="62"/>
      <c r="D51" s="62"/>
      <c r="E51" s="62"/>
      <c r="F51" s="62"/>
      <c r="G51" s="62"/>
      <c r="H51" s="62"/>
      <c r="I51" s="62"/>
      <c r="J51" s="62"/>
      <c r="K51" s="62"/>
      <c r="L51" s="62"/>
      <c r="M51" s="62"/>
      <c r="N51" s="62"/>
    </row>
    <row r="52" spans="2:14">
      <c r="B52" s="62"/>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0"/>
  <dimension ref="A1:M50"/>
  <sheetViews>
    <sheetView showGridLines="0" zoomScaleNormal="100" zoomScaleSheetLayoutView="100" workbookViewId="0">
      <selection activeCell="O36" sqref="O36"/>
    </sheetView>
  </sheetViews>
  <sheetFormatPr defaultColWidth="9.140625" defaultRowHeight="12"/>
  <cols>
    <col min="1" max="1" width="43.42578125" style="3" customWidth="1"/>
    <col min="2" max="11" width="10" style="3" customWidth="1"/>
    <col min="12" max="16384" width="9.140625" style="3"/>
  </cols>
  <sheetData>
    <row r="1" spans="1:11" ht="18">
      <c r="A1" s="301" t="s">
        <v>392</v>
      </c>
      <c r="K1" s="315" t="str">
        <f>'3.1'!N1</f>
        <v>2021</v>
      </c>
    </row>
    <row r="2" spans="1:11" ht="6" customHeight="1"/>
    <row r="3" spans="1:11">
      <c r="A3" s="325"/>
      <c r="B3" s="325">
        <v>2012</v>
      </c>
      <c r="C3" s="325">
        <v>2013</v>
      </c>
      <c r="D3" s="325">
        <v>2014</v>
      </c>
      <c r="E3" s="325">
        <v>2015</v>
      </c>
      <c r="F3" s="325">
        <v>2016</v>
      </c>
      <c r="G3" s="325">
        <v>2017</v>
      </c>
      <c r="H3" s="325">
        <v>2018</v>
      </c>
      <c r="I3" s="325">
        <v>2019</v>
      </c>
      <c r="J3" s="325">
        <v>2020</v>
      </c>
      <c r="K3" s="325">
        <v>2021</v>
      </c>
    </row>
    <row r="4" spans="1:11">
      <c r="A4" s="430" t="s">
        <v>393</v>
      </c>
      <c r="B4" s="431">
        <v>87574</v>
      </c>
      <c r="C4" s="431">
        <v>87065</v>
      </c>
      <c r="D4" s="431">
        <v>86013.357042200005</v>
      </c>
      <c r="E4" s="431">
        <v>83893.58928629999</v>
      </c>
      <c r="F4" s="431">
        <v>83305.450922999997</v>
      </c>
      <c r="G4" s="431">
        <v>87041.028529999996</v>
      </c>
      <c r="H4" s="431">
        <v>88001.98933099999</v>
      </c>
      <c r="I4" s="431">
        <v>86990.503721999994</v>
      </c>
      <c r="J4" s="431">
        <v>81445.46639300001</v>
      </c>
      <c r="K4" s="431">
        <f>'3.1'!$N$5</f>
        <v>84907.278738999972</v>
      </c>
    </row>
    <row r="5" spans="1:11">
      <c r="A5" s="366" t="s">
        <v>367</v>
      </c>
      <c r="B5" s="328">
        <v>81088</v>
      </c>
      <c r="C5" s="328">
        <v>80858</v>
      </c>
      <c r="D5" s="328">
        <v>79899.460689090061</v>
      </c>
      <c r="E5" s="328">
        <v>77886.602498299995</v>
      </c>
      <c r="F5" s="328">
        <v>77418.485033999998</v>
      </c>
      <c r="G5" s="328">
        <v>81008.398686</v>
      </c>
      <c r="H5" s="328">
        <v>81901.989695118042</v>
      </c>
      <c r="I5" s="328">
        <v>81146.575203999993</v>
      </c>
      <c r="J5" s="328">
        <v>76128.255261000013</v>
      </c>
      <c r="K5" s="328">
        <f>'3.1'!$N$28</f>
        <v>79302.288901999986</v>
      </c>
    </row>
    <row r="6" spans="1:11" ht="0.75" customHeight="1">
      <c r="A6" s="434"/>
      <c r="B6" s="433"/>
      <c r="C6" s="433"/>
      <c r="D6" s="433"/>
      <c r="E6" s="433"/>
      <c r="F6" s="433"/>
      <c r="G6" s="433"/>
      <c r="H6" s="433"/>
      <c r="I6" s="433"/>
      <c r="J6" s="433"/>
      <c r="K6" s="433"/>
    </row>
    <row r="7" spans="1:11">
      <c r="A7" s="432" t="s">
        <v>394</v>
      </c>
      <c r="B7" s="433">
        <v>6485</v>
      </c>
      <c r="C7" s="433">
        <v>6207</v>
      </c>
      <c r="D7" s="433">
        <v>6113.8963531099453</v>
      </c>
      <c r="E7" s="433">
        <v>6006.9867880000011</v>
      </c>
      <c r="F7" s="433">
        <v>5886.9658890000001</v>
      </c>
      <c r="G7" s="433">
        <v>6032.629844</v>
      </c>
      <c r="H7" s="433">
        <v>6099.9996358819553</v>
      </c>
      <c r="I7" s="433">
        <v>5843.9285179999997</v>
      </c>
      <c r="J7" s="433">
        <v>5317.2111320000004</v>
      </c>
      <c r="K7" s="433">
        <f>'3.1'!$N$14</f>
        <v>5604.9898369999992</v>
      </c>
    </row>
    <row r="8" spans="1:11">
      <c r="A8" s="325" t="s">
        <v>395</v>
      </c>
      <c r="B8" s="326">
        <v>70453</v>
      </c>
      <c r="C8" s="326">
        <v>70177</v>
      </c>
      <c r="D8" s="326">
        <v>69619.821144529342</v>
      </c>
      <c r="E8" s="326">
        <v>71016.158674999984</v>
      </c>
      <c r="F8" s="326">
        <v>72419.635899999979</v>
      </c>
      <c r="G8" s="326">
        <v>73819.32314100003</v>
      </c>
      <c r="H8" s="326">
        <v>73941.659709854517</v>
      </c>
      <c r="I8" s="326">
        <v>73931.631777802439</v>
      </c>
      <c r="J8" s="326">
        <v>71354.758872837527</v>
      </c>
      <c r="K8" s="326">
        <f>'3.2'!$N$23</f>
        <v>73661.376876000024</v>
      </c>
    </row>
    <row r="9" spans="1:11">
      <c r="A9" s="366" t="s">
        <v>396</v>
      </c>
      <c r="B9" s="328">
        <v>58799</v>
      </c>
      <c r="C9" s="328">
        <v>58656</v>
      </c>
      <c r="D9" s="328">
        <v>58296.622287919396</v>
      </c>
      <c r="E9" s="328">
        <v>59282.092168999996</v>
      </c>
      <c r="F9" s="328">
        <v>60882.36577199999</v>
      </c>
      <c r="G9" s="328">
        <v>61881.481825000024</v>
      </c>
      <c r="H9" s="328">
        <v>62199.392721972567</v>
      </c>
      <c r="I9" s="328">
        <v>62267.753606802435</v>
      </c>
      <c r="J9" s="328">
        <v>60235.716848837532</v>
      </c>
      <c r="K9" s="328">
        <f>'3.2'!$N$24</f>
        <v>62831.771805000026</v>
      </c>
    </row>
    <row r="10" spans="1:11">
      <c r="A10" s="432" t="s">
        <v>394</v>
      </c>
      <c r="B10" s="433">
        <v>6485</v>
      </c>
      <c r="C10" s="433">
        <v>6207</v>
      </c>
      <c r="D10" s="433">
        <v>6113.8963531099453</v>
      </c>
      <c r="E10" s="433">
        <v>6006.9867880000011</v>
      </c>
      <c r="F10" s="433">
        <v>5886.9658890000001</v>
      </c>
      <c r="G10" s="433">
        <v>6032.629844</v>
      </c>
      <c r="H10" s="433">
        <v>6099.9996358819553</v>
      </c>
      <c r="I10" s="433">
        <v>5843.9285179999997</v>
      </c>
      <c r="J10" s="433">
        <v>5317.2111320000004</v>
      </c>
      <c r="K10" s="433">
        <f>'3.1'!$N$14</f>
        <v>5604.9898369999992</v>
      </c>
    </row>
    <row r="11" spans="1:11">
      <c r="A11" s="432" t="s">
        <v>374</v>
      </c>
      <c r="B11" s="433">
        <v>4187</v>
      </c>
      <c r="C11" s="433">
        <v>4098</v>
      </c>
      <c r="D11" s="433">
        <v>3846.6498234999949</v>
      </c>
      <c r="E11" s="433">
        <v>4066.9859489999931</v>
      </c>
      <c r="F11" s="433">
        <v>4080.129727</v>
      </c>
      <c r="G11" s="433">
        <v>4374.7450980000003</v>
      </c>
      <c r="H11" s="433">
        <v>4269.3825020000004</v>
      </c>
      <c r="I11" s="433">
        <v>4299.9687530000001</v>
      </c>
      <c r="J11" s="433">
        <v>4117.0578390000001</v>
      </c>
      <c r="K11" s="433">
        <f>'3.2'!$N$9</f>
        <v>3650.8776719999996</v>
      </c>
    </row>
    <row r="12" spans="1:11">
      <c r="A12" s="329" t="s">
        <v>386</v>
      </c>
      <c r="B12" s="223">
        <v>982</v>
      </c>
      <c r="C12" s="223">
        <v>1217</v>
      </c>
      <c r="D12" s="223">
        <v>1362.6526799999999</v>
      </c>
      <c r="E12" s="223">
        <v>1660.0937690000001</v>
      </c>
      <c r="F12" s="223">
        <v>1570.1745120000003</v>
      </c>
      <c r="G12" s="223">
        <v>1530.4663739999996</v>
      </c>
      <c r="H12" s="223">
        <v>1372.8848500000001</v>
      </c>
      <c r="I12" s="223">
        <v>1519.9809</v>
      </c>
      <c r="J12" s="223">
        <v>1684.7730529999997</v>
      </c>
      <c r="K12" s="223">
        <f>'3.2'!$N$22</f>
        <v>1573.7375619999998</v>
      </c>
    </row>
    <row r="13" spans="1:11">
      <c r="A13" s="325" t="s">
        <v>369</v>
      </c>
      <c r="B13" s="326">
        <v>-17120</v>
      </c>
      <c r="C13" s="326">
        <v>-16887</v>
      </c>
      <c r="D13" s="326">
        <v>-16300.064603000001</v>
      </c>
      <c r="E13" s="326">
        <v>-12515.503262000002</v>
      </c>
      <c r="F13" s="326">
        <v>-10974.436110999995</v>
      </c>
      <c r="G13" s="326">
        <v>-13036.937850999999</v>
      </c>
      <c r="H13" s="326">
        <v>-13907.092500000001</v>
      </c>
      <c r="I13" s="326">
        <v>-13096.603356</v>
      </c>
      <c r="J13" s="326">
        <v>-10152.859745000002</v>
      </c>
      <c r="K13" s="326">
        <f>'3.2'!$N$4</f>
        <v>-11075.265243</v>
      </c>
    </row>
    <row r="14" spans="1:11" s="44" customFormat="1" ht="33.6" customHeight="1">
      <c r="A14" s="588" t="s">
        <v>397</v>
      </c>
      <c r="B14" s="587"/>
      <c r="C14" s="587"/>
      <c r="D14" s="237"/>
      <c r="E14" s="237"/>
      <c r="F14" s="237"/>
      <c r="G14" s="237"/>
      <c r="H14" s="237"/>
      <c r="I14" s="237"/>
      <c r="J14" s="237"/>
      <c r="K14" s="238"/>
    </row>
    <row r="15" spans="1:11" s="44" customFormat="1">
      <c r="A15" s="325"/>
      <c r="B15" s="325">
        <v>2012</v>
      </c>
      <c r="C15" s="325">
        <v>2013</v>
      </c>
      <c r="D15" s="325">
        <v>2014</v>
      </c>
      <c r="E15" s="325">
        <v>2015</v>
      </c>
      <c r="F15" s="325">
        <v>2016</v>
      </c>
      <c r="G15" s="325">
        <v>2017</v>
      </c>
      <c r="H15" s="325">
        <v>2018</v>
      </c>
      <c r="I15" s="325">
        <v>2019</v>
      </c>
      <c r="J15" s="325">
        <v>2020</v>
      </c>
      <c r="K15" s="325">
        <v>2021</v>
      </c>
    </row>
    <row r="16" spans="1:11" s="44" customFormat="1">
      <c r="A16" s="325" t="s">
        <v>356</v>
      </c>
      <c r="B16" s="330">
        <v>87573.731590138806</v>
      </c>
      <c r="C16" s="330">
        <v>87064.900000000009</v>
      </c>
      <c r="D16" s="330">
        <v>86013.357042200005</v>
      </c>
      <c r="E16" s="330">
        <v>83893.58928629999</v>
      </c>
      <c r="F16" s="330">
        <v>83305.450922999997</v>
      </c>
      <c r="G16" s="330">
        <v>87041.028529999996</v>
      </c>
      <c r="H16" s="330">
        <v>88001.98933099999</v>
      </c>
      <c r="I16" s="330">
        <v>86990.503721999994</v>
      </c>
      <c r="J16" s="330">
        <v>81445.46639300001</v>
      </c>
      <c r="K16" s="330">
        <f>SUM(K17:K24)</f>
        <v>84907.278738999972</v>
      </c>
    </row>
    <row r="17" spans="1:13" s="44" customFormat="1">
      <c r="A17" s="366" t="s">
        <v>357</v>
      </c>
      <c r="B17" s="368">
        <v>30324.178</v>
      </c>
      <c r="C17" s="368">
        <v>30745.3</v>
      </c>
      <c r="D17" s="368">
        <v>30324.873359999998</v>
      </c>
      <c r="E17" s="368">
        <v>26840.84765</v>
      </c>
      <c r="F17" s="368">
        <v>24104.222150000001</v>
      </c>
      <c r="G17" s="368">
        <v>28339.57704</v>
      </c>
      <c r="H17" s="368">
        <v>29921.311170000001</v>
      </c>
      <c r="I17" s="368">
        <v>30246.208839999999</v>
      </c>
      <c r="J17" s="368">
        <v>30043.279770000001</v>
      </c>
      <c r="K17" s="368">
        <f>'3.1'!N6</f>
        <v>30731.180379999998</v>
      </c>
    </row>
    <row r="18" spans="1:13" s="44" customFormat="1">
      <c r="A18" s="432" t="s">
        <v>358</v>
      </c>
      <c r="B18" s="436">
        <v>47261.007437886903</v>
      </c>
      <c r="C18" s="436">
        <v>44737</v>
      </c>
      <c r="D18" s="436">
        <v>44420.480448999995</v>
      </c>
      <c r="E18" s="436">
        <v>44819.83107</v>
      </c>
      <c r="F18" s="436">
        <v>45704.070480000009</v>
      </c>
      <c r="G18" s="436">
        <v>45431.680268000004</v>
      </c>
      <c r="H18" s="436">
        <v>45070.754583999995</v>
      </c>
      <c r="I18" s="436">
        <v>41386.690892000006</v>
      </c>
      <c r="J18" s="436">
        <v>35197.584424000001</v>
      </c>
      <c r="K18" s="436">
        <f>'3.1'!N7</f>
        <v>38629.840591</v>
      </c>
    </row>
    <row r="19" spans="1:13" s="44" customFormat="1">
      <c r="A19" s="432" t="s">
        <v>359</v>
      </c>
      <c r="B19" s="436">
        <v>2200.4</v>
      </c>
      <c r="C19" s="436">
        <v>2092.8000000000002</v>
      </c>
      <c r="D19" s="436">
        <v>2204.6749</v>
      </c>
      <c r="E19" s="436">
        <v>2749.0231000000003</v>
      </c>
      <c r="F19" s="436">
        <v>4049.2436780000003</v>
      </c>
      <c r="G19" s="436">
        <v>3722.4054339999998</v>
      </c>
      <c r="H19" s="436">
        <v>3690.8718700000009</v>
      </c>
      <c r="I19" s="436">
        <v>5518.5206710000002</v>
      </c>
      <c r="J19" s="436">
        <v>6041.2675499999996</v>
      </c>
      <c r="K19" s="436">
        <f>'3.1'!N8</f>
        <v>5239.8421099999996</v>
      </c>
    </row>
    <row r="20" spans="1:13" s="44" customFormat="1">
      <c r="A20" s="432" t="s">
        <v>360</v>
      </c>
      <c r="B20" s="436">
        <v>2234.6999999999998</v>
      </c>
      <c r="C20" s="436">
        <v>3179.6</v>
      </c>
      <c r="D20" s="436">
        <v>3498.2941010000004</v>
      </c>
      <c r="E20" s="436">
        <v>3572.8122870000002</v>
      </c>
      <c r="F20" s="436">
        <v>3613.8820269999974</v>
      </c>
      <c r="G20" s="436">
        <v>3719.6895780000023</v>
      </c>
      <c r="H20" s="436">
        <v>3690.4131100000004</v>
      </c>
      <c r="I20" s="436">
        <v>3676.6971499999986</v>
      </c>
      <c r="J20" s="436">
        <v>3790.0822900000003</v>
      </c>
      <c r="K20" s="436">
        <f>'3.1'!N9</f>
        <v>3931.6764460000009</v>
      </c>
    </row>
    <row r="21" spans="1:13" s="44" customFormat="1">
      <c r="A21" s="432" t="s">
        <v>361</v>
      </c>
      <c r="B21" s="436">
        <v>2231.5493615839096</v>
      </c>
      <c r="C21" s="436">
        <v>2856.3917619999997</v>
      </c>
      <c r="D21" s="436">
        <v>1909.7606069999999</v>
      </c>
      <c r="E21" s="436">
        <v>1795.385714</v>
      </c>
      <c r="F21" s="436">
        <v>2001.483921</v>
      </c>
      <c r="G21" s="436">
        <v>1869.5299099999997</v>
      </c>
      <c r="H21" s="436">
        <v>1627.5154729999997</v>
      </c>
      <c r="I21" s="436">
        <v>2008.651597</v>
      </c>
      <c r="J21" s="436">
        <v>2144.10014</v>
      </c>
      <c r="K21" s="436">
        <f>'3.1'!N10</f>
        <v>2408.5204229999995</v>
      </c>
    </row>
    <row r="22" spans="1:13" s="44" customFormat="1">
      <c r="A22" s="432" t="s">
        <v>362</v>
      </c>
      <c r="B22" s="436">
        <v>731.44974200000001</v>
      </c>
      <c r="C22" s="436">
        <v>905.30823799999996</v>
      </c>
      <c r="D22" s="436">
        <v>1051.5262420000001</v>
      </c>
      <c r="E22" s="436">
        <v>1275.9619400000001</v>
      </c>
      <c r="F22" s="436">
        <v>1201.5475300000003</v>
      </c>
      <c r="G22" s="436">
        <v>1170.455101</v>
      </c>
      <c r="H22" s="436">
        <v>1050.5881869999998</v>
      </c>
      <c r="I22" s="436">
        <v>1166.6572390000001</v>
      </c>
      <c r="J22" s="436">
        <v>1293.078659</v>
      </c>
      <c r="K22" s="436">
        <f>'3.1'!N11</f>
        <v>1211.4044170000002</v>
      </c>
    </row>
    <row r="23" spans="1:13" s="44" customFormat="1">
      <c r="A23" s="432" t="s">
        <v>363</v>
      </c>
      <c r="B23" s="436">
        <v>417.32282571972775</v>
      </c>
      <c r="C23" s="436">
        <v>478.3</v>
      </c>
      <c r="D23" s="436">
        <v>476.54452800000013</v>
      </c>
      <c r="E23" s="436">
        <v>572.61156800000003</v>
      </c>
      <c r="F23" s="436">
        <v>496.96035199999994</v>
      </c>
      <c r="G23" s="436">
        <v>591.03834400000005</v>
      </c>
      <c r="H23" s="436">
        <v>609.32970900000009</v>
      </c>
      <c r="I23" s="436">
        <v>700.03396199999997</v>
      </c>
      <c r="J23" s="436">
        <v>699.08349399999986</v>
      </c>
      <c r="K23" s="436">
        <f>'3.1'!N12</f>
        <v>601.53404899999987</v>
      </c>
    </row>
    <row r="24" spans="1:13" s="44" customFormat="1">
      <c r="A24" s="329" t="s">
        <v>364</v>
      </c>
      <c r="B24" s="435">
        <v>2173.1242229482714</v>
      </c>
      <c r="C24" s="435">
        <v>2070.1999999999998</v>
      </c>
      <c r="D24" s="435">
        <v>2127.2028551999992</v>
      </c>
      <c r="E24" s="435">
        <v>2267.1159572999982</v>
      </c>
      <c r="F24" s="435">
        <v>2134.040784999996</v>
      </c>
      <c r="G24" s="435">
        <v>2196.6528549999903</v>
      </c>
      <c r="H24" s="435">
        <v>2341.2052279999934</v>
      </c>
      <c r="I24" s="435">
        <v>2287.043370999997</v>
      </c>
      <c r="J24" s="435">
        <v>2236.9900659999994</v>
      </c>
      <c r="K24" s="435">
        <f>'3.1'!N13</f>
        <v>2153.2803229999995</v>
      </c>
    </row>
    <row r="25" spans="1:13" s="44" customFormat="1">
      <c r="A25" s="134"/>
      <c r="K25" s="9"/>
    </row>
    <row r="26" spans="1:13" s="44" customFormat="1" ht="6" customHeight="1">
      <c r="A26" s="111"/>
      <c r="B26" s="111"/>
      <c r="C26" s="111"/>
      <c r="D26" s="111" t="s">
        <v>16</v>
      </c>
      <c r="E26" s="111" t="s">
        <v>90</v>
      </c>
      <c r="F26" s="111" t="s">
        <v>91</v>
      </c>
      <c r="G26" s="111" t="s">
        <v>92</v>
      </c>
      <c r="H26" s="111"/>
      <c r="I26" s="111"/>
      <c r="J26" s="111"/>
      <c r="K26" s="111"/>
      <c r="L26" s="111"/>
    </row>
    <row r="27" spans="1:13" s="44" customFormat="1">
      <c r="A27" s="111">
        <f>+J15</f>
        <v>2020</v>
      </c>
      <c r="B27" s="111">
        <f>+J15</f>
        <v>2020</v>
      </c>
      <c r="C27" s="119">
        <f>J16</f>
        <v>81445.46639300001</v>
      </c>
      <c r="D27" s="119">
        <f>C27</f>
        <v>81445.46639300001</v>
      </c>
      <c r="E27" s="119"/>
      <c r="F27" s="119"/>
      <c r="G27" s="119"/>
      <c r="H27" s="120"/>
      <c r="I27" s="120"/>
      <c r="J27" s="120"/>
      <c r="K27" s="111"/>
      <c r="L27" s="111"/>
      <c r="M27" s="63"/>
    </row>
    <row r="28" spans="1:13" s="44" customFormat="1">
      <c r="A28" s="112" t="s">
        <v>4</v>
      </c>
      <c r="B28" s="111" t="s">
        <v>274</v>
      </c>
      <c r="C28" s="119">
        <f>K17-J17</f>
        <v>687.90060999999696</v>
      </c>
      <c r="D28" s="119"/>
      <c r="E28" s="119">
        <f>MIN(SUM($C$27:C27),SUM($C$27:C28))</f>
        <v>81445.46639300001</v>
      </c>
      <c r="F28" s="119">
        <f t="shared" ref="F28:F33" si="0">MAX(C28,0)</f>
        <v>687.90060999999696</v>
      </c>
      <c r="G28" s="119">
        <f t="shared" ref="G28:G33" si="1">-MIN(C28,0)</f>
        <v>0</v>
      </c>
      <c r="H28" s="115"/>
      <c r="I28" s="115"/>
      <c r="J28" s="111"/>
      <c r="K28" s="111"/>
      <c r="L28" s="111"/>
      <c r="M28" s="63"/>
    </row>
    <row r="29" spans="1:13" s="44" customFormat="1">
      <c r="A29" s="112" t="s">
        <v>9</v>
      </c>
      <c r="B29" s="111" t="s">
        <v>398</v>
      </c>
      <c r="C29" s="119">
        <f t="shared" ref="C29:C35" si="2">K18-J18</f>
        <v>3432.2561669999996</v>
      </c>
      <c r="D29" s="119"/>
      <c r="E29" s="119">
        <f>MIN(SUM($C$27:C28),SUM($C$27:C29))</f>
        <v>82133.367003000007</v>
      </c>
      <c r="F29" s="119">
        <f t="shared" si="0"/>
        <v>3432.2561669999996</v>
      </c>
      <c r="G29" s="119">
        <f t="shared" si="1"/>
        <v>0</v>
      </c>
      <c r="H29" s="115"/>
      <c r="I29" s="115"/>
      <c r="J29" s="115"/>
      <c r="K29" s="111"/>
      <c r="L29" s="111"/>
      <c r="M29" s="63"/>
    </row>
    <row r="30" spans="1:13" s="44" customFormat="1">
      <c r="A30" s="112" t="s">
        <v>10</v>
      </c>
      <c r="B30" s="111" t="s">
        <v>399</v>
      </c>
      <c r="C30" s="119">
        <f t="shared" si="2"/>
        <v>-801.42543999999998</v>
      </c>
      <c r="D30" s="119"/>
      <c r="E30" s="119">
        <f>MIN(SUM($C$27:C29),SUM($C$27:C30))</f>
        <v>84764.19773</v>
      </c>
      <c r="F30" s="119">
        <f t="shared" si="0"/>
        <v>0</v>
      </c>
      <c r="G30" s="119">
        <f t="shared" si="1"/>
        <v>801.42543999999998</v>
      </c>
      <c r="H30" s="115"/>
      <c r="I30" s="115"/>
      <c r="J30" s="115"/>
      <c r="K30" s="111"/>
      <c r="L30" s="111"/>
      <c r="M30" s="63"/>
    </row>
    <row r="31" spans="1:13" s="44" customFormat="1">
      <c r="A31" s="112" t="s">
        <v>11</v>
      </c>
      <c r="B31" s="111" t="s">
        <v>266</v>
      </c>
      <c r="C31" s="119">
        <f t="shared" si="2"/>
        <v>141.59415600000057</v>
      </c>
      <c r="D31" s="119"/>
      <c r="E31" s="119">
        <f>MIN(SUM($C$27:C30),SUM($C$27:C31))</f>
        <v>84764.19773</v>
      </c>
      <c r="F31" s="119">
        <f t="shared" si="0"/>
        <v>141.59415600000057</v>
      </c>
      <c r="G31" s="119">
        <f t="shared" si="1"/>
        <v>0</v>
      </c>
      <c r="H31" s="120"/>
      <c r="I31" s="120"/>
      <c r="J31" s="120"/>
      <c r="K31" s="111"/>
      <c r="L31" s="111"/>
      <c r="M31" s="63"/>
    </row>
    <row r="32" spans="1:13" s="44" customFormat="1">
      <c r="A32" s="112" t="s">
        <v>12</v>
      </c>
      <c r="B32" s="111" t="s">
        <v>400</v>
      </c>
      <c r="C32" s="119">
        <f t="shared" si="2"/>
        <v>264.42028299999947</v>
      </c>
      <c r="D32" s="119"/>
      <c r="E32" s="119">
        <f>MIN(SUM($C$27:C31),SUM($C$27:C32))</f>
        <v>84905.791886000006</v>
      </c>
      <c r="F32" s="119">
        <f t="shared" si="0"/>
        <v>264.42028299999947</v>
      </c>
      <c r="G32" s="119">
        <f t="shared" si="1"/>
        <v>0</v>
      </c>
      <c r="H32" s="120"/>
      <c r="I32" s="120"/>
      <c r="J32" s="120"/>
      <c r="K32" s="111"/>
      <c r="L32" s="111"/>
      <c r="M32" s="63"/>
    </row>
    <row r="33" spans="1:13" s="44" customFormat="1">
      <c r="A33" s="112" t="s">
        <v>13</v>
      </c>
      <c r="B33" s="111" t="s">
        <v>275</v>
      </c>
      <c r="C33" s="119">
        <f t="shared" si="2"/>
        <v>-81.674241999999822</v>
      </c>
      <c r="D33" s="119"/>
      <c r="E33" s="119">
        <f>MIN(SUM($C$27:C32),SUM($C$27:C33))</f>
        <v>85088.537927000012</v>
      </c>
      <c r="F33" s="119">
        <f t="shared" si="0"/>
        <v>0</v>
      </c>
      <c r="G33" s="119">
        <f t="shared" si="1"/>
        <v>81.674241999999822</v>
      </c>
      <c r="H33" s="111"/>
      <c r="I33" s="111"/>
      <c r="J33" s="111"/>
      <c r="K33" s="111"/>
      <c r="L33" s="111"/>
      <c r="M33" s="63"/>
    </row>
    <row r="34" spans="1:13" s="44" customFormat="1">
      <c r="A34" s="112" t="s">
        <v>14</v>
      </c>
      <c r="B34" s="111" t="s">
        <v>401</v>
      </c>
      <c r="C34" s="119">
        <f t="shared" si="2"/>
        <v>-97.549444999999992</v>
      </c>
      <c r="D34" s="119"/>
      <c r="E34" s="119">
        <f>MIN(SUM($C$27:C33),SUM($C$27:C34))</f>
        <v>84990.988482000015</v>
      </c>
      <c r="F34" s="119">
        <f>MAX(C34,0)</f>
        <v>0</v>
      </c>
      <c r="G34" s="119">
        <f>-MIN(C34,0)</f>
        <v>97.549444999999992</v>
      </c>
      <c r="H34" s="111"/>
      <c r="I34" s="111"/>
      <c r="J34" s="111"/>
      <c r="K34" s="111"/>
      <c r="L34" s="111"/>
      <c r="M34" s="63"/>
    </row>
    <row r="35" spans="1:13" s="44" customFormat="1">
      <c r="A35" s="112" t="s">
        <v>15</v>
      </c>
      <c r="B35" s="111" t="s">
        <v>276</v>
      </c>
      <c r="C35" s="119">
        <f t="shared" si="2"/>
        <v>-83.709742999999889</v>
      </c>
      <c r="D35" s="119"/>
      <c r="E35" s="119">
        <f>MIN(SUM($C$27:C34),SUM($C$27:C35))</f>
        <v>84907.278739000016</v>
      </c>
      <c r="F35" s="119">
        <f>MAX(C35,0)</f>
        <v>0</v>
      </c>
      <c r="G35" s="119">
        <f>-MIN(C35,0)</f>
        <v>83.709742999999889</v>
      </c>
      <c r="H35" s="111"/>
      <c r="I35" s="111"/>
      <c r="J35" s="111"/>
      <c r="K35" s="111"/>
      <c r="L35" s="111"/>
      <c r="M35" s="63"/>
    </row>
    <row r="36" spans="1:13" s="44" customFormat="1">
      <c r="A36" s="111">
        <f>+K15</f>
        <v>2021</v>
      </c>
      <c r="B36" s="111">
        <f>+K15</f>
        <v>2021</v>
      </c>
      <c r="C36" s="119">
        <f>K16</f>
        <v>84907.278738999972</v>
      </c>
      <c r="D36" s="119">
        <f>C36</f>
        <v>84907.278738999972</v>
      </c>
      <c r="E36" s="119"/>
      <c r="F36" s="119"/>
      <c r="G36" s="119"/>
      <c r="H36" s="111"/>
      <c r="I36" s="111"/>
      <c r="J36" s="111"/>
      <c r="K36" s="111"/>
      <c r="L36" s="111"/>
      <c r="M36" s="63"/>
    </row>
    <row r="37" spans="1:13" s="44" customFormat="1">
      <c r="A37" s="111"/>
      <c r="B37" s="111"/>
      <c r="C37" s="111"/>
      <c r="D37" s="111"/>
      <c r="E37" s="111"/>
      <c r="F37" s="111"/>
      <c r="G37" s="111"/>
      <c r="H37" s="111"/>
      <c r="I37" s="111"/>
      <c r="J37" s="111"/>
      <c r="K37" s="111"/>
      <c r="L37" s="111"/>
      <c r="M37" s="63"/>
    </row>
    <row r="38" spans="1:13" s="44" customFormat="1">
      <c r="A38" s="120"/>
      <c r="B38" s="437">
        <f t="shared" ref="B38:I38" si="3">B3</f>
        <v>2012</v>
      </c>
      <c r="C38" s="437">
        <f t="shared" si="3"/>
        <v>2013</v>
      </c>
      <c r="D38" s="437">
        <f t="shared" si="3"/>
        <v>2014</v>
      </c>
      <c r="E38" s="437">
        <f t="shared" si="3"/>
        <v>2015</v>
      </c>
      <c r="F38" s="437">
        <f t="shared" si="3"/>
        <v>2016</v>
      </c>
      <c r="G38" s="437">
        <f t="shared" si="3"/>
        <v>2017</v>
      </c>
      <c r="H38" s="437">
        <f t="shared" si="3"/>
        <v>2018</v>
      </c>
      <c r="I38" s="437">
        <f t="shared" si="3"/>
        <v>2019</v>
      </c>
      <c r="J38" s="437">
        <v>2015</v>
      </c>
      <c r="K38" s="437">
        <f>K3</f>
        <v>2021</v>
      </c>
      <c r="L38" s="111"/>
      <c r="M38" s="63"/>
    </row>
    <row r="39" spans="1:13" s="44" customFormat="1">
      <c r="A39" s="116" t="s">
        <v>3</v>
      </c>
      <c r="B39" s="115">
        <f t="shared" ref="B39:K39" si="4">B5</f>
        <v>81088</v>
      </c>
      <c r="C39" s="115">
        <f t="shared" si="4"/>
        <v>80858</v>
      </c>
      <c r="D39" s="115">
        <f t="shared" si="4"/>
        <v>79899.460689090061</v>
      </c>
      <c r="E39" s="115">
        <f t="shared" si="4"/>
        <v>77886.602498299995</v>
      </c>
      <c r="F39" s="115">
        <f t="shared" si="4"/>
        <v>77418.485033999998</v>
      </c>
      <c r="G39" s="115">
        <f t="shared" si="4"/>
        <v>81008.398686</v>
      </c>
      <c r="H39" s="115">
        <f t="shared" si="4"/>
        <v>81901.989695118042</v>
      </c>
      <c r="I39" s="115">
        <f t="shared" si="4"/>
        <v>81146.575203999993</v>
      </c>
      <c r="J39" s="115">
        <f t="shared" si="4"/>
        <v>76128.255261000013</v>
      </c>
      <c r="K39" s="115">
        <f t="shared" si="4"/>
        <v>79302.288901999986</v>
      </c>
      <c r="L39" s="111"/>
      <c r="M39" s="63"/>
    </row>
    <row r="40" spans="1:13" s="44" customFormat="1">
      <c r="A40" s="116"/>
      <c r="B40" s="115">
        <f t="shared" ref="B40:K40" si="5">B7</f>
        <v>6485</v>
      </c>
      <c r="C40" s="115">
        <f t="shared" si="5"/>
        <v>6207</v>
      </c>
      <c r="D40" s="115">
        <f t="shared" si="5"/>
        <v>6113.8963531099453</v>
      </c>
      <c r="E40" s="115">
        <f t="shared" si="5"/>
        <v>6006.9867880000011</v>
      </c>
      <c r="F40" s="115">
        <f t="shared" si="5"/>
        <v>5886.9658890000001</v>
      </c>
      <c r="G40" s="115">
        <f t="shared" si="5"/>
        <v>6032.629844</v>
      </c>
      <c r="H40" s="115">
        <f t="shared" si="5"/>
        <v>6099.9996358819553</v>
      </c>
      <c r="I40" s="115">
        <f t="shared" si="5"/>
        <v>5843.9285179999997</v>
      </c>
      <c r="J40" s="115">
        <f t="shared" si="5"/>
        <v>5317.2111320000004</v>
      </c>
      <c r="K40" s="115">
        <f t="shared" si="5"/>
        <v>5604.9898369999992</v>
      </c>
      <c r="L40" s="111"/>
      <c r="M40" s="63"/>
    </row>
    <row r="41" spans="1:13" s="44" customFormat="1">
      <c r="A41" s="438" t="s">
        <v>54</v>
      </c>
      <c r="B41" s="115">
        <f t="shared" ref="B41:K41" si="6">-B9</f>
        <v>-58799</v>
      </c>
      <c r="C41" s="115">
        <f t="shared" si="6"/>
        <v>-58656</v>
      </c>
      <c r="D41" s="115">
        <f t="shared" si="6"/>
        <v>-58296.622287919396</v>
      </c>
      <c r="E41" s="115">
        <f t="shared" si="6"/>
        <v>-59282.092168999996</v>
      </c>
      <c r="F41" s="115">
        <f t="shared" si="6"/>
        <v>-60882.36577199999</v>
      </c>
      <c r="G41" s="115">
        <f t="shared" si="6"/>
        <v>-61881.481825000024</v>
      </c>
      <c r="H41" s="115">
        <f t="shared" si="6"/>
        <v>-62199.392721972567</v>
      </c>
      <c r="I41" s="115">
        <f t="shared" si="6"/>
        <v>-62267.753606802435</v>
      </c>
      <c r="J41" s="115">
        <f t="shared" si="6"/>
        <v>-60235.716848837532</v>
      </c>
      <c r="K41" s="115">
        <f t="shared" si="6"/>
        <v>-62831.771805000026</v>
      </c>
      <c r="L41" s="111"/>
      <c r="M41" s="63"/>
    </row>
    <row r="42" spans="1:13" s="63" customFormat="1">
      <c r="A42" s="116" t="s">
        <v>66</v>
      </c>
      <c r="B42" s="115">
        <f t="shared" ref="B42:K42" si="7">-B7</f>
        <v>-6485</v>
      </c>
      <c r="C42" s="115">
        <f t="shared" si="7"/>
        <v>-6207</v>
      </c>
      <c r="D42" s="115">
        <f t="shared" si="7"/>
        <v>-6113.8963531099453</v>
      </c>
      <c r="E42" s="115">
        <f t="shared" si="7"/>
        <v>-6006.9867880000011</v>
      </c>
      <c r="F42" s="115">
        <f t="shared" si="7"/>
        <v>-5886.9658890000001</v>
      </c>
      <c r="G42" s="115">
        <f t="shared" si="7"/>
        <v>-6032.629844</v>
      </c>
      <c r="H42" s="115">
        <f t="shared" si="7"/>
        <v>-6099.9996358819553</v>
      </c>
      <c r="I42" s="115">
        <f t="shared" si="7"/>
        <v>-5843.9285179999997</v>
      </c>
      <c r="J42" s="115">
        <f t="shared" si="7"/>
        <v>-5317.2111320000004</v>
      </c>
      <c r="K42" s="115">
        <f t="shared" si="7"/>
        <v>-5604.9898369999992</v>
      </c>
      <c r="L42" s="111"/>
    </row>
    <row r="43" spans="1:13" s="63" customFormat="1">
      <c r="A43" s="116" t="s">
        <v>56</v>
      </c>
      <c r="B43" s="115">
        <f t="shared" ref="B43:K43" si="8">-B11</f>
        <v>-4187</v>
      </c>
      <c r="C43" s="115">
        <f t="shared" si="8"/>
        <v>-4098</v>
      </c>
      <c r="D43" s="115">
        <f t="shared" si="8"/>
        <v>-3846.6498234999949</v>
      </c>
      <c r="E43" s="115">
        <f t="shared" si="8"/>
        <v>-4066.9859489999931</v>
      </c>
      <c r="F43" s="115">
        <f t="shared" si="8"/>
        <v>-4080.129727</v>
      </c>
      <c r="G43" s="115">
        <f t="shared" si="8"/>
        <v>-4374.7450980000003</v>
      </c>
      <c r="H43" s="115">
        <f t="shared" si="8"/>
        <v>-4269.3825020000004</v>
      </c>
      <c r="I43" s="115">
        <f t="shared" si="8"/>
        <v>-4299.9687530000001</v>
      </c>
      <c r="J43" s="115">
        <f t="shared" si="8"/>
        <v>-4117.0578390000001</v>
      </c>
      <c r="K43" s="115">
        <f t="shared" si="8"/>
        <v>-3650.8776719999996</v>
      </c>
      <c r="L43" s="111"/>
    </row>
    <row r="44" spans="1:13" s="63" customFormat="1">
      <c r="A44" s="116" t="s">
        <v>55</v>
      </c>
      <c r="B44" s="115">
        <f t="shared" ref="B44:K44" si="9">-B12</f>
        <v>-982</v>
      </c>
      <c r="C44" s="115">
        <f t="shared" si="9"/>
        <v>-1217</v>
      </c>
      <c r="D44" s="115">
        <f t="shared" si="9"/>
        <v>-1362.6526799999999</v>
      </c>
      <c r="E44" s="115">
        <f t="shared" si="9"/>
        <v>-1660.0937690000001</v>
      </c>
      <c r="F44" s="115">
        <f t="shared" si="9"/>
        <v>-1570.1745120000003</v>
      </c>
      <c r="G44" s="115">
        <f t="shared" si="9"/>
        <v>-1530.4663739999996</v>
      </c>
      <c r="H44" s="115">
        <f t="shared" si="9"/>
        <v>-1372.8848500000001</v>
      </c>
      <c r="I44" s="115">
        <f t="shared" si="9"/>
        <v>-1519.9809</v>
      </c>
      <c r="J44" s="115">
        <f t="shared" si="9"/>
        <v>-1684.7730529999997</v>
      </c>
      <c r="K44" s="115">
        <f t="shared" si="9"/>
        <v>-1573.7375619999998</v>
      </c>
      <c r="L44" s="111"/>
    </row>
    <row r="45" spans="1:13" s="63" customFormat="1">
      <c r="A45" s="116" t="s">
        <v>89</v>
      </c>
      <c r="B45" s="115">
        <f t="shared" ref="B45:K45" si="10">B13</f>
        <v>-17120</v>
      </c>
      <c r="C45" s="115">
        <f t="shared" si="10"/>
        <v>-16887</v>
      </c>
      <c r="D45" s="115">
        <f t="shared" si="10"/>
        <v>-16300.064603000001</v>
      </c>
      <c r="E45" s="115">
        <f t="shared" si="10"/>
        <v>-12515.503262000002</v>
      </c>
      <c r="F45" s="115">
        <f t="shared" si="10"/>
        <v>-10974.436110999995</v>
      </c>
      <c r="G45" s="115">
        <f t="shared" si="10"/>
        <v>-13036.937850999999</v>
      </c>
      <c r="H45" s="115">
        <f t="shared" si="10"/>
        <v>-13907.092500000001</v>
      </c>
      <c r="I45" s="115">
        <f t="shared" si="10"/>
        <v>-13096.603356</v>
      </c>
      <c r="J45" s="115">
        <f t="shared" si="10"/>
        <v>-10152.859745000002</v>
      </c>
      <c r="K45" s="115">
        <f t="shared" si="10"/>
        <v>-11075.265243</v>
      </c>
      <c r="L45" s="111"/>
    </row>
    <row r="46" spans="1:13">
      <c r="A46" s="219"/>
      <c r="B46" s="219"/>
      <c r="C46" s="219"/>
      <c r="D46" s="219"/>
      <c r="E46" s="219"/>
      <c r="F46" s="219"/>
      <c r="G46" s="219" t="s">
        <v>136</v>
      </c>
      <c r="H46" s="219"/>
      <c r="I46" s="219"/>
      <c r="J46" s="219"/>
      <c r="K46" s="219"/>
      <c r="L46" s="219"/>
    </row>
    <row r="49" spans="5:8">
      <c r="H49" s="3" t="s">
        <v>136</v>
      </c>
    </row>
    <row r="50" spans="5:8">
      <c r="E50" s="3" t="s">
        <v>136</v>
      </c>
      <c r="F50" s="3" t="s">
        <v>136</v>
      </c>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ignoredErrors>
    <ignoredError sqref="B42 C42 E42 D42 F42:K4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0"/>
  <dimension ref="A1:N43"/>
  <sheetViews>
    <sheetView showGridLines="0" zoomScaleNormal="100" zoomScaleSheetLayoutView="100" workbookViewId="0">
      <selection activeCell="V20" sqref="V20"/>
    </sheetView>
  </sheetViews>
  <sheetFormatPr defaultColWidth="9.140625" defaultRowHeight="12"/>
  <cols>
    <col min="1" max="1" width="28.7109375" style="3" customWidth="1"/>
    <col min="2" max="8" width="8.5703125" style="3" customWidth="1"/>
    <col min="9" max="13" width="9.140625" style="3" customWidth="1"/>
    <col min="14" max="14" width="9.28515625" style="3" customWidth="1"/>
    <col min="15" max="16384" width="9.140625" style="3"/>
  </cols>
  <sheetData>
    <row r="1" spans="1:14" ht="18">
      <c r="A1" s="301" t="s">
        <v>402</v>
      </c>
      <c r="N1" s="315" t="str">
        <f>'3.1'!N1</f>
        <v>2021</v>
      </c>
    </row>
    <row r="2" spans="1:14" ht="6" customHeight="1"/>
    <row r="3" spans="1:14">
      <c r="A3" s="332"/>
      <c r="B3" s="312" t="s">
        <v>343</v>
      </c>
      <c r="C3" s="312" t="s">
        <v>344</v>
      </c>
      <c r="D3" s="312" t="s">
        <v>345</v>
      </c>
      <c r="E3" s="312" t="s">
        <v>346</v>
      </c>
      <c r="F3" s="312" t="s">
        <v>347</v>
      </c>
      <c r="G3" s="312" t="s">
        <v>348</v>
      </c>
      <c r="H3" s="312" t="s">
        <v>349</v>
      </c>
      <c r="I3" s="312" t="s">
        <v>350</v>
      </c>
      <c r="J3" s="312" t="s">
        <v>351</v>
      </c>
      <c r="K3" s="312" t="s">
        <v>352</v>
      </c>
      <c r="L3" s="312" t="s">
        <v>353</v>
      </c>
      <c r="M3" s="312" t="s">
        <v>354</v>
      </c>
      <c r="N3" s="312" t="s">
        <v>355</v>
      </c>
    </row>
    <row r="4" spans="1:14">
      <c r="A4" s="439" t="s">
        <v>403</v>
      </c>
      <c r="B4" s="440">
        <v>8055.8763689999978</v>
      </c>
      <c r="C4" s="440">
        <v>7178.4504010000028</v>
      </c>
      <c r="D4" s="440">
        <v>6956.4752900000003</v>
      </c>
      <c r="E4" s="440">
        <v>5617.796403000003</v>
      </c>
      <c r="F4" s="440">
        <v>6044.9638020000011</v>
      </c>
      <c r="G4" s="440">
        <v>6119.7936000000036</v>
      </c>
      <c r="H4" s="440">
        <v>5786.0902829999968</v>
      </c>
      <c r="I4" s="440">
        <v>6578.7511590000013</v>
      </c>
      <c r="J4" s="440">
        <v>6609.7403650000006</v>
      </c>
      <c r="K4" s="440">
        <v>7049.6223989999989</v>
      </c>
      <c r="L4" s="440">
        <v>7710.2205449999992</v>
      </c>
      <c r="M4" s="440">
        <v>7737.6857769999979</v>
      </c>
      <c r="N4" s="440">
        <v>81445.466392999995</v>
      </c>
    </row>
    <row r="5" spans="1:14">
      <c r="A5" s="423" t="s">
        <v>407</v>
      </c>
      <c r="B5" s="443">
        <f>'3.1'!B5</f>
        <v>8249.2750510000005</v>
      </c>
      <c r="C5" s="443">
        <f>'3.1'!C5</f>
        <v>7241.421666000002</v>
      </c>
      <c r="D5" s="443">
        <f>'3.1'!D5</f>
        <v>7495.073355999999</v>
      </c>
      <c r="E5" s="443">
        <f>'3.1'!E5</f>
        <v>6442.6124910000008</v>
      </c>
      <c r="F5" s="443">
        <f>'3.1'!F5</f>
        <v>5860.0823399999972</v>
      </c>
      <c r="G5" s="443">
        <f>'3.1'!G5</f>
        <v>5965.153198</v>
      </c>
      <c r="H5" s="443">
        <f>'3.1'!H5</f>
        <v>6170.9610409999996</v>
      </c>
      <c r="I5" s="443">
        <f>'3.1'!I5</f>
        <v>6141.318092999999</v>
      </c>
      <c r="J5" s="443">
        <f>'3.1'!J5</f>
        <v>6785.0686899999973</v>
      </c>
      <c r="K5" s="443">
        <f>'3.1'!K5</f>
        <v>8004.1671000000051</v>
      </c>
      <c r="L5" s="443">
        <f>'3.1'!L5</f>
        <v>8278.3493539999999</v>
      </c>
      <c r="M5" s="443">
        <f>'3.1'!M5</f>
        <v>8273.7963589999963</v>
      </c>
      <c r="N5" s="443">
        <f>SUM(B5:M5)</f>
        <v>84907.278739000001</v>
      </c>
    </row>
    <row r="6" spans="1:14" ht="24">
      <c r="A6" s="594" t="s">
        <v>404</v>
      </c>
      <c r="B6" s="442">
        <f t="shared" ref="B6:N6" si="0">B5-B4</f>
        <v>193.39868200000274</v>
      </c>
      <c r="C6" s="442">
        <f t="shared" si="0"/>
        <v>62.971264999999221</v>
      </c>
      <c r="D6" s="442">
        <f t="shared" si="0"/>
        <v>538.59806599999865</v>
      </c>
      <c r="E6" s="442">
        <f t="shared" si="0"/>
        <v>824.81608799999776</v>
      </c>
      <c r="F6" s="442">
        <f t="shared" si="0"/>
        <v>-184.88146200000392</v>
      </c>
      <c r="G6" s="442">
        <f t="shared" si="0"/>
        <v>-154.64040200000363</v>
      </c>
      <c r="H6" s="442">
        <f t="shared" si="0"/>
        <v>384.87075800000275</v>
      </c>
      <c r="I6" s="442">
        <f t="shared" si="0"/>
        <v>-437.43306600000233</v>
      </c>
      <c r="J6" s="442">
        <f t="shared" si="0"/>
        <v>175.32832499999677</v>
      </c>
      <c r="K6" s="442">
        <f t="shared" si="0"/>
        <v>954.54470100000617</v>
      </c>
      <c r="L6" s="442">
        <f t="shared" si="0"/>
        <v>568.12880900000073</v>
      </c>
      <c r="M6" s="442">
        <f t="shared" si="0"/>
        <v>536.11058199999843</v>
      </c>
      <c r="N6" s="442">
        <f t="shared" si="0"/>
        <v>3461.8123460000061</v>
      </c>
    </row>
    <row r="7" spans="1:14" ht="24">
      <c r="A7" s="595" t="s">
        <v>404</v>
      </c>
      <c r="B7" s="334">
        <f t="shared" ref="B7:N7" si="1">B6/B4</f>
        <v>2.4007156160467485E-2</v>
      </c>
      <c r="C7" s="334">
        <f t="shared" si="1"/>
        <v>8.7722644139502492E-3</v>
      </c>
      <c r="D7" s="334">
        <f t="shared" si="1"/>
        <v>7.7423988952313033E-2</v>
      </c>
      <c r="E7" s="334">
        <f t="shared" si="1"/>
        <v>0.14682199724424533</v>
      </c>
      <c r="F7" s="334">
        <f t="shared" si="1"/>
        <v>-3.0584378675491016E-2</v>
      </c>
      <c r="G7" s="334">
        <f t="shared" si="1"/>
        <v>-2.5268891748245158E-2</v>
      </c>
      <c r="H7" s="334">
        <f t="shared" si="1"/>
        <v>6.6516549029797256E-2</v>
      </c>
      <c r="I7" s="334">
        <f t="shared" si="1"/>
        <v>-6.6491809072543498E-2</v>
      </c>
      <c r="J7" s="334">
        <f t="shared" si="1"/>
        <v>2.652575068279505E-2</v>
      </c>
      <c r="K7" s="334">
        <f t="shared" si="1"/>
        <v>0.13540366376721255</v>
      </c>
      <c r="L7" s="334">
        <f t="shared" si="1"/>
        <v>7.3685156693530193E-2</v>
      </c>
      <c r="M7" s="334">
        <f t="shared" si="1"/>
        <v>6.9285649152821441E-2</v>
      </c>
      <c r="N7" s="334">
        <f t="shared" si="1"/>
        <v>4.2504665996946626E-2</v>
      </c>
    </row>
    <row r="8" spans="1:14">
      <c r="A8" s="439" t="s">
        <v>405</v>
      </c>
      <c r="B8" s="440">
        <v>7532.198777999999</v>
      </c>
      <c r="C8" s="440">
        <v>6714.2693320000044</v>
      </c>
      <c r="D8" s="440">
        <v>6500.996228</v>
      </c>
      <c r="E8" s="440">
        <v>5250.232651000003</v>
      </c>
      <c r="F8" s="440">
        <v>5658.5703850000018</v>
      </c>
      <c r="G8" s="440">
        <v>5719.8656840000003</v>
      </c>
      <c r="H8" s="440">
        <v>5417.7649309999979</v>
      </c>
      <c r="I8" s="440">
        <v>6139.3960890000035</v>
      </c>
      <c r="J8" s="440">
        <v>6152.1694670000006</v>
      </c>
      <c r="K8" s="440">
        <v>6581.6987779999999</v>
      </c>
      <c r="L8" s="440">
        <v>7212.0513639999981</v>
      </c>
      <c r="M8" s="440">
        <v>7249.0415739999989</v>
      </c>
      <c r="N8" s="440">
        <v>76128.255260999998</v>
      </c>
    </row>
    <row r="9" spans="1:14">
      <c r="A9" s="423" t="s">
        <v>408</v>
      </c>
      <c r="B9" s="443">
        <f>'3.1'!B28</f>
        <v>7728.8840600000012</v>
      </c>
      <c r="C9" s="443">
        <f>'3.1'!C28</f>
        <v>6782.2196630000017</v>
      </c>
      <c r="D9" s="443">
        <f>'3.1'!D28</f>
        <v>7027.6616549999999</v>
      </c>
      <c r="E9" s="443">
        <f>'3.1'!E28</f>
        <v>6037.3785480000006</v>
      </c>
      <c r="F9" s="443">
        <f>'3.1'!F28</f>
        <v>5475.4420789999958</v>
      </c>
      <c r="G9" s="443">
        <f>'3.1'!G28</f>
        <v>5569.7417190000015</v>
      </c>
      <c r="H9" s="443">
        <f>'3.1'!H28</f>
        <v>5741.7416149999999</v>
      </c>
      <c r="I9" s="443">
        <f>'3.1'!I28</f>
        <v>5704.1359489999995</v>
      </c>
      <c r="J9" s="443">
        <f>'3.1'!J28</f>
        <v>6317.513802999998</v>
      </c>
      <c r="K9" s="443">
        <f>'3.1'!K28</f>
        <v>7461.5836230000041</v>
      </c>
      <c r="L9" s="443">
        <f>'3.1'!L28</f>
        <v>7725.5497659999992</v>
      </c>
      <c r="M9" s="443">
        <f>'3.1'!M28</f>
        <v>7730.4364219999979</v>
      </c>
      <c r="N9" s="443">
        <f>SUM(B9:M9)</f>
        <v>79302.288902</v>
      </c>
    </row>
    <row r="10" spans="1:14" ht="24">
      <c r="A10" s="594" t="s">
        <v>406</v>
      </c>
      <c r="B10" s="442">
        <f t="shared" ref="B10:N10" si="2">B9-B8</f>
        <v>196.68528200000219</v>
      </c>
      <c r="C10" s="442">
        <f t="shared" si="2"/>
        <v>67.950330999997277</v>
      </c>
      <c r="D10" s="442">
        <f t="shared" si="2"/>
        <v>526.66542699999991</v>
      </c>
      <c r="E10" s="442">
        <f t="shared" si="2"/>
        <v>787.1458969999976</v>
      </c>
      <c r="F10" s="442">
        <f t="shared" si="2"/>
        <v>-183.12830600000598</v>
      </c>
      <c r="G10" s="442">
        <f t="shared" si="2"/>
        <v>-150.12396499999886</v>
      </c>
      <c r="H10" s="442">
        <f t="shared" si="2"/>
        <v>323.97668400000202</v>
      </c>
      <c r="I10" s="442">
        <f t="shared" si="2"/>
        <v>-435.26014000000396</v>
      </c>
      <c r="J10" s="442">
        <f t="shared" si="2"/>
        <v>165.34433599999738</v>
      </c>
      <c r="K10" s="442">
        <f t="shared" si="2"/>
        <v>879.88484500000413</v>
      </c>
      <c r="L10" s="442">
        <f t="shared" si="2"/>
        <v>513.49840200000108</v>
      </c>
      <c r="M10" s="442">
        <f t="shared" si="2"/>
        <v>481.394847999999</v>
      </c>
      <c r="N10" s="442">
        <f t="shared" si="2"/>
        <v>3174.0336410000018</v>
      </c>
    </row>
    <row r="11" spans="1:14" ht="24">
      <c r="A11" s="595" t="s">
        <v>406</v>
      </c>
      <c r="B11" s="334">
        <f t="shared" ref="B11:N11" si="3">B10/B8</f>
        <v>2.6112598432011563E-2</v>
      </c>
      <c r="C11" s="334">
        <f t="shared" si="3"/>
        <v>1.0120286756467759E-2</v>
      </c>
      <c r="D11" s="334">
        <f t="shared" si="3"/>
        <v>8.101303377652104E-2</v>
      </c>
      <c r="E11" s="334">
        <f t="shared" si="3"/>
        <v>0.14992590792144636</v>
      </c>
      <c r="F11" s="334">
        <f t="shared" si="3"/>
        <v>-3.2362998697595229E-2</v>
      </c>
      <c r="G11" s="334">
        <f t="shared" si="3"/>
        <v>-2.6246064731893247E-2</v>
      </c>
      <c r="H11" s="334">
        <f t="shared" si="3"/>
        <v>5.9798955496617165E-2</v>
      </c>
      <c r="I11" s="334">
        <f t="shared" si="3"/>
        <v>-7.0896246746461333E-2</v>
      </c>
      <c r="J11" s="334">
        <f t="shared" si="3"/>
        <v>2.6875777217597468E-2</v>
      </c>
      <c r="K11" s="334">
        <f t="shared" si="3"/>
        <v>0.13368658680356341</v>
      </c>
      <c r="L11" s="334">
        <f t="shared" si="3"/>
        <v>7.120004782040279E-2</v>
      </c>
      <c r="M11" s="334">
        <f t="shared" si="3"/>
        <v>6.6408068306106682E-2</v>
      </c>
      <c r="N11" s="334">
        <f t="shared" si="3"/>
        <v>4.169324031029039E-2</v>
      </c>
    </row>
    <row r="12" spans="1:14">
      <c r="A12" s="279"/>
      <c r="B12" s="77"/>
      <c r="C12" s="77"/>
      <c r="D12" s="77"/>
      <c r="E12" s="77"/>
      <c r="F12" s="77"/>
      <c r="G12" s="77"/>
      <c r="H12" s="77"/>
      <c r="I12" s="77"/>
      <c r="J12" s="77"/>
      <c r="K12" s="77"/>
      <c r="L12" s="77"/>
      <c r="M12" s="77"/>
      <c r="N12" s="2"/>
    </row>
    <row r="13" spans="1:14">
      <c r="A13" s="99"/>
      <c r="B13" s="100"/>
      <c r="C13" s="100"/>
      <c r="D13" s="100"/>
      <c r="E13" s="100"/>
      <c r="F13" s="100"/>
      <c r="G13" s="100"/>
      <c r="H13" s="100"/>
      <c r="I13" s="100"/>
      <c r="J13" s="100"/>
      <c r="K13" s="100"/>
      <c r="L13" s="100"/>
      <c r="M13" s="100"/>
      <c r="N13" s="101"/>
    </row>
    <row r="14" spans="1:14">
      <c r="A14" s="99"/>
      <c r="B14" s="100"/>
      <c r="C14" s="100"/>
      <c r="D14" s="100"/>
      <c r="E14" s="100"/>
      <c r="F14" s="100"/>
      <c r="G14" s="100"/>
      <c r="H14" s="100"/>
      <c r="I14" s="100"/>
      <c r="J14" s="100"/>
      <c r="K14" s="100"/>
      <c r="L14" s="100"/>
      <c r="M14" s="100"/>
      <c r="N14" s="101"/>
    </row>
    <row r="15" spans="1:14">
      <c r="A15" s="99"/>
      <c r="B15" s="100"/>
      <c r="C15" s="100"/>
      <c r="D15" s="100"/>
      <c r="E15" s="100"/>
      <c r="F15" s="100"/>
      <c r="G15" s="100"/>
      <c r="H15" s="100"/>
      <c r="I15" s="100"/>
      <c r="J15" s="100"/>
      <c r="K15" s="100"/>
      <c r="L15" s="100"/>
      <c r="M15" s="100"/>
      <c r="N15" s="101"/>
    </row>
    <row r="16" spans="1:14">
      <c r="A16" s="78"/>
      <c r="B16" s="79"/>
      <c r="C16" s="79"/>
      <c r="D16" s="79"/>
      <c r="E16" s="79"/>
      <c r="F16" s="79"/>
      <c r="G16" s="79"/>
      <c r="H16" s="79"/>
      <c r="I16" s="79"/>
      <c r="J16" s="79"/>
      <c r="K16" s="79"/>
      <c r="L16" s="79"/>
      <c r="M16" s="79"/>
      <c r="N16" s="102"/>
    </row>
    <row r="17" spans="1:14">
      <c r="A17" s="78"/>
      <c r="B17" s="79"/>
      <c r="C17" s="79"/>
      <c r="D17" s="79"/>
      <c r="E17" s="79"/>
      <c r="F17" s="79"/>
      <c r="G17" s="79"/>
      <c r="H17" s="79"/>
      <c r="I17" s="79"/>
      <c r="J17" s="79"/>
      <c r="K17" s="79"/>
      <c r="L17" s="79"/>
      <c r="M17" s="79"/>
      <c r="N17" s="102"/>
    </row>
    <row r="18" spans="1:14">
      <c r="A18" s="78" t="s">
        <v>409</v>
      </c>
      <c r="B18" s="79"/>
      <c r="C18" s="79"/>
      <c r="D18" s="79"/>
      <c r="E18" s="79"/>
      <c r="F18" s="79"/>
      <c r="G18" s="79"/>
      <c r="H18" s="79"/>
      <c r="I18" s="79"/>
      <c r="J18" s="79"/>
      <c r="K18" s="79"/>
      <c r="L18" s="79"/>
      <c r="M18" s="79"/>
      <c r="N18" s="79"/>
    </row>
    <row r="19" spans="1:14">
      <c r="A19" s="78"/>
      <c r="B19" s="79" t="s">
        <v>343</v>
      </c>
      <c r="C19" s="79" t="s">
        <v>344</v>
      </c>
      <c r="D19" s="79" t="s">
        <v>345</v>
      </c>
      <c r="E19" s="79" t="s">
        <v>346</v>
      </c>
      <c r="F19" s="79" t="s">
        <v>347</v>
      </c>
      <c r="G19" s="79" t="s">
        <v>348</v>
      </c>
      <c r="H19" s="79" t="s">
        <v>349</v>
      </c>
      <c r="I19" s="79" t="s">
        <v>350</v>
      </c>
      <c r="J19" s="79" t="s">
        <v>351</v>
      </c>
      <c r="K19" s="79" t="s">
        <v>352</v>
      </c>
      <c r="L19" s="79" t="s">
        <v>353</v>
      </c>
      <c r="M19" s="79" t="s">
        <v>354</v>
      </c>
      <c r="N19" s="79"/>
    </row>
    <row r="20" spans="1:14">
      <c r="A20" s="78" t="str">
        <f>+A4</f>
        <v>Gross electricity generation in 2020</v>
      </c>
      <c r="B20" s="79">
        <f t="shared" ref="B20:M20" si="4">B4</f>
        <v>8055.8763689999978</v>
      </c>
      <c r="C20" s="79">
        <f t="shared" si="4"/>
        <v>7178.4504010000028</v>
      </c>
      <c r="D20" s="79">
        <f t="shared" si="4"/>
        <v>6956.4752900000003</v>
      </c>
      <c r="E20" s="79">
        <f t="shared" si="4"/>
        <v>5617.796403000003</v>
      </c>
      <c r="F20" s="79">
        <f t="shared" si="4"/>
        <v>6044.9638020000011</v>
      </c>
      <c r="G20" s="79">
        <f t="shared" si="4"/>
        <v>6119.7936000000036</v>
      </c>
      <c r="H20" s="79">
        <f t="shared" si="4"/>
        <v>5786.0902829999968</v>
      </c>
      <c r="I20" s="79">
        <f t="shared" si="4"/>
        <v>6578.7511590000013</v>
      </c>
      <c r="J20" s="79">
        <f t="shared" si="4"/>
        <v>6609.7403650000006</v>
      </c>
      <c r="K20" s="79">
        <f t="shared" si="4"/>
        <v>7049.6223989999989</v>
      </c>
      <c r="L20" s="79">
        <f t="shared" si="4"/>
        <v>7710.2205449999992</v>
      </c>
      <c r="M20" s="79">
        <f t="shared" si="4"/>
        <v>7737.6857769999979</v>
      </c>
      <c r="N20" s="79"/>
    </row>
    <row r="21" spans="1:14">
      <c r="A21" s="78" t="str">
        <f>+A5</f>
        <v>Gross electricity generation in 2021</v>
      </c>
      <c r="B21" s="79">
        <f t="shared" ref="B21:M21" si="5">B5</f>
        <v>8249.2750510000005</v>
      </c>
      <c r="C21" s="79">
        <f t="shared" si="5"/>
        <v>7241.421666000002</v>
      </c>
      <c r="D21" s="79">
        <f t="shared" si="5"/>
        <v>7495.073355999999</v>
      </c>
      <c r="E21" s="79">
        <f t="shared" si="5"/>
        <v>6442.6124910000008</v>
      </c>
      <c r="F21" s="79">
        <f t="shared" si="5"/>
        <v>5860.0823399999972</v>
      </c>
      <c r="G21" s="79">
        <f t="shared" si="5"/>
        <v>5965.153198</v>
      </c>
      <c r="H21" s="79">
        <f t="shared" si="5"/>
        <v>6170.9610409999996</v>
      </c>
      <c r="I21" s="79">
        <f t="shared" si="5"/>
        <v>6141.318092999999</v>
      </c>
      <c r="J21" s="79">
        <f t="shared" si="5"/>
        <v>6785.0686899999973</v>
      </c>
      <c r="K21" s="79">
        <f t="shared" si="5"/>
        <v>8004.1671000000051</v>
      </c>
      <c r="L21" s="79">
        <f t="shared" si="5"/>
        <v>8278.3493539999999</v>
      </c>
      <c r="M21" s="79">
        <f t="shared" si="5"/>
        <v>8273.7963589999963</v>
      </c>
      <c r="N21" s="79"/>
    </row>
    <row r="22" spans="1:14">
      <c r="A22" s="78" t="str">
        <f>+A8</f>
        <v>Net electricity generation in 2020</v>
      </c>
      <c r="B22" s="79">
        <f>B8</f>
        <v>7532.198777999999</v>
      </c>
      <c r="C22" s="79">
        <f t="shared" ref="C22:M22" si="6">C8</f>
        <v>6714.2693320000044</v>
      </c>
      <c r="D22" s="79">
        <f t="shared" si="6"/>
        <v>6500.996228</v>
      </c>
      <c r="E22" s="79">
        <f t="shared" si="6"/>
        <v>5250.232651000003</v>
      </c>
      <c r="F22" s="79">
        <f t="shared" si="6"/>
        <v>5658.5703850000018</v>
      </c>
      <c r="G22" s="79">
        <f t="shared" si="6"/>
        <v>5719.8656840000003</v>
      </c>
      <c r="H22" s="79">
        <f t="shared" si="6"/>
        <v>5417.7649309999979</v>
      </c>
      <c r="I22" s="79">
        <f t="shared" si="6"/>
        <v>6139.3960890000035</v>
      </c>
      <c r="J22" s="79">
        <f t="shared" si="6"/>
        <v>6152.1694670000006</v>
      </c>
      <c r="K22" s="79">
        <f t="shared" si="6"/>
        <v>6581.6987779999999</v>
      </c>
      <c r="L22" s="79">
        <f t="shared" si="6"/>
        <v>7212.0513639999981</v>
      </c>
      <c r="M22" s="79">
        <f t="shared" si="6"/>
        <v>7249.0415739999989</v>
      </c>
      <c r="N22" s="79"/>
    </row>
    <row r="23" spans="1:14">
      <c r="A23" s="78" t="str">
        <f>+A9</f>
        <v>Net electricity generation in 2021</v>
      </c>
      <c r="B23" s="79">
        <f>B9</f>
        <v>7728.8840600000012</v>
      </c>
      <c r="C23" s="79">
        <f t="shared" ref="C23:M23" si="7">C9</f>
        <v>6782.2196630000017</v>
      </c>
      <c r="D23" s="79">
        <f t="shared" si="7"/>
        <v>7027.6616549999999</v>
      </c>
      <c r="E23" s="79">
        <f t="shared" si="7"/>
        <v>6037.3785480000006</v>
      </c>
      <c r="F23" s="79">
        <f t="shared" si="7"/>
        <v>5475.4420789999958</v>
      </c>
      <c r="G23" s="79">
        <f t="shared" si="7"/>
        <v>5569.7417190000015</v>
      </c>
      <c r="H23" s="79">
        <f t="shared" si="7"/>
        <v>5741.7416149999999</v>
      </c>
      <c r="I23" s="79">
        <f t="shared" si="7"/>
        <v>5704.1359489999995</v>
      </c>
      <c r="J23" s="79">
        <f t="shared" si="7"/>
        <v>6317.513802999998</v>
      </c>
      <c r="K23" s="79">
        <f t="shared" si="7"/>
        <v>7461.5836230000041</v>
      </c>
      <c r="L23" s="79">
        <f t="shared" si="7"/>
        <v>7725.5497659999992</v>
      </c>
      <c r="M23" s="79">
        <f t="shared" si="7"/>
        <v>7730.4364219999979</v>
      </c>
      <c r="N23" s="79"/>
    </row>
    <row r="24" spans="1:14">
      <c r="A24" s="78"/>
      <c r="B24" s="79"/>
      <c r="C24" s="79"/>
      <c r="D24" s="79"/>
      <c r="E24" s="79"/>
      <c r="F24" s="79"/>
      <c r="G24" s="79"/>
      <c r="H24" s="79"/>
      <c r="I24" s="79"/>
      <c r="J24" s="79"/>
      <c r="K24" s="79"/>
      <c r="L24" s="79"/>
      <c r="M24" s="79"/>
      <c r="N24" s="79"/>
    </row>
    <row r="25" spans="1:14">
      <c r="A25" s="78"/>
      <c r="B25" s="79"/>
      <c r="C25" s="79"/>
      <c r="D25" s="79"/>
      <c r="E25" s="79"/>
      <c r="F25" s="79"/>
      <c r="G25" s="79"/>
      <c r="H25" s="79"/>
      <c r="I25" s="79"/>
      <c r="J25" s="79"/>
      <c r="K25" s="79"/>
      <c r="L25" s="79"/>
      <c r="M25" s="79"/>
      <c r="N25" s="79"/>
    </row>
    <row r="26" spans="1:14">
      <c r="A26" s="78" t="s">
        <v>87</v>
      </c>
      <c r="B26" s="79"/>
      <c r="C26" s="79"/>
      <c r="D26" s="79"/>
      <c r="E26" s="79"/>
      <c r="F26" s="79"/>
      <c r="G26" s="79"/>
      <c r="H26" s="79"/>
      <c r="I26" s="79"/>
      <c r="J26" s="79"/>
      <c r="K26" s="79"/>
      <c r="L26" s="79"/>
      <c r="M26" s="79"/>
      <c r="N26" s="79"/>
    </row>
    <row r="27" spans="1:14">
      <c r="A27" s="78"/>
      <c r="B27" s="79" t="s">
        <v>343</v>
      </c>
      <c r="C27" s="79" t="s">
        <v>344</v>
      </c>
      <c r="D27" s="79" t="s">
        <v>345</v>
      </c>
      <c r="E27" s="79" t="s">
        <v>346</v>
      </c>
      <c r="F27" s="79" t="s">
        <v>347</v>
      </c>
      <c r="G27" s="79" t="s">
        <v>348</v>
      </c>
      <c r="H27" s="79" t="s">
        <v>349</v>
      </c>
      <c r="I27" s="79" t="s">
        <v>350</v>
      </c>
      <c r="J27" s="79" t="s">
        <v>351</v>
      </c>
      <c r="K27" s="79" t="s">
        <v>352</v>
      </c>
      <c r="L27" s="79" t="s">
        <v>353</v>
      </c>
      <c r="M27" s="79" t="s">
        <v>354</v>
      </c>
      <c r="N27" s="79"/>
    </row>
    <row r="28" spans="1:14">
      <c r="A28" s="78" t="s">
        <v>404</v>
      </c>
      <c r="B28" s="87">
        <f t="shared" ref="B28:M28" si="8">B7</f>
        <v>2.4007156160467485E-2</v>
      </c>
      <c r="C28" s="87">
        <f t="shared" si="8"/>
        <v>8.7722644139502492E-3</v>
      </c>
      <c r="D28" s="87">
        <f t="shared" si="8"/>
        <v>7.7423988952313033E-2</v>
      </c>
      <c r="E28" s="87">
        <f t="shared" si="8"/>
        <v>0.14682199724424533</v>
      </c>
      <c r="F28" s="87">
        <f t="shared" si="8"/>
        <v>-3.0584378675491016E-2</v>
      </c>
      <c r="G28" s="87">
        <f t="shared" si="8"/>
        <v>-2.5268891748245158E-2</v>
      </c>
      <c r="H28" s="87">
        <f t="shared" si="8"/>
        <v>6.6516549029797256E-2</v>
      </c>
      <c r="I28" s="87">
        <f t="shared" si="8"/>
        <v>-6.6491809072543498E-2</v>
      </c>
      <c r="J28" s="87">
        <f t="shared" si="8"/>
        <v>2.652575068279505E-2</v>
      </c>
      <c r="K28" s="87">
        <f t="shared" si="8"/>
        <v>0.13540366376721255</v>
      </c>
      <c r="L28" s="87">
        <f t="shared" si="8"/>
        <v>7.3685156693530193E-2</v>
      </c>
      <c r="M28" s="87">
        <f t="shared" si="8"/>
        <v>6.9285649152821441E-2</v>
      </c>
      <c r="N28" s="79"/>
    </row>
    <row r="29" spans="1:14">
      <c r="A29" s="78" t="s">
        <v>406</v>
      </c>
      <c r="B29" s="87">
        <f t="shared" ref="B29:M29" si="9">B11</f>
        <v>2.6112598432011563E-2</v>
      </c>
      <c r="C29" s="87">
        <f t="shared" si="9"/>
        <v>1.0120286756467759E-2</v>
      </c>
      <c r="D29" s="87">
        <f t="shared" si="9"/>
        <v>8.101303377652104E-2</v>
      </c>
      <c r="E29" s="87">
        <f t="shared" si="9"/>
        <v>0.14992590792144636</v>
      </c>
      <c r="F29" s="87">
        <f t="shared" si="9"/>
        <v>-3.2362998697595229E-2</v>
      </c>
      <c r="G29" s="87">
        <f t="shared" si="9"/>
        <v>-2.6246064731893247E-2</v>
      </c>
      <c r="H29" s="87">
        <f t="shared" si="9"/>
        <v>5.9798955496617165E-2</v>
      </c>
      <c r="I29" s="87">
        <f t="shared" si="9"/>
        <v>-7.0896246746461333E-2</v>
      </c>
      <c r="J29" s="87">
        <f t="shared" si="9"/>
        <v>2.6875777217597468E-2</v>
      </c>
      <c r="K29" s="87">
        <f t="shared" si="9"/>
        <v>0.13368658680356341</v>
      </c>
      <c r="L29" s="87">
        <f t="shared" si="9"/>
        <v>7.120004782040279E-2</v>
      </c>
      <c r="M29" s="87">
        <f t="shared" si="9"/>
        <v>6.6408068306106682E-2</v>
      </c>
      <c r="N29" s="79"/>
    </row>
    <row r="30" spans="1:14">
      <c r="A30" s="78"/>
      <c r="B30" s="79"/>
      <c r="C30" s="79"/>
      <c r="D30" s="79"/>
      <c r="E30" s="79"/>
      <c r="F30" s="79"/>
      <c r="G30" s="79"/>
      <c r="H30" s="79"/>
      <c r="I30" s="79"/>
      <c r="J30" s="79"/>
      <c r="K30" s="79"/>
      <c r="L30" s="79"/>
      <c r="M30" s="79"/>
      <c r="N30" s="79"/>
    </row>
    <row r="31" spans="1:14">
      <c r="A31" s="78"/>
      <c r="B31" s="79"/>
      <c r="C31" s="79"/>
      <c r="D31" s="79"/>
      <c r="E31" s="79"/>
      <c r="F31" s="79"/>
      <c r="G31" s="79"/>
      <c r="H31" s="79"/>
      <c r="I31" s="79"/>
      <c r="J31" s="79"/>
      <c r="K31" s="79"/>
      <c r="L31" s="79"/>
      <c r="M31" s="79"/>
      <c r="N31" s="79"/>
    </row>
    <row r="32" spans="1:14">
      <c r="A32" s="99"/>
      <c r="B32" s="100"/>
      <c r="C32" s="100"/>
      <c r="D32" s="100"/>
      <c r="E32" s="100"/>
      <c r="F32" s="100"/>
      <c r="G32" s="100"/>
      <c r="H32" s="100"/>
      <c r="I32" s="100"/>
      <c r="J32" s="100"/>
      <c r="K32" s="100"/>
      <c r="L32" s="100"/>
      <c r="M32" s="100"/>
      <c r="N32" s="100"/>
    </row>
    <row r="33" spans="1:14">
      <c r="A33" s="99"/>
      <c r="B33" s="100"/>
      <c r="C33" s="100"/>
      <c r="D33" s="100"/>
      <c r="E33" s="100"/>
      <c r="F33" s="100"/>
      <c r="G33" s="100"/>
      <c r="H33" s="100"/>
      <c r="I33" s="100"/>
      <c r="J33" s="100"/>
      <c r="K33" s="100"/>
      <c r="L33" s="100"/>
      <c r="M33" s="100"/>
      <c r="N33" s="100"/>
    </row>
    <row r="34" spans="1:14">
      <c r="A34" s="76"/>
      <c r="B34" s="77"/>
      <c r="C34" s="77"/>
      <c r="D34" s="77"/>
      <c r="E34" s="77"/>
      <c r="F34" s="77"/>
      <c r="G34" s="77"/>
      <c r="H34" s="77"/>
      <c r="I34" s="77"/>
      <c r="J34" s="77"/>
      <c r="K34" s="77"/>
      <c r="L34" s="77"/>
      <c r="M34" s="77"/>
      <c r="N34" s="77"/>
    </row>
    <row r="35" spans="1:14">
      <c r="A35" s="76"/>
      <c r="B35" s="77"/>
      <c r="C35" s="77"/>
      <c r="D35" s="77"/>
      <c r="E35" s="77"/>
      <c r="F35" s="77"/>
      <c r="G35" s="77"/>
      <c r="H35" s="77"/>
      <c r="I35" s="77"/>
      <c r="J35" s="77"/>
      <c r="K35" s="77"/>
      <c r="L35" s="77"/>
      <c r="M35" s="77"/>
      <c r="N35" s="77"/>
    </row>
    <row r="36" spans="1:14">
      <c r="A36" s="76"/>
      <c r="B36" s="77"/>
      <c r="C36" s="77"/>
      <c r="D36" s="77"/>
      <c r="E36" s="77"/>
      <c r="F36" s="77"/>
      <c r="G36" s="77"/>
      <c r="H36" s="77"/>
      <c r="I36" s="77"/>
      <c r="J36" s="77"/>
      <c r="K36" s="77"/>
      <c r="L36" s="77"/>
      <c r="M36" s="77"/>
      <c r="N36" s="77"/>
    </row>
    <row r="37" spans="1:14">
      <c r="A37" s="76"/>
      <c r="B37" s="77"/>
      <c r="C37" s="77"/>
      <c r="D37" s="77"/>
      <c r="E37" s="77"/>
      <c r="F37" s="77"/>
      <c r="G37" s="77"/>
      <c r="H37" s="77"/>
      <c r="I37" s="77"/>
      <c r="J37" s="77"/>
      <c r="K37" s="77"/>
      <c r="L37" s="77"/>
      <c r="M37" s="77"/>
      <c r="N37" s="77"/>
    </row>
    <row r="38" spans="1:14">
      <c r="A38" s="76"/>
      <c r="B38" s="77"/>
      <c r="C38" s="77"/>
      <c r="D38" s="77"/>
      <c r="E38" s="77"/>
      <c r="F38" s="77"/>
      <c r="G38" s="77"/>
      <c r="H38" s="77"/>
      <c r="I38" s="77"/>
      <c r="J38" s="77"/>
      <c r="K38" s="77"/>
      <c r="L38" s="77"/>
      <c r="M38" s="77"/>
      <c r="N38" s="77"/>
    </row>
    <row r="39" spans="1:14">
      <c r="A39" s="76"/>
      <c r="B39" s="77"/>
      <c r="C39" s="77"/>
      <c r="D39" s="77"/>
      <c r="E39" s="77"/>
      <c r="F39" s="77"/>
      <c r="G39" s="77"/>
      <c r="H39" s="77"/>
      <c r="I39" s="77"/>
      <c r="J39" s="77"/>
      <c r="K39" s="77"/>
      <c r="L39" s="77"/>
      <c r="M39" s="77"/>
      <c r="N39" s="77"/>
    </row>
    <row r="40" spans="1:14">
      <c r="A40" s="76"/>
      <c r="B40" s="77"/>
      <c r="C40" s="77"/>
      <c r="D40" s="77"/>
      <c r="E40" s="77"/>
      <c r="F40" s="77"/>
      <c r="G40" s="77"/>
      <c r="H40" s="77"/>
      <c r="I40" s="77"/>
      <c r="J40" s="77"/>
      <c r="K40" s="77"/>
      <c r="L40" s="77"/>
      <c r="M40" s="77"/>
      <c r="N40" s="77"/>
    </row>
    <row r="41" spans="1:14">
      <c r="A41" s="76"/>
      <c r="B41" s="77"/>
      <c r="C41" s="77"/>
      <c r="D41" s="77"/>
      <c r="E41" s="77"/>
      <c r="F41" s="77"/>
      <c r="G41" s="77"/>
      <c r="H41" s="77"/>
      <c r="I41" s="77"/>
      <c r="J41" s="77"/>
      <c r="K41" s="77"/>
      <c r="L41" s="77"/>
      <c r="M41" s="77"/>
      <c r="N41" s="77"/>
    </row>
    <row r="42" spans="1:14">
      <c r="A42" s="76"/>
      <c r="B42" s="77"/>
      <c r="C42" s="77"/>
      <c r="D42" s="77"/>
      <c r="E42" s="77"/>
      <c r="F42" s="77"/>
      <c r="G42" s="77"/>
      <c r="H42" s="77"/>
      <c r="I42" s="77"/>
      <c r="J42" s="77"/>
      <c r="K42" s="77"/>
      <c r="L42" s="77"/>
      <c r="M42" s="77"/>
      <c r="N42" s="77"/>
    </row>
    <row r="43" spans="1:14">
      <c r="A43" s="76"/>
      <c r="B43" s="77"/>
      <c r="C43" s="77"/>
      <c r="D43" s="77"/>
      <c r="E43" s="77"/>
      <c r="F43" s="77"/>
      <c r="G43" s="77"/>
      <c r="H43" s="77"/>
      <c r="I43" s="77"/>
      <c r="J43" s="77"/>
      <c r="K43" s="77"/>
      <c r="L43" s="77"/>
      <c r="M43" s="77"/>
      <c r="N43" s="77"/>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95C493-6E02-4275-8D64-F674A8F2FCC2}">
  <ds:schemaRefs>
    <ds:schemaRef ds:uri="http://schemas.microsoft.com/office/2006/documentManagement/types"/>
    <ds:schemaRef ds:uri="http://purl.org/dc/elements/1.1/"/>
    <ds:schemaRef ds:uri="http://schemas.microsoft.com/office/2006/metadata/properties"/>
    <ds:schemaRef ds:uri="14dc2d1e-e557-46df-b43d-86cdda3daf61"/>
    <ds:schemaRef ds:uri="http://schemas.microsoft.com/office/infopath/2007/PartnerControls"/>
    <ds:schemaRef ds:uri="5bf3f6dc-e993-4359-8647-cf971b7e723e"/>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3240048-6CC1-4DF1-AB44-85C97AC02E69}">
  <ds:schemaRefs>
    <ds:schemaRef ds:uri="http://schemas.microsoft.com/sharepoint/v3/contenttype/forms"/>
  </ds:schemaRefs>
</ds:datastoreItem>
</file>

<file path=customXml/itemProps3.xml><?xml version="1.0" encoding="utf-8"?>
<ds:datastoreItem xmlns:ds="http://schemas.openxmlformats.org/officeDocument/2006/customXml" ds:itemID="{F1C44F7A-38B3-40FD-A233-36374D7A2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59</vt:i4>
      </vt:variant>
      <vt:variant>
        <vt:lpstr>Pojmenované oblasti</vt:lpstr>
      </vt:variant>
      <vt:variant>
        <vt:i4>31</vt:i4>
      </vt:variant>
    </vt:vector>
  </HeadingPairs>
  <TitlesOfParts>
    <vt:vector size="90" baseType="lpstr">
      <vt:lpstr>Titulní</vt:lpstr>
      <vt:lpstr>Obsah</vt:lpstr>
      <vt:lpstr>Úvod</vt:lpstr>
      <vt:lpstr>1</vt:lpstr>
      <vt:lpstr>2</vt:lpstr>
      <vt:lpstr>3.1</vt:lpstr>
      <vt:lpstr>3.2</vt:lpstr>
      <vt:lpstr>3.3</vt:lpstr>
      <vt:lpstr>3.4</vt:lpstr>
      <vt:lpstr>3.5</vt:lpstr>
      <vt:lpstr>3.6</vt:lpstr>
      <vt:lpstr>3.7</vt:lpstr>
      <vt:lpstr>3.8</vt:lpstr>
      <vt:lpstr>3.9</vt:lpstr>
      <vt:lpstr>3.10</vt:lpstr>
      <vt:lpstr>4.1,4.2</vt:lpstr>
      <vt:lpstr>4.3</vt:lpstr>
      <vt:lpstr>4.4</vt:lpstr>
      <vt:lpstr>4.5</vt:lpstr>
      <vt:lpstr>4.6.1</vt:lpstr>
      <vt:lpstr>4.6.2</vt:lpstr>
      <vt:lpstr>4.6.3</vt:lpstr>
      <vt:lpstr>4.6.4</vt:lpstr>
      <vt:lpstr>4.6.5</vt:lpstr>
      <vt:lpstr>4.6.6</vt:lpstr>
      <vt:lpstr>4.6.7</vt:lpstr>
      <vt:lpstr>4.6.8</vt:lpstr>
      <vt:lpstr>4.6.9</vt:lpstr>
      <vt:lpstr>4.6.10</vt:lpstr>
      <vt:lpstr>4.6.11</vt:lpstr>
      <vt:lpstr>4.6.12</vt:lpstr>
      <vt:lpstr>4.6.13</vt:lpstr>
      <vt:lpstr>4.6.14</vt:lpstr>
      <vt:lpstr>4.7</vt:lpstr>
      <vt:lpstr>4.8</vt:lpstr>
      <vt:lpstr>5.1</vt:lpstr>
      <vt:lpstr>5.2</vt:lpstr>
      <vt:lpstr>5.3</vt:lpstr>
      <vt:lpstr>5.4</vt:lpstr>
      <vt:lpstr>5.5</vt:lpstr>
      <vt:lpstr>5.6</vt:lpstr>
      <vt:lpstr>5.7</vt:lpstr>
      <vt:lpstr>5.8</vt:lpstr>
      <vt:lpstr>5.9</vt:lpstr>
      <vt:lpstr>6</vt:lpstr>
      <vt:lpstr>7.1</vt:lpstr>
      <vt:lpstr>7.2,7.3</vt:lpstr>
      <vt:lpstr>8.1</vt:lpstr>
      <vt:lpstr>8.2</vt:lpstr>
      <vt:lpstr>8.3</vt:lpstr>
      <vt:lpstr>9.1</vt:lpstr>
      <vt:lpstr>9.2</vt:lpstr>
      <vt:lpstr>9.3</vt:lpstr>
      <vt:lpstr>9.4</vt:lpstr>
      <vt:lpstr>9.5</vt:lpstr>
      <vt:lpstr>9.7</vt:lpstr>
      <vt:lpstr>9.6</vt:lpstr>
      <vt:lpstr>10</vt:lpstr>
      <vt:lpstr>Obálka</vt:lpstr>
      <vt:lpstr>'10'!Oblast_tisku</vt:lpstr>
      <vt:lpstr>'2'!Oblast_tisku</vt:lpstr>
      <vt:lpstr>'3.2'!Oblast_tisku</vt:lpstr>
      <vt:lpstr>'3.3'!Oblast_tisku</vt:lpstr>
      <vt:lpstr>'3.4'!Oblast_tisku</vt:lpstr>
      <vt:lpstr>'3.5'!Oblast_tisku</vt:lpstr>
      <vt:lpstr>'3.6'!Oblast_tisku</vt:lpstr>
      <vt:lpstr>'3.7'!Oblast_tisku</vt:lpstr>
      <vt:lpstr>'3.8'!Oblast_tisku</vt:lpstr>
      <vt:lpstr>'3.9'!Oblast_tisku</vt:lpstr>
      <vt:lpstr>'4.1,4.2'!Oblast_tisku</vt:lpstr>
      <vt:lpstr>'4.3'!Oblast_tisku</vt:lpstr>
      <vt:lpstr>'4.4'!Oblast_tisku</vt:lpstr>
      <vt:lpstr>'4.5'!Oblast_tisku</vt:lpstr>
      <vt:lpstr>'4.6.2'!Oblast_tisku</vt:lpstr>
      <vt:lpstr>'4.8'!Oblast_tisku</vt:lpstr>
      <vt:lpstr>'5.1'!Oblast_tisku</vt:lpstr>
      <vt:lpstr>'5.2'!Oblast_tisku</vt:lpstr>
      <vt:lpstr>'5.3'!Oblast_tisku</vt:lpstr>
      <vt:lpstr>'5.4'!Oblast_tisku</vt:lpstr>
      <vt:lpstr>'5.5'!Oblast_tisku</vt:lpstr>
      <vt:lpstr>'5.6'!Oblast_tisku</vt:lpstr>
      <vt:lpstr>'5.7'!Oblast_tisku</vt:lpstr>
      <vt:lpstr>'5.8'!Oblast_tisku</vt:lpstr>
      <vt:lpstr>'5.9'!Oblast_tisku</vt:lpstr>
      <vt:lpstr>'6'!Oblast_tisku</vt:lpstr>
      <vt:lpstr>'8.2'!Oblast_tisku</vt:lpstr>
      <vt:lpstr>'8.3'!Oblast_tisku</vt:lpstr>
      <vt:lpstr>'9.3'!Oblast_tisku</vt:lpstr>
      <vt:lpstr>Titulní!Oblast_tisku</vt:lpstr>
      <vt:lpstr>Úvod!Oblast_tisku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Ludvíková Michaela Bc.</cp:lastModifiedBy>
  <cp:lastPrinted>2022-08-03T06:54:51Z</cp:lastPrinted>
  <dcterms:created xsi:type="dcterms:W3CDTF">2006-03-02T11:20:40Z</dcterms:created>
  <dcterms:modified xsi:type="dcterms:W3CDTF">2022-08-03T07:05:58Z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0x01010016E30910C169A742B2EA2F6857C7D85D</vt:lpwstr>
  </property>
</Properties>
</file>