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6\1Q_2026_elektro\verze_2\"/>
    </mc:Choice>
  </mc:AlternateContent>
  <xr:revisionPtr revIDLastSave="0" documentId="13_ncr:1_{C3C2C98F-28F5-4384-8C47-0895B255873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itulní" sheetId="144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</sheets>
  <definedNames>
    <definedName name="Datum_OTE">"30. 4. 2026"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27">'7.10'!$A$1:$M$46</definedName>
    <definedName name="_xlnm.Print_Area" localSheetId="28">'7.11'!$A$1:$M$46</definedName>
    <definedName name="_xlnm.Print_Area" localSheetId="29">'7.12'!$A$1:$M$46</definedName>
    <definedName name="_xlnm.Print_Area" localSheetId="30">'7.13'!$A$1:$M$46</definedName>
    <definedName name="_xlnm.Print_Area" localSheetId="31">'7.14'!$A$1:$M$46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23">'7.6'!$A$1:$M$46</definedName>
    <definedName name="_xlnm.Print_Area" localSheetId="24">'7.7'!$A$1:$M$46</definedName>
    <definedName name="_xlnm.Print_Area" localSheetId="25">'7.8'!$A$1:$M$46</definedName>
    <definedName name="_xlnm.Print_Area" localSheetId="26">'7.9'!$A$1:$M$46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Titulní!$A$1:$B$11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" i="7" l="1"/>
  <c r="N35" i="107"/>
  <c r="B35" i="107" l="1"/>
  <c r="O54" i="138" l="1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7" i="107" l="1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7" i="107" l="1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6" i="107"/>
  <c r="B5" i="107"/>
  <c r="AY54" i="139" l="1"/>
  <c r="AZ54" i="139"/>
  <c r="BA54" i="139"/>
  <c r="AY55" i="139"/>
  <c r="AZ55" i="139"/>
  <c r="BA55" i="139"/>
  <c r="AY56" i="139"/>
  <c r="AZ56" i="139"/>
  <c r="BA56" i="139"/>
  <c r="AY57" i="139"/>
  <c r="AZ57" i="139"/>
  <c r="BA57" i="139"/>
  <c r="AY58" i="139"/>
  <c r="AZ58" i="139"/>
  <c r="BA58" i="139"/>
  <c r="AY59" i="139"/>
  <c r="AZ59" i="139"/>
  <c r="BA59" i="139"/>
  <c r="AY60" i="139"/>
  <c r="AZ60" i="139"/>
  <c r="BA60" i="139"/>
  <c r="AY61" i="139"/>
  <c r="AZ61" i="139"/>
  <c r="BA61" i="139"/>
  <c r="AY62" i="139"/>
  <c r="AZ62" i="139"/>
  <c r="BA62" i="139"/>
  <c r="AY63" i="139"/>
  <c r="AZ63" i="139"/>
  <c r="BA63" i="139"/>
  <c r="AY64" i="139"/>
  <c r="AZ64" i="139"/>
  <c r="BA64" i="139"/>
  <c r="AY65" i="139"/>
  <c r="AZ65" i="139"/>
  <c r="BA65" i="139"/>
  <c r="AY66" i="139"/>
  <c r="AZ66" i="139"/>
  <c r="BA66" i="139"/>
  <c r="AY67" i="139"/>
  <c r="AZ67" i="139"/>
  <c r="BA67" i="139"/>
  <c r="AY68" i="139"/>
  <c r="AZ68" i="139"/>
  <c r="BA68" i="139"/>
  <c r="AY69" i="139"/>
  <c r="AZ69" i="139"/>
  <c r="BA69" i="139"/>
  <c r="AY70" i="139"/>
  <c r="AZ70" i="139"/>
  <c r="BA70" i="139"/>
  <c r="AY71" i="139"/>
  <c r="AZ71" i="139"/>
  <c r="BA71" i="139"/>
  <c r="AY72" i="139"/>
  <c r="AZ72" i="139"/>
  <c r="BA72" i="139"/>
  <c r="AY73" i="139"/>
  <c r="AZ73" i="139"/>
  <c r="BA73" i="139"/>
  <c r="AY74" i="139"/>
  <c r="AZ74" i="139"/>
  <c r="BA74" i="139"/>
  <c r="AY75" i="139"/>
  <c r="AZ75" i="139"/>
  <c r="BA75" i="139"/>
  <c r="AY76" i="139"/>
  <c r="AZ76" i="139"/>
  <c r="BA76" i="139"/>
  <c r="AY77" i="139"/>
  <c r="AZ77" i="139"/>
  <c r="BA77" i="139"/>
  <c r="AY78" i="139"/>
  <c r="AZ78" i="139"/>
  <c r="BA78" i="139"/>
  <c r="AY79" i="139"/>
  <c r="AZ79" i="139"/>
  <c r="BA79" i="139"/>
  <c r="AY80" i="139"/>
  <c r="AZ80" i="139"/>
  <c r="BA80" i="139"/>
  <c r="AY81" i="139"/>
  <c r="AZ81" i="139"/>
  <c r="BA81" i="139"/>
  <c r="AY82" i="139"/>
  <c r="AZ82" i="139"/>
  <c r="BA82" i="139"/>
  <c r="AY83" i="139"/>
  <c r="AZ83" i="139"/>
  <c r="BA83" i="139"/>
  <c r="AY84" i="139"/>
  <c r="AZ84" i="139"/>
  <c r="BA84" i="139"/>
  <c r="AY85" i="139"/>
  <c r="AZ85" i="139"/>
  <c r="BA85" i="139"/>
  <c r="AY86" i="139"/>
  <c r="AZ86" i="139"/>
  <c r="BA86" i="139"/>
  <c r="AY87" i="139"/>
  <c r="AZ87" i="139"/>
  <c r="BA87" i="139"/>
  <c r="AY88" i="139"/>
  <c r="AZ88" i="139"/>
  <c r="BA88" i="139"/>
  <c r="AY89" i="139"/>
  <c r="AZ89" i="139"/>
  <c r="BA89" i="139"/>
  <c r="AY90" i="139"/>
  <c r="AZ90" i="139"/>
  <c r="BA90" i="139"/>
  <c r="AY91" i="139"/>
  <c r="AZ91" i="139"/>
  <c r="BA91" i="139"/>
  <c r="AY92" i="139"/>
  <c r="AZ92" i="139"/>
  <c r="BA92" i="139"/>
  <c r="AY93" i="139"/>
  <c r="AZ93" i="139"/>
  <c r="BA93" i="139"/>
  <c r="AY94" i="139"/>
  <c r="AZ94" i="139"/>
  <c r="BA94" i="139"/>
  <c r="AY95" i="139"/>
  <c r="AZ95" i="139"/>
  <c r="BA95" i="139"/>
  <c r="AY96" i="139"/>
  <c r="AZ96" i="139"/>
  <c r="BA96" i="139"/>
  <c r="AY97" i="139"/>
  <c r="AZ97" i="139"/>
  <c r="BA97" i="139"/>
  <c r="AY98" i="139"/>
  <c r="AZ98" i="139"/>
  <c r="BA98" i="139"/>
  <c r="AY99" i="139"/>
  <c r="AZ99" i="139"/>
  <c r="BA99" i="139"/>
  <c r="AY100" i="139"/>
  <c r="AZ100" i="139"/>
  <c r="BA100" i="139"/>
  <c r="AY101" i="139"/>
  <c r="AZ101" i="139"/>
  <c r="BA101" i="139"/>
  <c r="AY102" i="139"/>
  <c r="AZ102" i="139"/>
  <c r="BA102" i="139"/>
  <c r="AY103" i="139"/>
  <c r="AZ103" i="139"/>
  <c r="BA103" i="139"/>
  <c r="AY104" i="139"/>
  <c r="AZ104" i="139"/>
  <c r="BA104" i="139"/>
  <c r="AY105" i="139"/>
  <c r="AZ105" i="139"/>
  <c r="BA105" i="139"/>
  <c r="AY106" i="139"/>
  <c r="AZ106" i="139"/>
  <c r="BA106" i="139"/>
  <c r="AY107" i="139"/>
  <c r="AZ107" i="139"/>
  <c r="BA107" i="139"/>
  <c r="AY108" i="139"/>
  <c r="AZ108" i="139"/>
  <c r="BA108" i="139"/>
  <c r="AY109" i="139"/>
  <c r="AZ109" i="139"/>
  <c r="BA109" i="139"/>
  <c r="AY110" i="139"/>
  <c r="AZ110" i="139"/>
  <c r="BA110" i="139"/>
  <c r="AY111" i="139"/>
  <c r="AZ111" i="139"/>
  <c r="BA111" i="139"/>
  <c r="AY112" i="139"/>
  <c r="AZ112" i="139"/>
  <c r="BA112" i="139"/>
  <c r="AY113" i="139"/>
  <c r="AZ113" i="139"/>
  <c r="BA113" i="139"/>
  <c r="AY114" i="139"/>
  <c r="AZ114" i="139"/>
  <c r="BA114" i="139"/>
  <c r="AY115" i="139"/>
  <c r="AZ115" i="139"/>
  <c r="BA115" i="139"/>
  <c r="AY116" i="139"/>
  <c r="AZ116" i="139"/>
  <c r="BA116" i="139"/>
  <c r="AY117" i="139"/>
  <c r="AZ117" i="139"/>
  <c r="BA117" i="139"/>
  <c r="AY118" i="139"/>
  <c r="AZ118" i="139"/>
  <c r="BA118" i="139"/>
  <c r="AY119" i="139"/>
  <c r="AZ119" i="139"/>
  <c r="BA119" i="139"/>
  <c r="AY120" i="139"/>
  <c r="AZ120" i="139"/>
  <c r="BA120" i="139"/>
  <c r="AY121" i="139"/>
  <c r="AZ121" i="139"/>
  <c r="BA121" i="139"/>
  <c r="AY122" i="139"/>
  <c r="AZ122" i="139"/>
  <c r="BA122" i="139"/>
  <c r="AY123" i="139"/>
  <c r="AZ123" i="139"/>
  <c r="BA123" i="139"/>
  <c r="AY124" i="139"/>
  <c r="AZ124" i="139"/>
  <c r="BA124" i="139"/>
  <c r="AY125" i="139"/>
  <c r="AZ125" i="139"/>
  <c r="BA125" i="139"/>
  <c r="AY126" i="139"/>
  <c r="AZ126" i="139"/>
  <c r="BA126" i="139"/>
  <c r="AY127" i="139"/>
  <c r="AZ127" i="139"/>
  <c r="BA127" i="139"/>
  <c r="AY128" i="139"/>
  <c r="AZ128" i="139"/>
  <c r="BA128" i="139"/>
  <c r="AY129" i="139"/>
  <c r="AZ129" i="139"/>
  <c r="BA129" i="139"/>
  <c r="AY130" i="139"/>
  <c r="AZ130" i="139"/>
  <c r="BA130" i="139"/>
  <c r="AY131" i="139"/>
  <c r="AZ131" i="139"/>
  <c r="BA131" i="139"/>
  <c r="AY132" i="139"/>
  <c r="AZ132" i="139"/>
  <c r="BA132" i="139"/>
  <c r="AY133" i="139"/>
  <c r="AZ133" i="139"/>
  <c r="BA133" i="139"/>
  <c r="AY134" i="139"/>
  <c r="AZ134" i="139"/>
  <c r="BA134" i="139"/>
  <c r="AY135" i="139"/>
  <c r="AZ135" i="139"/>
  <c r="BA135" i="139"/>
  <c r="AY136" i="139"/>
  <c r="AZ136" i="139"/>
  <c r="BA136" i="139"/>
  <c r="AY137" i="139"/>
  <c r="AZ137" i="139"/>
  <c r="BA137" i="139"/>
  <c r="AY138" i="139"/>
  <c r="AZ138" i="139"/>
  <c r="BA138" i="139"/>
  <c r="AY139" i="139"/>
  <c r="AZ139" i="139"/>
  <c r="BA139" i="139"/>
  <c r="AY140" i="139"/>
  <c r="AZ140" i="139"/>
  <c r="BA140" i="139"/>
  <c r="AY141" i="139"/>
  <c r="AZ141" i="139"/>
  <c r="BA141" i="139"/>
  <c r="AY142" i="139"/>
  <c r="AZ142" i="139"/>
  <c r="BA142" i="139"/>
  <c r="AY143" i="139"/>
  <c r="AZ143" i="139"/>
  <c r="BA143" i="139"/>
  <c r="AY144" i="139"/>
  <c r="AZ144" i="139"/>
  <c r="BA144" i="139"/>
  <c r="AY145" i="139"/>
  <c r="AZ145" i="139"/>
  <c r="BA145" i="139"/>
  <c r="O1" i="139" l="1"/>
  <c r="A1" i="139" s="1"/>
  <c r="A1" i="140"/>
  <c r="N1" i="22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8" l="1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H41" i="7"/>
  <c r="I41" i="7"/>
  <c r="J41" i="7"/>
  <c r="H40" i="7"/>
  <c r="I40" i="7"/>
  <c r="J40" i="7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L31" i="46"/>
  <c r="B31" i="46"/>
  <c r="F31" i="46"/>
  <c r="N31" i="46"/>
  <c r="J31" i="46"/>
  <c r="G6" i="53"/>
  <c r="E31" i="46"/>
  <c r="I31" i="46"/>
  <c r="M31" i="46"/>
  <c r="H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5" i="114"/>
  <c r="L37" i="114"/>
  <c r="K25" i="115"/>
  <c r="L37" i="115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N8" i="22"/>
  <c r="N12" i="22"/>
  <c r="B11" i="22"/>
  <c r="N9" i="22"/>
  <c r="B31" i="32"/>
  <c r="B13" i="33"/>
  <c r="N24" i="22"/>
  <c r="N28" i="22"/>
  <c r="N15" i="32"/>
  <c r="N10" i="33"/>
  <c r="N26" i="33"/>
  <c r="B19" i="33"/>
  <c r="H5" i="32" l="1"/>
  <c r="F18" i="33"/>
  <c r="J18" i="33"/>
  <c r="H23" i="32"/>
  <c r="E5" i="32"/>
  <c r="H10" i="32"/>
  <c r="M25" i="124"/>
  <c r="M25" i="113"/>
  <c r="C6" i="33"/>
  <c r="G6" i="33"/>
  <c r="N40" i="7"/>
  <c r="N41" i="7"/>
  <c r="H6" i="33"/>
  <c r="E6" i="33"/>
  <c r="B23" i="32"/>
  <c r="M25" i="111"/>
  <c r="M25" i="112"/>
  <c r="L6" i="33"/>
  <c r="M25" i="119"/>
  <c r="M25" i="118"/>
  <c r="M26" i="122"/>
  <c r="M25" i="116"/>
  <c r="M25" i="120"/>
  <c r="M25" i="121"/>
  <c r="M25" i="115"/>
  <c r="M25" i="114"/>
  <c r="M25" i="123"/>
  <c r="M25" i="117"/>
  <c r="B5" i="22"/>
  <c r="D6" i="33"/>
  <c r="B30" i="32"/>
  <c r="N5" i="22"/>
  <c r="K6" i="33"/>
  <c r="N8" i="33"/>
  <c r="E30" i="46"/>
  <c r="E16" i="140" s="1"/>
  <c r="K30" i="46"/>
  <c r="K23" i="32"/>
  <c r="B10" i="32"/>
  <c r="E5" i="22"/>
  <c r="N26" i="22"/>
  <c r="N24" i="32"/>
  <c r="N13" i="33"/>
  <c r="I6" i="33"/>
  <c r="K5" i="22"/>
  <c r="H30" i="32"/>
  <c r="N30" i="46"/>
  <c r="B5" i="32"/>
  <c r="N16" i="22"/>
  <c r="N11" i="22"/>
  <c r="K5" i="32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F6" i="33" l="1"/>
  <c r="E5" i="33" s="1"/>
  <c r="J6" i="33"/>
  <c r="H5" i="33" s="1"/>
  <c r="N18" i="33"/>
  <c r="K5" i="33"/>
  <c r="N7" i="33"/>
  <c r="B6" i="33"/>
  <c r="N5" i="33" l="1"/>
  <c r="B5" i="33"/>
  <c r="B18" i="77" l="1"/>
  <c r="G18" i="77"/>
  <c r="F18" i="77"/>
  <c r="D18" i="77"/>
  <c r="C18" i="77"/>
  <c r="M46" i="53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35" i="59"/>
  <c r="H30" i="10"/>
  <c r="C30" i="10"/>
  <c r="H21" i="137"/>
  <c r="J21" i="137"/>
  <c r="G7" i="10"/>
  <c r="J10" i="97"/>
  <c r="D7" i="10"/>
  <c r="G5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D21" i="137"/>
  <c r="G21" i="13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B5" i="47"/>
  <c r="D30" i="10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L30" i="10" l="1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K19" i="116"/>
  <c r="M19" i="116" s="1"/>
  <c r="K31" i="116"/>
  <c r="K21" i="116"/>
  <c r="M21" i="116" s="1"/>
  <c r="K33" i="116"/>
  <c r="K36" i="123"/>
  <c r="K24" i="123"/>
  <c r="M24" i="123" s="1"/>
  <c r="K24" i="121"/>
  <c r="M24" i="121" s="1"/>
  <c r="K36" i="121"/>
  <c r="K37" i="122"/>
  <c r="K25" i="122"/>
  <c r="M25" i="122" s="1"/>
  <c r="K19" i="113"/>
  <c r="M19" i="113" s="1"/>
  <c r="K31" i="113"/>
  <c r="K23" i="118"/>
  <c r="M23" i="118" s="1"/>
  <c r="K35" i="118"/>
  <c r="K19" i="121"/>
  <c r="M19" i="121" s="1"/>
  <c r="K31" i="121"/>
  <c r="K33" i="114"/>
  <c r="K21" i="114"/>
  <c r="M21" i="114" s="1"/>
  <c r="K36" i="117"/>
  <c r="K24" i="117"/>
  <c r="M24" i="117" s="1"/>
  <c r="K24" i="113"/>
  <c r="M24" i="113" s="1"/>
  <c r="K36" i="113"/>
  <c r="K19" i="124"/>
  <c r="M19" i="124" s="1"/>
  <c r="K31" i="124"/>
  <c r="K23" i="112"/>
  <c r="M23" i="112" s="1"/>
  <c r="K35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K33" i="112"/>
  <c r="K21" i="112"/>
  <c r="M21" i="112" s="1"/>
  <c r="K31" i="120"/>
  <c r="K19" i="120"/>
  <c r="M19" i="120" s="1"/>
  <c r="K19" i="114"/>
  <c r="M19" i="114" s="1"/>
  <c r="K31" i="114"/>
  <c r="K32" i="114"/>
  <c r="K20" i="114"/>
  <c r="M20" i="114" s="1"/>
  <c r="K23" i="114"/>
  <c r="M23" i="114" s="1"/>
  <c r="K35" i="114"/>
  <c r="M7" i="137"/>
  <c r="M31" i="111"/>
  <c r="I37" i="122"/>
  <c r="I33" i="114"/>
  <c r="I33" i="117"/>
  <c r="I32" i="117"/>
  <c r="I35" i="121"/>
  <c r="M34" i="123"/>
  <c r="I32" i="124"/>
  <c r="I35" i="111"/>
  <c r="I33" i="122"/>
  <c r="I35" i="114"/>
  <c r="M31" i="114"/>
  <c r="M31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I34" i="112"/>
  <c r="M34" i="111"/>
  <c r="M32" i="111"/>
  <c r="I36" i="119"/>
  <c r="M31" i="121"/>
  <c r="I34" i="114"/>
  <c r="M33" i="113"/>
  <c r="M35" i="116"/>
  <c r="M35" i="120"/>
  <c r="I32" i="116"/>
  <c r="L33" i="124"/>
  <c r="L33" i="116"/>
  <c r="L36" i="123"/>
  <c r="L36" i="114"/>
  <c r="L31" i="124"/>
  <c r="L36" i="118"/>
  <c r="L34" i="113"/>
  <c r="L31" i="123"/>
  <c r="L37" i="122"/>
  <c r="L34" i="124"/>
  <c r="L33" i="122"/>
  <c r="L34" i="114"/>
  <c r="L34" i="123"/>
  <c r="L33" i="111"/>
  <c r="L33" i="112"/>
  <c r="L32" i="121"/>
  <c r="L34" i="120"/>
  <c r="L32" i="114"/>
  <c r="L35" i="116"/>
  <c r="L35" i="115"/>
  <c r="L34" i="111"/>
  <c r="L31" i="114"/>
  <c r="K10" i="97"/>
  <c r="B6" i="10"/>
  <c r="L10" i="97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K31" i="115"/>
  <c r="K20" i="121"/>
  <c r="M20" i="121" s="1"/>
  <c r="K32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I35" i="123"/>
  <c r="M31" i="112"/>
  <c r="I35" i="112"/>
  <c r="M31" i="124"/>
  <c r="I35" i="122"/>
  <c r="M33" i="114"/>
  <c r="M36" i="119"/>
  <c r="I36" i="118"/>
  <c r="I34" i="121"/>
  <c r="I34" i="113"/>
  <c r="I35" i="124"/>
  <c r="I35" i="116"/>
  <c r="M34" i="119"/>
  <c r="M36" i="123"/>
  <c r="I32" i="123"/>
  <c r="I35" i="113"/>
  <c r="M32" i="115"/>
  <c r="I33" i="118"/>
  <c r="M35" i="115"/>
  <c r="I35" i="119"/>
  <c r="K7" i="97"/>
  <c r="L7" i="137"/>
  <c r="L35" i="123"/>
  <c r="L36" i="113"/>
  <c r="L34" i="122"/>
  <c r="L31" i="116"/>
  <c r="L31" i="115"/>
  <c r="L35" i="122"/>
  <c r="L35" i="119"/>
  <c r="L32" i="120"/>
  <c r="L35" i="112"/>
  <c r="L35" i="114"/>
  <c r="L31" i="111"/>
  <c r="L32" i="112"/>
  <c r="L34" i="121"/>
  <c r="L36" i="111"/>
  <c r="L36" i="120"/>
  <c r="L34" i="112"/>
  <c r="L31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K22" i="116"/>
  <c r="M22" i="116" s="1"/>
  <c r="K34" i="116"/>
  <c r="K31" i="111"/>
  <c r="K19" i="111"/>
  <c r="M19" i="111" s="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K22" i="120"/>
  <c r="M22" i="120" s="1"/>
  <c r="K34" i="120"/>
  <c r="K21" i="115"/>
  <c r="M21" i="115" s="1"/>
  <c r="K33" i="115"/>
  <c r="K31" i="123"/>
  <c r="K19" i="123"/>
  <c r="M19" i="123" s="1"/>
  <c r="I34" i="117"/>
  <c r="I34" i="118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I36" i="113"/>
  <c r="M35" i="121"/>
  <c r="M32" i="123"/>
  <c r="I33" i="112"/>
  <c r="M31" i="119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M32" i="113"/>
  <c r="I36" i="124"/>
  <c r="I36" i="117"/>
  <c r="I33" i="111"/>
  <c r="I36" i="115"/>
  <c r="K30" i="10"/>
  <c r="L35" i="117"/>
  <c r="L31" i="118"/>
  <c r="L36" i="116"/>
  <c r="L36" i="115"/>
  <c r="L32" i="111"/>
  <c r="L31" i="120"/>
  <c r="L33" i="118"/>
  <c r="L35" i="120"/>
  <c r="L35" i="121"/>
  <c r="L34" i="119"/>
  <c r="L31" i="119"/>
  <c r="L36" i="124"/>
  <c r="L32" i="116"/>
  <c r="L31" i="117"/>
  <c r="L31" i="113"/>
  <c r="L35" i="118"/>
  <c r="L35" i="111"/>
  <c r="L32" i="118"/>
  <c r="L33" i="114"/>
  <c r="L34" i="118"/>
  <c r="E6" i="10"/>
  <c r="H9" i="97"/>
  <c r="B20" i="137"/>
  <c r="E13" i="140" s="1"/>
  <c r="E6" i="137"/>
  <c r="K22" i="119"/>
  <c r="M22" i="119" s="1"/>
  <c r="K34" i="119"/>
  <c r="K32" i="118"/>
  <c r="K20" i="118"/>
  <c r="M20" i="118" s="1"/>
  <c r="K21" i="119"/>
  <c r="M21" i="119" s="1"/>
  <c r="K33" i="119"/>
  <c r="K33" i="113"/>
  <c r="K21" i="113"/>
  <c r="M21" i="113" s="1"/>
  <c r="K23" i="111"/>
  <c r="M23" i="111" s="1"/>
  <c r="K35" i="111"/>
  <c r="K24" i="115"/>
  <c r="M24" i="115" s="1"/>
  <c r="K36" i="115"/>
  <c r="K31" i="117"/>
  <c r="K19" i="117"/>
  <c r="M19" i="117" s="1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K31" i="119"/>
  <c r="K19" i="119"/>
  <c r="M19" i="119" s="1"/>
  <c r="M34" i="124"/>
  <c r="M36" i="113"/>
  <c r="M31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M31" i="123"/>
  <c r="M35" i="114"/>
  <c r="M31" i="117"/>
  <c r="I34" i="124"/>
  <c r="M32" i="122"/>
  <c r="I32" i="112"/>
  <c r="I36" i="121"/>
  <c r="M32" i="124"/>
  <c r="I32" i="121"/>
  <c r="I34" i="111"/>
  <c r="I36" i="122"/>
  <c r="M35" i="119"/>
  <c r="M35" i="118"/>
  <c r="I36" i="116"/>
  <c r="I33" i="115"/>
  <c r="I35" i="118"/>
  <c r="M36" i="122"/>
  <c r="M34" i="120"/>
  <c r="M7" i="10"/>
  <c r="L7" i="10"/>
  <c r="K7" i="137"/>
  <c r="M6" i="59"/>
  <c r="L35" i="124"/>
  <c r="L36" i="119"/>
  <c r="L36" i="112"/>
  <c r="L34" i="117"/>
  <c r="L33" i="117"/>
  <c r="L36" i="117"/>
  <c r="L32" i="113"/>
  <c r="L36" i="122"/>
  <c r="L33" i="120"/>
  <c r="L32" i="122"/>
  <c r="L32" i="119"/>
  <c r="L32" i="124"/>
  <c r="L33" i="121"/>
  <c r="L32" i="117"/>
  <c r="L32" i="123"/>
  <c r="L33" i="123"/>
  <c r="L33" i="119"/>
  <c r="L36" i="121"/>
  <c r="L31" i="121"/>
  <c r="L35" i="113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22" i="10"/>
  <c r="B21" i="10"/>
  <c r="B16" i="10"/>
  <c r="B20" i="10"/>
  <c r="B17" i="10"/>
  <c r="B18" i="10"/>
  <c r="B19" i="10"/>
  <c r="I31" i="112"/>
  <c r="I31" i="119" l="1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I21" i="122"/>
  <c r="I21" i="116"/>
  <c r="I20" i="121"/>
  <c r="I20" i="112"/>
  <c r="D24" i="122"/>
  <c r="I20" i="113"/>
  <c r="I19" i="115"/>
  <c r="I22" i="115"/>
  <c r="F23" i="11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H4" i="57"/>
  <c r="J5" i="57"/>
  <c r="J6" i="57"/>
  <c r="B4" i="57"/>
  <c r="F23" i="115"/>
  <c r="I20" i="114"/>
  <c r="I22" i="117"/>
  <c r="I20" i="116"/>
  <c r="I19" i="118"/>
  <c r="I21" i="112"/>
  <c r="D23" i="113"/>
  <c r="I19" i="113"/>
  <c r="J18" i="57"/>
  <c r="C4" i="57"/>
  <c r="I21" i="121"/>
  <c r="I22" i="111"/>
  <c r="D23" i="120"/>
  <c r="I19" i="120"/>
  <c r="F23" i="114"/>
  <c r="I21" i="115"/>
  <c r="I22" i="121"/>
  <c r="I21" i="120"/>
  <c r="I22" i="120"/>
  <c r="I20" i="122"/>
  <c r="B23" i="115"/>
  <c r="B22" i="124" l="1"/>
  <c r="B22" i="114"/>
  <c r="B22" i="120"/>
  <c r="B22" i="113"/>
  <c r="B22" i="112"/>
  <c r="B22" i="118"/>
  <c r="B23" i="122"/>
  <c r="B22" i="111"/>
  <c r="B22" i="119"/>
  <c r="B22" i="121"/>
  <c r="J4" i="57"/>
  <c r="B22" i="115"/>
  <c r="B22" i="123"/>
  <c r="G7" i="46" l="1"/>
  <c r="F7" i="46" l="1"/>
  <c r="I7" i="46"/>
  <c r="O7" i="46"/>
  <c r="C7" i="46"/>
  <c r="B7" i="46"/>
  <c r="P7" i="46"/>
  <c r="E7" i="46"/>
  <c r="D7" i="46"/>
  <c r="B6" i="46" s="1"/>
  <c r="E27" i="140" s="1"/>
  <c r="E19" i="140" s="1"/>
  <c r="H7" i="46"/>
  <c r="J7" i="46"/>
  <c r="E6" i="46" l="1"/>
  <c r="E17" i="140" s="1"/>
  <c r="K7" i="46"/>
  <c r="L38" i="116"/>
  <c r="J8" i="116"/>
  <c r="F8" i="118"/>
  <c r="F8" i="114"/>
  <c r="F8" i="123"/>
  <c r="F8" i="117"/>
  <c r="K38" i="116"/>
  <c r="K26" i="116"/>
  <c r="H8" i="116"/>
  <c r="B8" i="115"/>
  <c r="B8" i="124"/>
  <c r="K38" i="114"/>
  <c r="K26" i="114"/>
  <c r="H8" i="114"/>
  <c r="M7" i="46"/>
  <c r="D8" i="111"/>
  <c r="L38" i="121"/>
  <c r="J8" i="121"/>
  <c r="D8" i="112"/>
  <c r="F8" i="120"/>
  <c r="F8" i="116"/>
  <c r="M38" i="111"/>
  <c r="L8" i="111"/>
  <c r="M38" i="118"/>
  <c r="L8" i="118"/>
  <c r="B8" i="117"/>
  <c r="K38" i="118"/>
  <c r="K26" i="118"/>
  <c r="H8" i="118"/>
  <c r="B8" i="119"/>
  <c r="D8" i="113"/>
  <c r="L38" i="123"/>
  <c r="J8" i="123"/>
  <c r="D8" i="114"/>
  <c r="F9" i="122"/>
  <c r="M38" i="113"/>
  <c r="L8" i="113"/>
  <c r="M38" i="120"/>
  <c r="L8" i="120"/>
  <c r="B8" i="121"/>
  <c r="K38" i="115"/>
  <c r="K26" i="115"/>
  <c r="H8" i="115"/>
  <c r="K38" i="120"/>
  <c r="K26" i="120"/>
  <c r="H8" i="120"/>
  <c r="B8" i="123"/>
  <c r="L7" i="46"/>
  <c r="L38" i="114"/>
  <c r="J8" i="114"/>
  <c r="L38" i="120"/>
  <c r="J8" i="120"/>
  <c r="N7" i="46"/>
  <c r="N6" i="46" s="1"/>
  <c r="L38" i="124"/>
  <c r="J8" i="124"/>
  <c r="D8" i="120"/>
  <c r="D8" i="116"/>
  <c r="F8" i="124"/>
  <c r="M38" i="119"/>
  <c r="L8" i="119"/>
  <c r="M38" i="115"/>
  <c r="L8" i="115"/>
  <c r="M39" i="122"/>
  <c r="L9" i="122"/>
  <c r="K38" i="119"/>
  <c r="K26" i="119"/>
  <c r="H8" i="119"/>
  <c r="B8" i="118"/>
  <c r="K39" i="122"/>
  <c r="K27" i="122"/>
  <c r="H9" i="122"/>
  <c r="L38" i="112"/>
  <c r="J8" i="112"/>
  <c r="D8" i="115"/>
  <c r="D8" i="117"/>
  <c r="D8" i="124"/>
  <c r="L38" i="118"/>
  <c r="J8" i="118"/>
  <c r="M38" i="112"/>
  <c r="L8" i="112"/>
  <c r="M38" i="121"/>
  <c r="L8" i="121"/>
  <c r="M38" i="117"/>
  <c r="L8" i="117"/>
  <c r="M38" i="124"/>
  <c r="L8" i="124"/>
  <c r="K38" i="121"/>
  <c r="K26" i="121"/>
  <c r="H8" i="121"/>
  <c r="B9" i="122"/>
  <c r="K38" i="124"/>
  <c r="K26" i="124"/>
  <c r="H8" i="124"/>
  <c r="H6" i="46"/>
  <c r="L38" i="117"/>
  <c r="J8" i="117"/>
  <c r="D8" i="119"/>
  <c r="D8" i="123"/>
  <c r="L38" i="119"/>
  <c r="J8" i="119"/>
  <c r="L38" i="111"/>
  <c r="J8" i="111"/>
  <c r="L39" i="122"/>
  <c r="J9" i="122"/>
  <c r="M38" i="114"/>
  <c r="L8" i="114"/>
  <c r="M38" i="123"/>
  <c r="L8" i="123"/>
  <c r="F8" i="111"/>
  <c r="K38" i="123"/>
  <c r="K26" i="123"/>
  <c r="H8" i="123"/>
  <c r="K38" i="113"/>
  <c r="K26" i="113"/>
  <c r="H8" i="113"/>
  <c r="B8" i="112"/>
  <c r="D8" i="118"/>
  <c r="L38" i="113"/>
  <c r="J8" i="113"/>
  <c r="D8" i="121"/>
  <c r="M38" i="116"/>
  <c r="L8" i="116"/>
  <c r="F8" i="119"/>
  <c r="F8" i="113"/>
  <c r="K38" i="111"/>
  <c r="K26" i="111"/>
  <c r="H8" i="111"/>
  <c r="B8" i="111"/>
  <c r="K38" i="117"/>
  <c r="K26" i="117"/>
  <c r="H8" i="117"/>
  <c r="B8" i="114"/>
  <c r="D9" i="122"/>
  <c r="L38" i="115"/>
  <c r="J8" i="115"/>
  <c r="F8" i="112"/>
  <c r="F8" i="121"/>
  <c r="F8" i="115"/>
  <c r="K38" i="112"/>
  <c r="K26" i="112"/>
  <c r="H8" i="112"/>
  <c r="B8" i="113"/>
  <c r="B8" i="120"/>
  <c r="B8" i="116"/>
  <c r="K6" i="46" l="1"/>
  <c r="I38" i="121"/>
  <c r="H7" i="111"/>
  <c r="H7" i="123"/>
  <c r="H7" i="118"/>
  <c r="H7" i="114"/>
  <c r="H7" i="116"/>
  <c r="B7" i="114"/>
  <c r="H7" i="112"/>
  <c r="B7" i="112"/>
  <c r="H7" i="115"/>
  <c r="I38" i="114"/>
  <c r="I38" i="112"/>
  <c r="H7" i="117"/>
  <c r="B7" i="124"/>
  <c r="B7" i="118"/>
  <c r="H7" i="121"/>
  <c r="I38" i="124"/>
  <c r="I38" i="118"/>
  <c r="B7" i="113"/>
  <c r="H7" i="113"/>
  <c r="B7" i="111"/>
  <c r="B7" i="116"/>
  <c r="B7" i="117"/>
  <c r="B7" i="115"/>
  <c r="I38" i="113"/>
  <c r="I38" i="111"/>
  <c r="H7" i="124"/>
  <c r="H7" i="119"/>
  <c r="H7" i="120"/>
  <c r="B8" i="122"/>
  <c r="I38" i="116"/>
  <c r="I38" i="117"/>
  <c r="I38" i="115"/>
  <c r="B7" i="119"/>
  <c r="I39" i="122"/>
  <c r="B7" i="120"/>
  <c r="B7" i="123"/>
  <c r="B7" i="121"/>
  <c r="I38" i="119"/>
  <c r="H8" i="122"/>
  <c r="I38" i="120"/>
  <c r="I38" i="123"/>
  <c r="J7" i="47" l="1"/>
  <c r="J8" i="47"/>
  <c r="J9" i="47"/>
  <c r="J11" i="47"/>
  <c r="J12" i="47"/>
  <c r="J13" i="47"/>
  <c r="J14" i="47"/>
  <c r="J15" i="47"/>
  <c r="J16" i="47"/>
  <c r="J17" i="47"/>
  <c r="J18" i="47"/>
  <c r="J10" i="47"/>
  <c r="J19" i="47"/>
  <c r="I5" i="47" l="1"/>
  <c r="J6" i="47"/>
  <c r="J5" i="47" l="1"/>
  <c r="M26" i="118"/>
  <c r="M26" i="111"/>
  <c r="M26" i="123"/>
  <c r="M26" i="114"/>
  <c r="M26" i="117"/>
  <c r="M26" i="121"/>
  <c r="M26" i="124"/>
  <c r="M26" i="120"/>
  <c r="M26" i="116"/>
  <c r="M26" i="115"/>
  <c r="M26" i="113"/>
  <c r="M27" i="122"/>
  <c r="M26" i="112"/>
  <c r="M26" i="119"/>
  <c r="J22" i="77" l="1"/>
  <c r="J27" i="77"/>
  <c r="J30" i="77"/>
  <c r="J24" i="77"/>
  <c r="J28" i="77"/>
  <c r="J31" i="77"/>
  <c r="J25" i="77"/>
  <c r="J29" i="77"/>
  <c r="J23" i="77"/>
  <c r="J21" i="77"/>
  <c r="J26" i="77"/>
  <c r="J32" i="77"/>
  <c r="J19" i="77" l="1"/>
  <c r="J20" i="77"/>
  <c r="I18" i="77" l="1"/>
  <c r="J18" i="77" s="1"/>
  <c r="F4" i="140" l="1"/>
  <c r="F29" i="140" l="1"/>
</calcChain>
</file>

<file path=xl/sharedStrings.xml><?xml version="1.0" encoding="utf-8"?>
<sst xmlns="http://schemas.openxmlformats.org/spreadsheetml/2006/main" count="1928" uniqueCount="429">
  <si>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</si>
  <si>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</si>
  <si>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</si>
  <si>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</si>
  <si>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</si>
  <si>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</si>
  <si>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</si>
  <si>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</si>
  <si>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</si>
  <si>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</si>
  <si>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</si>
  <si>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</si>
  <si>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</si>
  <si>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</si>
  <si>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</si>
  <si>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</si>
  <si>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</si>
  <si>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</si>
  <si>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</si>
  <si>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</si>
  <si>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</si>
  <si>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</si>
  <si>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</si>
  <si>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</si>
  <si>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</si>
  <si>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</si>
  <si>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</si>
  <si>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</si>
  <si>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</si>
  <si>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</si>
  <si>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</si>
  <si>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</si>
  <si>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</si>
  <si>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</si>
  <si>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</si>
  <si>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</si>
  <si>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</si>
  <si>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</si>
  <si>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</si>
  <si>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</si>
  <si>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</si>
  <si>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</si>
  <si>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</si>
  <si>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</si>
  <si>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</si>
  <si>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</si>
  <si>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</si>
  <si>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</si>
  <si>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</si>
  <si>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</si>
  <si>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</si>
  <si>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</si>
  <si>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</si>
  <si>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</si>
  <si>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</si>
  <si>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</si>
  <si>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</si>
  <si>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</si>
  <si>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</si>
  <si>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</si>
  <si>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</si>
  <si>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</si>
  <si>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</si>
  <si>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</si>
  <si>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</si>
  <si>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</si>
  <si>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</si>
  <si>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</si>
  <si>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</si>
  <si>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</si>
  <si>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</si>
  <si>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</si>
  <si>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</si>
  <si>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</si>
  <si>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</si>
  <si>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</si>
  <si>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</si>
  <si>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</si>
  <si>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</si>
  <si>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</si>
  <si>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</si>
  <si>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</si>
  <si>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</si>
  <si>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</si>
  <si>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</si>
  <si>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</si>
  <si>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</si>
  <si>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</si>
  <si>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</si>
  <si>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</si>
  <si>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</si>
  <si>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</si>
  <si>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</si>
  <si>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</si>
  <si>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</si>
  <si>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</si>
  <si>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</si>
  <si>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</si>
  <si>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</si>
  <si>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</si>
  <si>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</si>
  <si>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</si>
  <si>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</si>
  <si>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</si>
  <si>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</si>
  <si>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</si>
  <si>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</si>
  <si>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</si>
  <si>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</si>
  <si>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</si>
  <si>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</si>
  <si>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</si>
  <si>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</si>
  <si>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</si>
  <si>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</si>
  <si>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</si>
  <si>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</si>
  <si>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</si>
  <si>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</si>
  <si>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</si>
  <si>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</si>
  <si>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</si>
  <si>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</si>
  <si>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</si>
  <si>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</si>
  <si>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</si>
  <si>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</si>
  <si>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</si>
  <si>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</si>
  <si>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</si>
  <si>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</si>
  <si>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</si>
  <si>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</si>
  <si>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</si>
  <si>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</si>
  <si>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</si>
  <si>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</si>
  <si>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</si>
  <si>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</si>
  <si>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</si>
  <si>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</si>
  <si>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</si>
  <si>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</si>
  <si>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</si>
  <si>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</si>
  <si>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</si>
  <si>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</si>
  <si>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</si>
  <si>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</si>
  <si>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</si>
  <si>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</si>
  <si>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</si>
  <si>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</si>
  <si>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</si>
  <si>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</si>
  <si>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</si>
  <si>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</si>
  <si>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</si>
  <si>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</si>
  <si>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</si>
  <si>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</si>
  <si>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</si>
  <si>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</si>
  <si>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</si>
  <si>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</si>
  <si>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</si>
  <si>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</si>
  <si>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</si>
  <si>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</si>
  <si>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</si>
  <si>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</si>
  <si>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</si>
  <si>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</si>
  <si>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</si>
  <si>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</si>
  <si>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</si>
  <si>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</si>
  <si>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</si>
  <si>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</si>
  <si>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</si>
  <si>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</si>
  <si>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</si>
  <si>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</si>
  <si>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</si>
  <si>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</si>
  <si>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</si>
  <si>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</si>
  <si>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</si>
  <si>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</si>
  <si>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</si>
  <si>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</si>
  <si>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</si>
  <si>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</si>
  <si>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</si>
  <si>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</si>
  <si>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</si>
  <si>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</si>
  <si>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</si>
  <si>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</si>
  <si>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</si>
  <si>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</si>
  <si>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</si>
  <si>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</si>
  <si>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</si>
  <si>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</si>
  <si>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</si>
  <si>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</si>
  <si>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</si>
  <si>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</si>
  <si>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</si>
  <si>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</si>
  <si>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</si>
  <si>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</si>
  <si>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</si>
  <si>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</si>
  <si>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</si>
  <si>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</si>
  <si>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</si>
  <si>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</si>
  <si>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</si>
  <si>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</si>
  <si>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</si>
  <si>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</si>
  <si>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</si>
  <si>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</si>
  <si>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</si>
  <si>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</si>
  <si>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</si>
  <si>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</si>
  <si>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</si>
  <si>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</si>
  <si>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</si>
  <si>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</si>
  <si>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</si>
  <si>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</si>
  <si>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</si>
  <si>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</si>
  <si>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</si>
  <si>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</si>
  <si>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</si>
  <si>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</si>
  <si>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</si>
  <si>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</si>
  <si>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</si>
  <si>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</si>
  <si>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</si>
  <si>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</si>
  <si>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</si>
  <si>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</si>
  <si>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</si>
  <si>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</si>
  <si>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</si>
  <si>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</si>
  <si>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</si>
  <si>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</si>
  <si>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</si>
  <si>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</si>
  <si>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</si>
  <si>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</si>
  <si>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</si>
  <si>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</si>
  <si>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</si>
  <si>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</si>
  <si>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</si>
  <si>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</si>
  <si>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</si>
  <si>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</si>
  <si>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</si>
  <si>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</si>
  <si>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</si>
  <si>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</si>
  <si>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</si>
  <si>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</si>
  <si>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</si>
  <si>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</si>
  <si>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</si>
  <si>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</si>
  <si>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</si>
  <si>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</si>
  <si>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</si>
  <si>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</si>
  <si>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</si>
  <si>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</si>
  <si>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</si>
  <si>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</si>
  <si>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</si>
  <si>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</si>
  <si>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</si>
  <si>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</si>
  <si>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</si>
  <si>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</si>
  <si>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</si>
  <si>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</si>
  <si>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</si>
  <si>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</si>
  <si>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</si>
  <si>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</si>
  <si>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</si>
  <si>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</si>
  <si>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</si>
  <si>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</si>
  <si>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</si>
  <si>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</si>
  <si>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</si>
  <si>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</si>
  <si>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</si>
  <si>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</si>
  <si>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</si>
  <si>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</si>
  <si>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</si>
  <si>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</si>
  <si>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</si>
  <si>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</si>
  <si>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</si>
  <si>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</si>
  <si>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</si>
  <si>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</si>
  <si>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</si>
  <si>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</si>
  <si>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</si>
  <si>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</si>
  <si>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</si>
  <si>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</si>
  <si>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</si>
  <si>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</si>
  <si>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</si>
  <si>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</si>
  <si>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</si>
  <si>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</si>
  <si>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</si>
  <si>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</si>
  <si>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</si>
  <si>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</si>
  <si>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</si>
  <si>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</si>
  <si>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</si>
  <si>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</si>
  <si>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</si>
  <si>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</si>
  <si>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</si>
  <si>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</si>
  <si>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</si>
  <si>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</si>
  <si>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</si>
  <si>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</si>
  <si>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</si>
  <si>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</si>
  <si>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</si>
  <si>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</si>
  <si>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</si>
  <si>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</si>
  <si>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</si>
  <si>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</si>
  <si>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</si>
  <si>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</si>
  <si>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</si>
  <si>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</si>
  <si>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</si>
  <si>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</si>
  <si>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</si>
  <si>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</si>
  <si>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</si>
  <si>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</si>
  <si>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</si>
  <si>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</si>
  <si>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</si>
  <si>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</si>
  <si>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</si>
  <si>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</si>
  <si>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</si>
  <si>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</si>
  <si>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</si>
  <si>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</si>
  <si>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</si>
  <si>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</si>
  <si>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</si>
  <si>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</si>
  <si>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</si>
  <si>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</si>
  <si>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</si>
  <si>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</si>
  <si>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</si>
  <si>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</si>
  <si>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</si>
  <si>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</si>
  <si>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</si>
  <si>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</si>
  <si>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</si>
  <si>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</si>
  <si>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</si>
  <si>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</si>
  <si>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</si>
  <si>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</si>
  <si>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</si>
  <si>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</si>
  <si>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</si>
  <si>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</si>
  <si>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</si>
  <si>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</si>
  <si>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</si>
  <si>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</si>
  <si>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</si>
  <si>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</si>
  <si>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</si>
  <si>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</si>
  <si>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</si>
  <si>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</si>
  <si>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</si>
  <si>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</si>
  <si>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</si>
  <si>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</si>
  <si>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</si>
  <si>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</si>
  <si>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</si>
  <si>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>KVET nad 1 Mwe
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</si>
  <si>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t>Přeshraniční saldo =</t>
  </si>
  <si>
    <t>Spotřeba elektřiny v ČR =</t>
  </si>
  <si>
    <t>Tuzemská brutto spotřeba (TBS) =</t>
  </si>
  <si>
    <t>Tuzemská netto spotřeba (TNS) =</t>
  </si>
  <si>
    <t>Výroba elektřiny netto =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</si>
  <si>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odst. 1 písm. x) zákona č. 165/2012 Sb., o podporovaných zdrojích energie a o změně některých zákonů, ve znění pozdějších předpisů.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</si>
  <si>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</si>
  <si>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</si>
  <si>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Spotřeba výrobců a subjektů přímo napojených na danou výrobnu. Spotřeba výrobců z nelicencovaných výroben zde není zahrnuta a je součástí spotřeby MOO a MOP.</t>
  </si>
  <si>
    <t>EG.D, s.r.o.</t>
  </si>
  <si>
    <t>I. čtvrtletí 2026</t>
  </si>
  <si>
    <t>Čtvrtletní zpráva o provozu elektrizační soustavy České republiky</t>
  </si>
  <si>
    <t>Energetický regulační úřad		
Masarykovo náměstí 91/5, 586 01 Jihlava		
IČ: 70894451, T: +420 564 578 666, ID DS: eeuaau7                                                                                                  eru.gov.cz</t>
  </si>
  <si>
    <r>
      <t xml:space="preserve"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ERÚ získává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Veškerá data vycházejí z podkladů od licencovaných subjektů: výrobců elektřiny, provozovatelů distribučních soustav a přenosové soustavy a operátora trhu.
</t>
    </r>
    <r>
      <rPr>
        <b/>
        <sz val="11"/>
        <rFont val="Arial"/>
        <family val="2"/>
        <charset val="238"/>
        <scheme val="minor"/>
      </rPr>
      <t>Na základě podkladů od provozovatelů distribučních soustav jsou ve zprávě zahrnuty i údaje týkající se nelicencovaných výroben, které jsou propojeny s distribuční soustavou. Jedná se o instalovaný elektrický výkon, a z něj, za pomocí dat vykázaných u operátora trhu, dopočítanou výrobu elektřiny, z které je pak dále odečtena dodávka do sítě, a z toho odvozena spotřeba v místě výroby, o kterou je doplněna na základě distribučních sazeb spotřeba domácností a malých podniků, případně sektoru ostatní.</t>
    </r>
    <r>
      <rPr>
        <sz val="11"/>
        <rFont val="Arial"/>
        <family val="2"/>
        <charset val="238"/>
        <scheme val="minor"/>
      </rPr>
      <t xml:space="preserve">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
</t>
    </r>
    <r>
      <rPr>
        <b/>
        <sz val="11"/>
        <rFont val="Arial"/>
        <family val="2"/>
        <charset val="238"/>
        <scheme val="minor"/>
      </rPr>
      <t xml:space="preserve">Ve čtvrtletních zprávách nejsou nadále zahrnuty údaje týkající se výroben elektřiny z obnovitelných zdrojů s instalovaným výkonem nad 100 kW, které nebyly předány operátorovi trhu ke dni zpracování zprávy. Souhrnný instalovaný výkon těchto výroben k 31. 3. 2026 představoval 385 MW (372,5 MW FVE, 5,4 MW VE, 7,1 MW VTE). </t>
    </r>
    <r>
      <rPr>
        <sz val="11"/>
        <rFont val="Arial"/>
        <family val="2"/>
        <charset val="238"/>
        <scheme val="minor"/>
      </rPr>
      <t>Zjištěné a opravené chyby v obdržených datech, zpětné korekce výkazů a doplněné údaje od operátora trhu jsou průběžně promítány do statistiky a projeví se vždy v dalších zveřejněných zprávách. Roční zprávu o provozu ES ČR za rok 2026 předpokládá ERÚ zveřejnit do konce května roku 2027.
Případné dotazy či připomínky zasílejte Oddělení statistiky a sledování kvality na e-mailovou adresu elektro.statistika@eru.gov.cz.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</si>
</sst>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</numFmts>
  <fonts count="86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9"/>
      <color theme="1"/>
      <name val="Arial"/>
      <family val="2"/>
      <charset val="238"/>
      <scheme val="minor"/>
    </font>
    <font>
      <b/>
      <sz val="9"/>
      <color theme="8"/>
      <name val="Arial"/>
      <family val="2"/>
      <charset val="238"/>
      <scheme val="minor"/>
    </font>
    <font>
      <b/>
      <sz val="9"/>
      <color theme="4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  <font>
      <b/>
      <sz val="20"/>
      <color rgb="FF545860"/>
      <name val="Arial"/>
      <family val="2"/>
      <charset val="238"/>
      <scheme val="minor"/>
    </font>
    <font>
      <b/>
      <sz val="14"/>
      <color rgb="FF545860"/>
      <name val="Arial"/>
      <family val="2"/>
      <charset val="238"/>
      <scheme val="minor"/>
    </font>
    <font>
      <sz val="8"/>
      <color rgb="FF888B95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5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  <xf numFmtId="0" fontId="1" fillId="0" borderId="0"/>
  </cellStyleXfs>
  <cellXfs count="537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/>
    <xf numFmtId="0" fontId="30" fillId="18" borderId="0" xfId="0" applyFont="1" applyFill="1"/>
    <xf numFmtId="0" fontId="31" fillId="18" borderId="0" xfId="0" applyFont="1" applyFill="1"/>
    <xf numFmtId="0" fontId="29" fillId="18" borderId="0" xfId="0" applyFont="1" applyFill="1"/>
    <xf numFmtId="164" fontId="29" fillId="18" borderId="0" xfId="0" applyNumberFormat="1" applyFont="1" applyFill="1"/>
    <xf numFmtId="0" fontId="34" fillId="18" borderId="0" xfId="0" applyFont="1" applyFill="1" applyAlignment="1">
      <alignment horizontal="right" vertical="top"/>
    </xf>
    <xf numFmtId="0" fontId="29" fillId="0" borderId="0" xfId="0" applyFont="1"/>
    <xf numFmtId="164" fontId="31" fillId="0" borderId="0" xfId="0" applyNumberFormat="1" applyFont="1"/>
    <xf numFmtId="49" fontId="31" fillId="0" borderId="0" xfId="0" applyNumberFormat="1" applyFont="1" applyAlignment="1">
      <alignment horizontal="right"/>
    </xf>
    <xf numFmtId="0" fontId="34" fillId="0" borderId="0" xfId="0" applyFont="1" applyAlignment="1">
      <alignment horizontal="right" vertical="top"/>
    </xf>
    <xf numFmtId="0" fontId="30" fillId="0" borderId="0" xfId="0" applyFont="1"/>
    <xf numFmtId="0" fontId="35" fillId="0" borderId="0" xfId="0" applyFont="1" applyAlignment="1">
      <alignment horizontal="right" vertical="top"/>
    </xf>
    <xf numFmtId="0" fontId="29" fillId="0" borderId="0" xfId="0" applyFont="1" applyAlignment="1">
      <alignment vertical="center"/>
    </xf>
    <xf numFmtId="0" fontId="31" fillId="0" borderId="0" xfId="0" applyFont="1"/>
    <xf numFmtId="0" fontId="31" fillId="0" borderId="0" xfId="0" applyFont="1" applyAlignment="1">
      <alignment vertical="center"/>
    </xf>
    <xf numFmtId="0" fontId="29" fillId="0" borderId="0" xfId="0" applyFont="1" applyAlignment="1">
      <alignment horizontal="center"/>
    </xf>
    <xf numFmtId="164" fontId="29" fillId="0" borderId="0" xfId="0" applyNumberFormat="1" applyFont="1"/>
    <xf numFmtId="0" fontId="31" fillId="0" borderId="0" xfId="0" applyFont="1" applyAlignment="1">
      <alignment horizontal="right"/>
    </xf>
    <xf numFmtId="0" fontId="33" fillId="0" borderId="0" xfId="0" applyFont="1" applyAlignment="1">
      <alignment vertical="center"/>
    </xf>
    <xf numFmtId="0" fontId="33" fillId="0" borderId="0" xfId="0" applyFont="1"/>
    <xf numFmtId="49" fontId="38" fillId="0" borderId="0" xfId="0" applyNumberFormat="1" applyFont="1" applyAlignment="1">
      <alignment horizontal="center" vertical="center"/>
    </xf>
    <xf numFmtId="3" fontId="39" fillId="0" borderId="0" xfId="0" applyNumberFormat="1" applyFont="1" applyAlignment="1">
      <alignment horizontal="center"/>
    </xf>
    <xf numFmtId="49" fontId="39" fillId="0" borderId="0" xfId="0" applyNumberFormat="1" applyFont="1" applyAlignment="1">
      <alignment horizontal="center"/>
    </xf>
    <xf numFmtId="0" fontId="33" fillId="0" borderId="0" xfId="0" applyFont="1" applyAlignment="1">
      <alignment horizontal="right" vertical="center"/>
    </xf>
    <xf numFmtId="9" fontId="33" fillId="0" borderId="0" xfId="41" applyFont="1" applyFill="1" applyBorder="1"/>
    <xf numFmtId="0" fontId="43" fillId="18" borderId="0" xfId="0" applyFont="1" applyFill="1"/>
    <xf numFmtId="164" fontId="43" fillId="18" borderId="0" xfId="0" applyNumberFormat="1" applyFont="1" applyFill="1"/>
    <xf numFmtId="165" fontId="29" fillId="18" borderId="0" xfId="0" applyNumberFormat="1" applyFont="1" applyFill="1" applyAlignment="1">
      <alignment horizontal="right"/>
    </xf>
    <xf numFmtId="0" fontId="25" fillId="0" borderId="0" xfId="0" applyFont="1"/>
    <xf numFmtId="0" fontId="52" fillId="0" borderId="0" xfId="0" applyFont="1"/>
    <xf numFmtId="0" fontId="50" fillId="0" borderId="0" xfId="0" applyFont="1"/>
    <xf numFmtId="0" fontId="49" fillId="0" borderId="0" xfId="0" applyFont="1"/>
    <xf numFmtId="49" fontId="53" fillId="0" borderId="0" xfId="0" applyNumberFormat="1" applyFont="1" applyAlignment="1">
      <alignment vertical="center"/>
    </xf>
    <xf numFmtId="0" fontId="51" fillId="18" borderId="0" xfId="0" applyFont="1" applyFill="1"/>
    <xf numFmtId="0" fontId="54" fillId="0" borderId="0" xfId="0" applyFont="1"/>
    <xf numFmtId="0" fontId="47" fillId="0" borderId="0" xfId="0" applyFont="1"/>
    <xf numFmtId="0" fontId="50" fillId="0" borderId="0" xfId="0" applyFont="1" applyAlignment="1">
      <alignment vertical="top"/>
    </xf>
    <xf numFmtId="0" fontId="44" fillId="0" borderId="0" xfId="0" applyFont="1"/>
    <xf numFmtId="0" fontId="33" fillId="18" borderId="0" xfId="0" applyFont="1" applyFill="1"/>
    <xf numFmtId="49" fontId="33" fillId="18" borderId="0" xfId="0" applyNumberFormat="1" applyFont="1" applyFill="1"/>
    <xf numFmtId="49" fontId="48" fillId="18" borderId="0" xfId="0" applyNumberFormat="1" applyFont="1" applyFill="1" applyAlignment="1">
      <alignment horizontal="right"/>
    </xf>
    <xf numFmtId="0" fontId="29" fillId="0" borderId="0" xfId="0" applyFont="1" applyAlignment="1">
      <alignment horizontal="left" vertical="center" indent="1"/>
    </xf>
    <xf numFmtId="49" fontId="37" fillId="18" borderId="0" xfId="0" applyNumberFormat="1" applyFont="1" applyFill="1" applyAlignment="1">
      <alignment horizontal="right"/>
    </xf>
    <xf numFmtId="0" fontId="31" fillId="18" borderId="0" xfId="0" applyFont="1" applyFill="1" applyAlignment="1">
      <alignment vertical="center"/>
    </xf>
    <xf numFmtId="0" fontId="29" fillId="18" borderId="0" xfId="0" applyFont="1" applyFill="1" applyAlignment="1">
      <alignment horizontal="center"/>
    </xf>
    <xf numFmtId="166" fontId="29" fillId="0" borderId="0" xfId="0" applyNumberFormat="1" applyFont="1" applyAlignment="1">
      <alignment horizontal="center"/>
    </xf>
    <xf numFmtId="0" fontId="33" fillId="0" borderId="0" xfId="0" applyFont="1" applyAlignment="1">
      <alignment wrapText="1"/>
    </xf>
    <xf numFmtId="164" fontId="33" fillId="0" borderId="0" xfId="0" applyNumberFormat="1" applyFont="1"/>
    <xf numFmtId="0" fontId="34" fillId="18" borderId="0" xfId="0" applyFont="1" applyFill="1"/>
    <xf numFmtId="0" fontId="34" fillId="0" borderId="0" xfId="0" applyFont="1"/>
    <xf numFmtId="0" fontId="31" fillId="0" borderId="0" xfId="0" applyFont="1" applyAlignment="1">
      <alignment horizontal="center"/>
    </xf>
    <xf numFmtId="170" fontId="29" fillId="0" borderId="0" xfId="0" applyNumberFormat="1" applyFont="1"/>
    <xf numFmtId="0" fontId="34" fillId="0" borderId="0" xfId="0" applyFont="1" applyAlignment="1">
      <alignment horizontal="right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right"/>
    </xf>
    <xf numFmtId="164" fontId="31" fillId="0" borderId="0" xfId="0" applyNumberFormat="1" applyFont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/>
    <xf numFmtId="0" fontId="32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32" fillId="0" borderId="0" xfId="0" applyFont="1" applyAlignment="1">
      <alignment horizontal="center"/>
    </xf>
    <xf numFmtId="164" fontId="32" fillId="0" borderId="0" xfId="0" applyNumberFormat="1" applyFont="1" applyAlignment="1">
      <alignment horizontal="center"/>
    </xf>
    <xf numFmtId="164" fontId="32" fillId="0" borderId="0" xfId="0" applyNumberFormat="1" applyFont="1"/>
    <xf numFmtId="171" fontId="33" fillId="0" borderId="0" xfId="41" applyNumberFormat="1" applyFont="1"/>
    <xf numFmtId="171" fontId="33" fillId="0" borderId="0" xfId="41" applyNumberFormat="1" applyFont="1" applyBorder="1"/>
    <xf numFmtId="171" fontId="33" fillId="0" borderId="0" xfId="0" applyNumberFormat="1" applyFont="1"/>
    <xf numFmtId="0" fontId="29" fillId="0" borderId="0" xfId="0" applyFont="1" applyAlignment="1">
      <alignment vertical="center" wrapText="1"/>
    </xf>
    <xf numFmtId="0" fontId="33" fillId="0" borderId="0" xfId="41" applyNumberFormat="1" applyFont="1" applyFill="1" applyBorder="1" applyAlignment="1"/>
    <xf numFmtId="0" fontId="33" fillId="0" borderId="0" xfId="41" applyNumberFormat="1" applyFont="1" applyAlignment="1"/>
    <xf numFmtId="0" fontId="33" fillId="0" borderId="0" xfId="41" applyNumberFormat="1" applyFont="1" applyBorder="1" applyAlignment="1"/>
    <xf numFmtId="0" fontId="29" fillId="0" borderId="0" xfId="0" applyFont="1" applyAlignment="1">
      <alignment wrapText="1"/>
    </xf>
    <xf numFmtId="0" fontId="59" fillId="18" borderId="0" xfId="0" applyFont="1" applyFill="1"/>
    <xf numFmtId="49" fontId="59" fillId="18" borderId="0" xfId="0" applyNumberFormat="1" applyFont="1" applyFill="1" applyAlignment="1">
      <alignment horizontal="right"/>
    </xf>
    <xf numFmtId="0" fontId="35" fillId="18" borderId="0" xfId="0" applyFont="1" applyFill="1"/>
    <xf numFmtId="0" fontId="35" fillId="18" borderId="0" xfId="0" applyFont="1" applyFill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/>
    <xf numFmtId="0" fontId="60" fillId="18" borderId="0" xfId="0" applyFont="1" applyFill="1"/>
    <xf numFmtId="0" fontId="61" fillId="0" borderId="0" xfId="0" applyFont="1"/>
    <xf numFmtId="164" fontId="61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/>
    <xf numFmtId="0" fontId="34" fillId="0" borderId="0" xfId="0" applyFont="1" applyAlignment="1">
      <alignment vertical="top"/>
    </xf>
    <xf numFmtId="0" fontId="29" fillId="0" borderId="0" xfId="42" applyFont="1"/>
    <xf numFmtId="49" fontId="27" fillId="18" borderId="0" xfId="0" applyNumberFormat="1" applyFont="1" applyFill="1" applyAlignment="1">
      <alignment horizontal="right"/>
    </xf>
    <xf numFmtId="0" fontId="63" fillId="18" borderId="0" xfId="0" applyFont="1" applyFill="1"/>
    <xf numFmtId="49" fontId="27" fillId="0" borderId="0" xfId="0" applyNumberFormat="1" applyFont="1" applyAlignment="1">
      <alignment horizontal="right" vertical="center"/>
    </xf>
    <xf numFmtId="0" fontId="63" fillId="0" borderId="0" xfId="0" applyFont="1"/>
    <xf numFmtId="0" fontId="50" fillId="0" borderId="0" xfId="0" applyFont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Alignment="1">
      <alignment horizontal="left" vertical="top"/>
    </xf>
    <xf numFmtId="0" fontId="33" fillId="0" borderId="0" xfId="0" applyFont="1" applyAlignment="1">
      <alignment horizontal="right" vertical="center" wrapText="1"/>
    </xf>
    <xf numFmtId="0" fontId="33" fillId="0" borderId="0" xfId="0" applyFont="1" applyAlignment="1">
      <alignment horizontal="left"/>
    </xf>
    <xf numFmtId="0" fontId="60" fillId="0" borderId="0" xfId="0" applyFont="1" applyAlignment="1">
      <alignment horizontal="right" vertical="top"/>
    </xf>
    <xf numFmtId="0" fontId="66" fillId="18" borderId="0" xfId="0" applyFont="1" applyFill="1"/>
    <xf numFmtId="49" fontId="33" fillId="0" borderId="0" xfId="0" applyNumberFormat="1" applyFont="1" applyAlignment="1">
      <alignment horizontal="right"/>
    </xf>
    <xf numFmtId="0" fontId="67" fillId="18" borderId="0" xfId="0" applyFont="1" applyFill="1" applyAlignment="1">
      <alignment horizontal="right"/>
    </xf>
    <xf numFmtId="0" fontId="33" fillId="0" borderId="0" xfId="0" quotePrefix="1" applyFont="1"/>
    <xf numFmtId="0" fontId="33" fillId="0" borderId="0" xfId="0" applyFont="1" applyAlignment="1">
      <alignment horizontal="right" vertical="top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vertical="center" textRotation="90"/>
    </xf>
    <xf numFmtId="0" fontId="67" fillId="18" borderId="0" xfId="0" applyFont="1" applyFill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/>
    <xf numFmtId="0" fontId="30" fillId="0" borderId="0" xfId="48" applyFont="1"/>
    <xf numFmtId="0" fontId="63" fillId="0" borderId="0" xfId="43" applyFont="1"/>
    <xf numFmtId="0" fontId="5" fillId="0" borderId="0" xfId="50"/>
    <xf numFmtId="0" fontId="5" fillId="0" borderId="0" xfId="50" applyAlignment="1">
      <alignment horizontal="center"/>
    </xf>
    <xf numFmtId="0" fontId="50" fillId="0" borderId="0" xfId="43" applyFont="1"/>
    <xf numFmtId="0" fontId="49" fillId="0" borderId="9" xfId="43" applyFont="1" applyBorder="1" applyAlignment="1">
      <alignment horizontal="right" wrapText="1"/>
    </xf>
    <xf numFmtId="0" fontId="49" fillId="0" borderId="9" xfId="43" applyFont="1" applyBorder="1" applyAlignment="1">
      <alignment horizontal="centerContinuous" wrapText="1"/>
    </xf>
    <xf numFmtId="173" fontId="69" fillId="0" borderId="0" xfId="50" applyNumberFormat="1" applyFont="1" applyAlignment="1">
      <alignment horizontal="right"/>
    </xf>
    <xf numFmtId="164" fontId="69" fillId="0" borderId="0" xfId="50" applyNumberFormat="1" applyFont="1" applyAlignment="1">
      <alignment horizontal="right"/>
    </xf>
    <xf numFmtId="174" fontId="69" fillId="0" borderId="0" xfId="51" applyNumberFormat="1" applyFont="1" applyFill="1" applyAlignment="1">
      <alignment horizontal="right"/>
    </xf>
    <xf numFmtId="173" fontId="4" fillId="0" borderId="0" xfId="50" applyNumberFormat="1" applyFont="1" applyAlignment="1">
      <alignment horizontal="right"/>
    </xf>
    <xf numFmtId="164" fontId="4" fillId="0" borderId="0" xfId="50" applyNumberFormat="1" applyFont="1" applyAlignment="1">
      <alignment horizontal="right"/>
    </xf>
    <xf numFmtId="174" fontId="4" fillId="0" borderId="0" xfId="50" applyNumberFormat="1" applyFont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Alignment="1">
      <alignment horizontal="right" vertical="top" wrapText="1"/>
    </xf>
    <xf numFmtId="164" fontId="49" fillId="0" borderId="0" xfId="43" applyNumberFormat="1" applyFont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69" fillId="0" borderId="9" xfId="50" applyFont="1" applyBorder="1" applyAlignment="1">
      <alignment horizontal="right"/>
    </xf>
    <xf numFmtId="0" fontId="69" fillId="0" borderId="9" xfId="50" applyFont="1" applyBorder="1" applyAlignment="1">
      <alignment horizontal="right" wrapText="1"/>
    </xf>
    <xf numFmtId="14" fontId="4" fillId="0" borderId="0" xfId="50" applyNumberFormat="1" applyFont="1" applyAlignment="1">
      <alignment horizontal="right"/>
    </xf>
    <xf numFmtId="166" fontId="4" fillId="0" borderId="0" xfId="50" applyNumberFormat="1" applyFont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45" fillId="0" borderId="0" xfId="46" applyFont="1" applyAlignment="1">
      <alignment horizontal="center" vertical="center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72" fillId="0" borderId="0" xfId="0" applyFont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2" fillId="18" borderId="0" xfId="0" applyFont="1" applyFill="1" applyAlignment="1">
      <alignment horizontal="left" vertical="center"/>
    </xf>
    <xf numFmtId="0" fontId="73" fillId="0" borderId="0" xfId="0" applyFont="1" applyAlignment="1">
      <alignment horizontal="left" vertical="top"/>
    </xf>
    <xf numFmtId="0" fontId="75" fillId="0" borderId="0" xfId="0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27" fillId="0" borderId="0" xfId="0" applyFont="1" applyAlignment="1">
      <alignment horizontal="right"/>
    </xf>
    <xf numFmtId="49" fontId="72" fillId="0" borderId="0" xfId="0" applyNumberFormat="1" applyFont="1" applyAlignment="1">
      <alignment horizontal="left" vertical="center"/>
    </xf>
    <xf numFmtId="0" fontId="72" fillId="0" borderId="0" xfId="0" applyFont="1" applyAlignment="1">
      <alignment horizontal="left" vertical="center"/>
    </xf>
    <xf numFmtId="0" fontId="72" fillId="0" borderId="0" xfId="0" applyFont="1"/>
    <xf numFmtId="0" fontId="72" fillId="0" borderId="0" xfId="0" applyFont="1" applyAlignment="1">
      <alignment horizontal="right"/>
    </xf>
    <xf numFmtId="0" fontId="72" fillId="0" borderId="0" xfId="0" applyFont="1" applyAlignment="1">
      <alignment horizontal="left" vertical="center" indent="1"/>
    </xf>
    <xf numFmtId="0" fontId="72" fillId="0" borderId="0" xfId="0" applyFont="1" applyAlignment="1">
      <alignment horizontal="center" vertical="center"/>
    </xf>
    <xf numFmtId="49" fontId="72" fillId="0" borderId="0" xfId="44" applyNumberFormat="1" applyFont="1" applyAlignment="1">
      <alignment horizontal="left" vertical="center"/>
    </xf>
    <xf numFmtId="0" fontId="74" fillId="0" borderId="0" xfId="0" applyFont="1"/>
    <xf numFmtId="0" fontId="72" fillId="0" borderId="0" xfId="44" applyFont="1" applyAlignment="1">
      <alignment horizontal="left" vertical="center"/>
    </xf>
    <xf numFmtId="0" fontId="43" fillId="18" borderId="0" xfId="0" applyFont="1" applyFill="1" applyAlignment="1">
      <alignment horizontal="right"/>
    </xf>
    <xf numFmtId="0" fontId="76" fillId="0" borderId="0" xfId="44" applyFont="1"/>
    <xf numFmtId="0" fontId="73" fillId="0" borderId="0" xfId="44" applyFont="1"/>
    <xf numFmtId="0" fontId="29" fillId="0" borderId="0" xfId="0" applyFont="1" applyAlignment="1">
      <alignment horizontal="left" indent="1"/>
    </xf>
    <xf numFmtId="164" fontId="32" fillId="0" borderId="11" xfId="0" applyNumberFormat="1" applyFont="1" applyBorder="1" applyAlignment="1">
      <alignment horizontal="right"/>
    </xf>
    <xf numFmtId="0" fontId="31" fillId="0" borderId="11" xfId="0" applyFont="1" applyBorder="1" applyAlignment="1">
      <alignment horizontal="center" vertical="center"/>
    </xf>
    <xf numFmtId="0" fontId="29" fillId="0" borderId="11" xfId="0" applyFont="1" applyBorder="1" applyAlignment="1">
      <alignment horizontal="left" indent="1"/>
    </xf>
    <xf numFmtId="164" fontId="32" fillId="0" borderId="14" xfId="0" applyNumberFormat="1" applyFont="1" applyBorder="1" applyAlignment="1">
      <alignment horizontal="right"/>
    </xf>
    <xf numFmtId="164" fontId="32" fillId="0" borderId="17" xfId="0" applyNumberFormat="1" applyFont="1" applyBorder="1" applyAlignment="1">
      <alignment horizontal="right"/>
    </xf>
    <xf numFmtId="0" fontId="29" fillId="0" borderId="0" xfId="0" applyFont="1" applyAlignment="1">
      <alignment horizontal="left" vertical="top"/>
    </xf>
    <xf numFmtId="164" fontId="33" fillId="0" borderId="16" xfId="0" applyNumberFormat="1" applyFont="1" applyBorder="1" applyAlignment="1">
      <alignment horizontal="right" vertical="top"/>
    </xf>
    <xf numFmtId="164" fontId="33" fillId="0" borderId="0" xfId="0" applyNumberFormat="1" applyFont="1" applyAlignment="1">
      <alignment horizontal="right" vertical="top"/>
    </xf>
    <xf numFmtId="164" fontId="33" fillId="0" borderId="13" xfId="0" applyNumberFormat="1" applyFont="1" applyBorder="1" applyAlignment="1">
      <alignment horizontal="right" vertical="top"/>
    </xf>
    <xf numFmtId="164" fontId="29" fillId="0" borderId="0" xfId="0" applyNumberFormat="1" applyFont="1" applyAlignment="1">
      <alignment horizontal="right" vertical="top"/>
    </xf>
    <xf numFmtId="0" fontId="29" fillId="0" borderId="11" xfId="0" applyFont="1" applyBorder="1" applyAlignment="1">
      <alignment horizontal="left" vertical="top"/>
    </xf>
    <xf numFmtId="164" fontId="33" fillId="0" borderId="17" xfId="0" applyNumberFormat="1" applyFont="1" applyBorder="1" applyAlignment="1">
      <alignment horizontal="right" vertical="top"/>
    </xf>
    <xf numFmtId="164" fontId="33" fillId="0" borderId="11" xfId="0" applyNumberFormat="1" applyFont="1" applyBorder="1" applyAlignment="1">
      <alignment horizontal="right" vertical="top"/>
    </xf>
    <xf numFmtId="164" fontId="33" fillId="0" borderId="14" xfId="0" applyNumberFormat="1" applyFont="1" applyBorder="1" applyAlignment="1">
      <alignment horizontal="right" vertical="top"/>
    </xf>
    <xf numFmtId="164" fontId="29" fillId="0" borderId="11" xfId="0" applyNumberFormat="1" applyFont="1" applyBorder="1" applyAlignment="1">
      <alignment horizontal="right" vertical="top"/>
    </xf>
    <xf numFmtId="0" fontId="76" fillId="0" borderId="0" xfId="0" applyFont="1"/>
    <xf numFmtId="0" fontId="30" fillId="0" borderId="0" xfId="42" applyFont="1"/>
    <xf numFmtId="164" fontId="33" fillId="0" borderId="0" xfId="0" applyNumberFormat="1" applyFont="1" applyAlignment="1">
      <alignment vertical="top"/>
    </xf>
    <xf numFmtId="164" fontId="29" fillId="0" borderId="0" xfId="0" applyNumberFormat="1" applyFont="1" applyAlignment="1">
      <alignment vertical="top"/>
    </xf>
    <xf numFmtId="0" fontId="29" fillId="0" borderId="11" xfId="42" applyFont="1" applyBorder="1" applyAlignment="1">
      <alignment vertical="top" wrapText="1"/>
    </xf>
    <xf numFmtId="164" fontId="33" fillId="0" borderId="11" xfId="42" applyNumberFormat="1" applyFont="1" applyBorder="1" applyAlignment="1">
      <alignment vertical="top"/>
    </xf>
    <xf numFmtId="164" fontId="29" fillId="0" borderId="11" xfId="42" applyNumberFormat="1" applyFont="1" applyBorder="1" applyAlignment="1">
      <alignment vertical="top"/>
    </xf>
    <xf numFmtId="164" fontId="33" fillId="0" borderId="16" xfId="0" applyNumberFormat="1" applyFont="1" applyBorder="1" applyAlignment="1">
      <alignment vertical="top"/>
    </xf>
    <xf numFmtId="164" fontId="33" fillId="0" borderId="17" xfId="42" applyNumberFormat="1" applyFont="1" applyBorder="1" applyAlignment="1">
      <alignment vertical="top"/>
    </xf>
    <xf numFmtId="164" fontId="33" fillId="0" borderId="13" xfId="0" applyNumberFormat="1" applyFont="1" applyBorder="1" applyAlignment="1">
      <alignment vertical="top"/>
    </xf>
    <xf numFmtId="164" fontId="33" fillId="0" borderId="14" xfId="42" applyNumberFormat="1" applyFont="1" applyBorder="1" applyAlignment="1">
      <alignment vertical="top"/>
    </xf>
    <xf numFmtId="164" fontId="29" fillId="0" borderId="11" xfId="0" applyNumberFormat="1" applyFont="1" applyBorder="1"/>
    <xf numFmtId="164" fontId="31" fillId="0" borderId="11" xfId="0" applyNumberFormat="1" applyFont="1" applyBorder="1" applyAlignment="1">
      <alignment wrapText="1"/>
    </xf>
    <xf numFmtId="0" fontId="31" fillId="0" borderId="17" xfId="0" applyFont="1" applyBorder="1" applyAlignment="1">
      <alignment horizontal="center" vertical="center"/>
    </xf>
    <xf numFmtId="164" fontId="31" fillId="0" borderId="17" xfId="0" applyNumberFormat="1" applyFont="1" applyBorder="1"/>
    <xf numFmtId="164" fontId="29" fillId="0" borderId="16" xfId="0" applyNumberFormat="1" applyFont="1" applyBorder="1"/>
    <xf numFmtId="164" fontId="29" fillId="0" borderId="17" xfId="0" applyNumberFormat="1" applyFont="1" applyBorder="1"/>
    <xf numFmtId="0" fontId="31" fillId="0" borderId="14" xfId="0" applyFont="1" applyBorder="1" applyAlignment="1">
      <alignment horizontal="center" vertical="center"/>
    </xf>
    <xf numFmtId="164" fontId="31" fillId="0" borderId="14" xfId="0" applyNumberFormat="1" applyFont="1" applyBorder="1"/>
    <xf numFmtId="164" fontId="29" fillId="0" borderId="13" xfId="0" applyNumberFormat="1" applyFont="1" applyBorder="1"/>
    <xf numFmtId="164" fontId="29" fillId="0" borderId="14" xfId="0" applyNumberFormat="1" applyFont="1" applyBorder="1"/>
    <xf numFmtId="0" fontId="29" fillId="18" borderId="0" xfId="0" applyFont="1" applyFill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/>
    <xf numFmtId="0" fontId="76" fillId="18" borderId="0" xfId="0" applyFont="1" applyFill="1"/>
    <xf numFmtId="0" fontId="32" fillId="18" borderId="0" xfId="0" applyFont="1" applyFill="1" applyAlignment="1">
      <alignment horizontal="center" vertical="center" wrapText="1"/>
    </xf>
    <xf numFmtId="0" fontId="29" fillId="18" borderId="0" xfId="0" applyFont="1" applyFill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0" fontId="77" fillId="18" borderId="0" xfId="0" applyFont="1" applyFill="1"/>
    <xf numFmtId="0" fontId="29" fillId="0" borderId="11" xfId="0" applyFont="1" applyBorder="1" applyAlignment="1">
      <alignment horizontal="left" vertical="center" indent="1"/>
    </xf>
    <xf numFmtId="0" fontId="29" fillId="18" borderId="0" xfId="0" applyFont="1" applyFill="1" applyAlignment="1">
      <alignment horizontal="left" wrapText="1" indent="1"/>
    </xf>
    <xf numFmtId="0" fontId="29" fillId="18" borderId="0" xfId="0" applyFont="1" applyFill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3" fillId="18" borderId="0" xfId="0" applyFont="1" applyFill="1"/>
    <xf numFmtId="164" fontId="33" fillId="18" borderId="0" xfId="0" applyNumberFormat="1" applyFont="1" applyFill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31" fillId="0" borderId="10" xfId="0" applyFont="1" applyBorder="1" applyAlignment="1">
      <alignment horizontal="right" vertical="center"/>
    </xf>
    <xf numFmtId="0" fontId="31" fillId="0" borderId="10" xfId="0" applyFont="1" applyBorder="1" applyAlignment="1">
      <alignment horizontal="right" vertical="center" wrapText="1"/>
    </xf>
    <xf numFmtId="164" fontId="31" fillId="0" borderId="11" xfId="0" applyNumberFormat="1" applyFont="1" applyBorder="1"/>
    <xf numFmtId="0" fontId="31" fillId="0" borderId="18" xfId="0" applyFont="1" applyBorder="1" applyAlignment="1">
      <alignment horizontal="left"/>
    </xf>
    <xf numFmtId="164" fontId="31" fillId="0" borderId="18" xfId="0" applyNumberFormat="1" applyFont="1" applyBorder="1"/>
    <xf numFmtId="0" fontId="31" fillId="0" borderId="18" xfId="0" applyFont="1" applyBorder="1" applyAlignment="1">
      <alignment vertical="center"/>
    </xf>
    <xf numFmtId="164" fontId="36" fillId="0" borderId="0" xfId="0" applyNumberFormat="1" applyFont="1" applyAlignment="1">
      <alignment horizontal="right" vertical="center"/>
    </xf>
    <xf numFmtId="164" fontId="36" fillId="0" borderId="11" xfId="0" applyNumberFormat="1" applyFont="1" applyBorder="1" applyAlignment="1">
      <alignment horizontal="right" vertical="center"/>
    </xf>
    <xf numFmtId="0" fontId="31" fillId="0" borderId="10" xfId="0" applyFont="1" applyBorder="1" applyAlignment="1">
      <alignment horizontal="right" wrapText="1"/>
    </xf>
    <xf numFmtId="0" fontId="43" fillId="0" borderId="0" xfId="0" applyFont="1" applyAlignment="1">
      <alignment horizontal="right"/>
    </xf>
    <xf numFmtId="164" fontId="33" fillId="0" borderId="0" xfId="0" applyNumberFormat="1" applyFont="1" applyAlignment="1">
      <alignment horizontal="right"/>
    </xf>
    <xf numFmtId="164" fontId="29" fillId="0" borderId="0" xfId="0" applyNumberFormat="1" applyFont="1" applyAlignment="1">
      <alignment horizontal="right"/>
    </xf>
    <xf numFmtId="164" fontId="33" fillId="0" borderId="11" xfId="0" applyNumberFormat="1" applyFont="1" applyBorder="1"/>
    <xf numFmtId="164" fontId="32" fillId="0" borderId="18" xfId="0" applyNumberFormat="1" applyFont="1" applyBorder="1"/>
    <xf numFmtId="164" fontId="33" fillId="0" borderId="16" xfId="0" applyNumberFormat="1" applyFont="1" applyBorder="1"/>
    <xf numFmtId="164" fontId="32" fillId="0" borderId="19" xfId="0" applyNumberFormat="1" applyFont="1" applyBorder="1"/>
    <xf numFmtId="164" fontId="33" fillId="0" borderId="16" xfId="0" applyNumberFormat="1" applyFont="1" applyBorder="1" applyAlignment="1">
      <alignment horizontal="right"/>
    </xf>
    <xf numFmtId="164" fontId="33" fillId="0" borderId="17" xfId="0" applyNumberFormat="1" applyFont="1" applyBorder="1"/>
    <xf numFmtId="164" fontId="33" fillId="0" borderId="13" xfId="0" applyNumberFormat="1" applyFont="1" applyBorder="1"/>
    <xf numFmtId="164" fontId="32" fillId="0" borderId="20" xfId="0" applyNumberFormat="1" applyFont="1" applyBorder="1"/>
    <xf numFmtId="164" fontId="33" fillId="0" borderId="13" xfId="0" applyNumberFormat="1" applyFont="1" applyBorder="1" applyAlignment="1">
      <alignment horizontal="right"/>
    </xf>
    <xf numFmtId="164" fontId="33" fillId="0" borderId="14" xfId="0" applyNumberFormat="1" applyFont="1" applyBorder="1"/>
    <xf numFmtId="0" fontId="40" fillId="0" borderId="0" xfId="0" applyFont="1" applyAlignment="1">
      <alignment horizontal="right" vertical="top"/>
    </xf>
    <xf numFmtId="164" fontId="33" fillId="0" borderId="0" xfId="0" applyNumberFormat="1" applyFont="1" applyAlignment="1">
      <alignment vertical="center"/>
    </xf>
    <xf numFmtId="164" fontId="33" fillId="0" borderId="0" xfId="0" applyNumberFormat="1" applyFont="1" applyAlignment="1">
      <alignment horizontal="right" vertical="center"/>
    </xf>
    <xf numFmtId="164" fontId="33" fillId="0" borderId="13" xfId="0" applyNumberFormat="1" applyFont="1" applyBorder="1" applyAlignment="1">
      <alignment vertical="center"/>
    </xf>
    <xf numFmtId="164" fontId="33" fillId="0" borderId="16" xfId="0" applyNumberFormat="1" applyFont="1" applyBorder="1" applyAlignment="1">
      <alignment vertical="center"/>
    </xf>
    <xf numFmtId="164" fontId="33" fillId="0" borderId="17" xfId="0" applyNumberFormat="1" applyFont="1" applyBorder="1" applyAlignment="1">
      <alignment vertical="center"/>
    </xf>
    <xf numFmtId="164" fontId="33" fillId="0" borderId="16" xfId="0" applyNumberFormat="1" applyFont="1" applyBorder="1" applyAlignment="1">
      <alignment horizontal="right" vertical="center"/>
    </xf>
    <xf numFmtId="164" fontId="33" fillId="0" borderId="13" xfId="0" applyNumberFormat="1" applyFont="1" applyBorder="1" applyAlignment="1">
      <alignment horizontal="right" vertical="center"/>
    </xf>
    <xf numFmtId="0" fontId="73" fillId="0" borderId="0" xfId="0" applyFont="1"/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Alignment="1">
      <alignment horizontal="right" vertical="center"/>
    </xf>
    <xf numFmtId="0" fontId="31" fillId="0" borderId="18" xfId="0" applyFont="1" applyBorder="1" applyAlignment="1">
      <alignment horizontal="center"/>
    </xf>
    <xf numFmtId="0" fontId="31" fillId="0" borderId="18" xfId="0" applyFont="1" applyBorder="1" applyAlignment="1">
      <alignment horizontal="right"/>
    </xf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Border="1" applyAlignment="1">
      <alignment vertical="center"/>
    </xf>
    <xf numFmtId="0" fontId="31" fillId="0" borderId="11" xfId="0" applyFont="1" applyBorder="1" applyAlignment="1">
      <alignment horizontal="right"/>
    </xf>
    <xf numFmtId="0" fontId="31" fillId="0" borderId="14" xfId="0" applyFont="1" applyBorder="1" applyAlignment="1">
      <alignment horizontal="right"/>
    </xf>
    <xf numFmtId="0" fontId="29" fillId="0" borderId="11" xfId="0" applyFont="1" applyBorder="1"/>
    <xf numFmtId="164" fontId="33" fillId="18" borderId="0" xfId="0" applyNumberFormat="1" applyFont="1" applyFill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Alignment="1">
      <alignment horizontal="right"/>
    </xf>
    <xf numFmtId="172" fontId="33" fillId="18" borderId="0" xfId="0" applyNumberFormat="1" applyFont="1" applyFill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76" fillId="18" borderId="0" xfId="0" applyFont="1" applyFill="1" applyAlignment="1">
      <alignment horizontal="lef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76" fillId="18" borderId="0" xfId="47" applyFont="1" applyFill="1" applyAlignment="1">
      <alignment horizontal="left"/>
    </xf>
    <xf numFmtId="0" fontId="40" fillId="0" borderId="0" xfId="48" applyFont="1" applyAlignment="1">
      <alignment horizontal="right" vertical="top"/>
    </xf>
    <xf numFmtId="164" fontId="58" fillId="18" borderId="0" xfId="43" applyNumberFormat="1" applyFont="1" applyFill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Alignment="1">
      <alignment horizontal="left"/>
    </xf>
    <xf numFmtId="0" fontId="31" fillId="0" borderId="10" xfId="0" applyFont="1" applyBorder="1" applyAlignment="1">
      <alignment horizontal="right" vertical="top"/>
    </xf>
    <xf numFmtId="0" fontId="31" fillId="0" borderId="12" xfId="0" applyFont="1" applyBorder="1" applyAlignment="1">
      <alignment horizontal="right" vertical="top"/>
    </xf>
    <xf numFmtId="0" fontId="31" fillId="0" borderId="19" xfId="0" applyFont="1" applyBorder="1" applyAlignment="1">
      <alignment horizontal="right" vertical="top"/>
    </xf>
    <xf numFmtId="0" fontId="31" fillId="0" borderId="18" xfId="0" applyFont="1" applyBorder="1" applyAlignment="1">
      <alignment horizontal="right" vertical="top"/>
    </xf>
    <xf numFmtId="0" fontId="31" fillId="0" borderId="20" xfId="0" applyFont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/>
    <xf numFmtId="0" fontId="29" fillId="0" borderId="11" xfId="0" applyFont="1" applyBorder="1" applyAlignment="1">
      <alignment horizontal="left" vertical="center"/>
    </xf>
    <xf numFmtId="0" fontId="29" fillId="0" borderId="0" xfId="0" applyFont="1" applyAlignment="1">
      <alignment horizontal="left"/>
    </xf>
    <xf numFmtId="0" fontId="29" fillId="0" borderId="11" xfId="0" applyFont="1" applyBorder="1" applyAlignment="1">
      <alignment horizontal="left"/>
    </xf>
    <xf numFmtId="0" fontId="29" fillId="18" borderId="0" xfId="0" applyFont="1" applyFill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/>
    <xf numFmtId="0" fontId="29" fillId="0" borderId="11" xfId="0" applyFont="1" applyBorder="1" applyAlignment="1">
      <alignment vertical="center"/>
    </xf>
    <xf numFmtId="0" fontId="31" fillId="0" borderId="19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Border="1" applyAlignment="1">
      <alignment horizontal="left" vertical="top"/>
    </xf>
    <xf numFmtId="0" fontId="31" fillId="0" borderId="10" xfId="0" applyFont="1" applyBorder="1"/>
    <xf numFmtId="0" fontId="1" fillId="0" borderId="0" xfId="50" applyFont="1"/>
    <xf numFmtId="168" fontId="80" fillId="0" borderId="0" xfId="0" applyNumberFormat="1" applyFont="1" applyAlignment="1">
      <alignment horizontal="right"/>
    </xf>
    <xf numFmtId="168" fontId="81" fillId="0" borderId="0" xfId="0" applyNumberFormat="1" applyFont="1" applyAlignment="1">
      <alignment horizontal="left"/>
    </xf>
    <xf numFmtId="168" fontId="81" fillId="0" borderId="0" xfId="0" applyNumberFormat="1" applyFont="1" applyAlignment="1">
      <alignment horizontal="right"/>
    </xf>
    <xf numFmtId="0" fontId="33" fillId="0" borderId="0" xfId="48" applyFont="1"/>
    <xf numFmtId="0" fontId="33" fillId="0" borderId="0" xfId="47" applyFont="1"/>
    <xf numFmtId="3" fontId="29" fillId="0" borderId="11" xfId="0" applyNumberFormat="1" applyFont="1" applyBorder="1"/>
    <xf numFmtId="0" fontId="32" fillId="0" borderId="0" xfId="43" applyFont="1" applyAlignment="1">
      <alignment horizontal="right" vertical="top" wrapText="1"/>
    </xf>
    <xf numFmtId="0" fontId="32" fillId="0" borderId="0" xfId="43" applyFont="1" applyAlignment="1">
      <alignment horizontal="right" vertical="top"/>
    </xf>
    <xf numFmtId="0" fontId="33" fillId="0" borderId="0" xfId="43" applyFont="1" applyAlignment="1">
      <alignment horizontal="right" vertical="top"/>
    </xf>
    <xf numFmtId="166" fontId="33" fillId="0" borderId="0" xfId="47" applyNumberFormat="1" applyFont="1"/>
    <xf numFmtId="3" fontId="33" fillId="0" borderId="0" xfId="47" applyNumberFormat="1" applyFont="1"/>
    <xf numFmtId="14" fontId="29" fillId="0" borderId="0" xfId="0" applyNumberFormat="1" applyFont="1" applyAlignment="1">
      <alignment horizontal="right"/>
    </xf>
    <xf numFmtId="169" fontId="29" fillId="0" borderId="0" xfId="0" applyNumberFormat="1" applyFont="1" applyAlignment="1">
      <alignment horizontal="right"/>
    </xf>
    <xf numFmtId="3" fontId="29" fillId="0" borderId="0" xfId="0" applyNumberFormat="1" applyFont="1"/>
    <xf numFmtId="14" fontId="29" fillId="0" borderId="11" xfId="0" applyNumberFormat="1" applyFont="1" applyBorder="1" applyAlignment="1">
      <alignment horizontal="right"/>
    </xf>
    <xf numFmtId="169" fontId="29" fillId="0" borderId="11" xfId="0" applyNumberFormat="1" applyFont="1" applyBorder="1" applyAlignment="1">
      <alignment horizontal="right"/>
    </xf>
    <xf numFmtId="0" fontId="33" fillId="18" borderId="0" xfId="48" applyFont="1" applyFill="1"/>
    <xf numFmtId="0" fontId="33" fillId="18" borderId="0" xfId="47" applyFont="1" applyFill="1"/>
    <xf numFmtId="0" fontId="32" fillId="18" borderId="0" xfId="43" applyFont="1" applyFill="1" applyAlignment="1">
      <alignment horizontal="right" vertical="top" wrapText="1"/>
    </xf>
    <xf numFmtId="0" fontId="32" fillId="18" borderId="0" xfId="43" applyFont="1" applyFill="1" applyAlignment="1">
      <alignment horizontal="right" vertical="top"/>
    </xf>
    <xf numFmtId="0" fontId="33" fillId="18" borderId="0" xfId="43" applyFont="1" applyFill="1" applyAlignment="1">
      <alignment horizontal="right" vertical="top"/>
    </xf>
    <xf numFmtId="166" fontId="33" fillId="18" borderId="0" xfId="47" applyNumberFormat="1" applyFont="1" applyFill="1"/>
    <xf numFmtId="3" fontId="33" fillId="18" borderId="0" xfId="47" applyNumberFormat="1" applyFont="1" applyFill="1"/>
    <xf numFmtId="0" fontId="50" fillId="0" borderId="0" xfId="0" applyFont="1" applyAlignment="1">
      <alignment horizontal="justify" vertical="top" wrapText="1"/>
    </xf>
    <xf numFmtId="0" fontId="50" fillId="0" borderId="0" xfId="0" applyFont="1" applyAlignment="1">
      <alignment horizontal="left" vertical="top" wrapText="1"/>
    </xf>
    <xf numFmtId="0" fontId="4" fillId="0" borderId="0" xfId="50" applyFont="1" applyAlignment="1">
      <alignment horizontal="right"/>
    </xf>
    <xf numFmtId="0" fontId="69" fillId="0" borderId="0" xfId="50" applyFont="1" applyAlignment="1">
      <alignment horizontal="left"/>
    </xf>
    <xf numFmtId="0" fontId="2" fillId="0" borderId="0" xfId="50" applyFont="1" applyAlignment="1">
      <alignment horizontal="right"/>
    </xf>
    <xf numFmtId="0" fontId="69" fillId="0" borderId="0" xfId="50" applyFont="1"/>
    <xf numFmtId="0" fontId="1" fillId="0" borderId="0" xfId="50" applyFont="1" applyAlignment="1">
      <alignment horizontal="justify" wrapText="1"/>
    </xf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31" fillId="0" borderId="10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164" fontId="32" fillId="0" borderId="15" xfId="0" applyNumberFormat="1" applyFont="1" applyBorder="1" applyAlignment="1">
      <alignment horizontal="center"/>
    </xf>
    <xf numFmtId="164" fontId="32" fillId="0" borderId="10" xfId="0" applyNumberFormat="1" applyFont="1" applyBorder="1" applyAlignment="1">
      <alignment horizontal="center"/>
    </xf>
    <xf numFmtId="164" fontId="32" fillId="0" borderId="12" xfId="0" applyNumberFormat="1" applyFont="1" applyBorder="1" applyAlignment="1">
      <alignment horizontal="center"/>
    </xf>
    <xf numFmtId="164" fontId="31" fillId="0" borderId="10" xfId="0" applyNumberFormat="1" applyFont="1" applyBorder="1" applyAlignment="1">
      <alignment horizontal="right"/>
    </xf>
    <xf numFmtId="164" fontId="31" fillId="0" borderId="11" xfId="0" applyNumberFormat="1" applyFont="1" applyBorder="1" applyAlignment="1">
      <alignment horizontal="right"/>
    </xf>
    <xf numFmtId="0" fontId="31" fillId="0" borderId="15" xfId="0" applyFont="1" applyBorder="1" applyAlignment="1">
      <alignment horizontal="center" vertical="top"/>
    </xf>
    <xf numFmtId="0" fontId="31" fillId="0" borderId="17" xfId="0" applyFont="1" applyBorder="1" applyAlignment="1">
      <alignment horizontal="center" vertical="top"/>
    </xf>
    <xf numFmtId="164" fontId="31" fillId="0" borderId="0" xfId="0" applyNumberFormat="1" applyFont="1" applyAlignment="1">
      <alignment horizontal="right"/>
    </xf>
    <xf numFmtId="0" fontId="31" fillId="0" borderId="10" xfId="0" applyFont="1" applyBorder="1" applyAlignment="1">
      <alignment horizontal="center" vertical="top"/>
    </xf>
    <xf numFmtId="0" fontId="31" fillId="0" borderId="12" xfId="0" applyFont="1" applyBorder="1" applyAlignment="1">
      <alignment horizontal="center" vertical="top"/>
    </xf>
    <xf numFmtId="0" fontId="31" fillId="0" borderId="0" xfId="0" applyFont="1" applyAlignment="1">
      <alignment horizontal="left" wrapText="1"/>
    </xf>
    <xf numFmtId="0" fontId="31" fillId="0" borderId="12" xfId="0" applyFont="1" applyBorder="1" applyAlignment="1">
      <alignment horizontal="left" vertical="top"/>
    </xf>
    <xf numFmtId="0" fontId="31" fillId="0" borderId="14" xfId="0" applyFont="1" applyBorder="1" applyAlignment="1">
      <alignment horizontal="left" vertical="top"/>
    </xf>
    <xf numFmtId="0" fontId="31" fillId="0" borderId="10" xfId="0" applyFont="1" applyBorder="1" applyAlignment="1">
      <alignment horizontal="left" vertical="top"/>
    </xf>
    <xf numFmtId="0" fontId="31" fillId="0" borderId="11" xfId="0" applyFont="1" applyBorder="1" applyAlignment="1">
      <alignment horizontal="left" vertical="top"/>
    </xf>
    <xf numFmtId="0" fontId="31" fillId="0" borderId="11" xfId="0" applyFont="1" applyBorder="1" applyAlignment="1">
      <alignment horizontal="center" vertical="top"/>
    </xf>
    <xf numFmtId="164" fontId="68" fillId="0" borderId="15" xfId="0" applyNumberFormat="1" applyFont="1" applyBorder="1" applyAlignment="1">
      <alignment horizontal="center"/>
    </xf>
    <xf numFmtId="164" fontId="68" fillId="0" borderId="10" xfId="0" applyNumberFormat="1" applyFont="1" applyBorder="1" applyAlignment="1">
      <alignment horizontal="center"/>
    </xf>
    <xf numFmtId="164" fontId="68" fillId="0" borderId="12" xfId="0" applyNumberFormat="1" applyFont="1" applyBorder="1" applyAlignment="1">
      <alignment horizontal="center"/>
    </xf>
    <xf numFmtId="164" fontId="31" fillId="0" borderId="0" xfId="0" applyNumberFormat="1" applyFont="1" applyAlignment="1">
      <alignment horizontal="center"/>
    </xf>
    <xf numFmtId="0" fontId="31" fillId="0" borderId="10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2" fontId="31" fillId="0" borderId="0" xfId="0" applyNumberFormat="1" applyFont="1" applyAlignment="1">
      <alignment vertical="center" wrapText="1"/>
    </xf>
    <xf numFmtId="2" fontId="31" fillId="0" borderId="11" xfId="0" applyNumberFormat="1" applyFont="1" applyBorder="1" applyAlignment="1">
      <alignment vertical="center" wrapText="1"/>
    </xf>
    <xf numFmtId="164" fontId="31" fillId="0" borderId="16" xfId="0" applyNumberFormat="1" applyFont="1" applyBorder="1" applyAlignment="1">
      <alignment horizontal="center"/>
    </xf>
    <xf numFmtId="164" fontId="31" fillId="0" borderId="13" xfId="0" applyNumberFormat="1" applyFont="1" applyBorder="1" applyAlignment="1">
      <alignment horizontal="center"/>
    </xf>
    <xf numFmtId="0" fontId="31" fillId="0" borderId="11" xfId="0" applyFont="1" applyBorder="1" applyAlignment="1">
      <alignment vertical="center" wrapText="1"/>
    </xf>
    <xf numFmtId="0" fontId="31" fillId="0" borderId="12" xfId="0" applyFont="1" applyBorder="1" applyAlignment="1">
      <alignment horizontal="left" vertical="top" wrapText="1"/>
    </xf>
    <xf numFmtId="0" fontId="31" fillId="0" borderId="13" xfId="0" applyFont="1" applyBorder="1" applyAlignment="1">
      <alignment horizontal="left" vertical="top" wrapText="1"/>
    </xf>
    <xf numFmtId="0" fontId="31" fillId="0" borderId="14" xfId="0" applyFont="1" applyBorder="1" applyAlignment="1">
      <alignment horizontal="left" vertical="top" wrapText="1"/>
    </xf>
    <xf numFmtId="0" fontId="31" fillId="0" borderId="12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29" fillId="18" borderId="0" xfId="0" applyFont="1" applyFill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79" fillId="18" borderId="10" xfId="0" applyFont="1" applyFill="1" applyBorder="1" applyAlignment="1">
      <alignment horizontal="left" vertical="top" wrapText="1"/>
    </xf>
    <xf numFmtId="0" fontId="79" fillId="18" borderId="0" xfId="0" applyFont="1" applyFill="1" applyAlignment="1">
      <alignment horizontal="left" vertical="top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 wrapText="1"/>
    </xf>
    <xf numFmtId="0" fontId="31" fillId="18" borderId="16" xfId="0" applyFont="1" applyFill="1" applyBorder="1" applyAlignment="1">
      <alignment horizontal="center" vertical="center"/>
    </xf>
    <xf numFmtId="0" fontId="31" fillId="18" borderId="0" xfId="0" applyFont="1" applyFill="1" applyAlignment="1">
      <alignment horizontal="center" vertical="center"/>
    </xf>
    <xf numFmtId="0" fontId="31" fillId="18" borderId="13" xfId="0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Alignment="1">
      <alignment horizontal="left" vertical="top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79" fillId="18" borderId="10" xfId="0" applyFont="1" applyFill="1" applyBorder="1" applyAlignment="1">
      <alignment horizontal="left" vertical="top"/>
    </xf>
    <xf numFmtId="0" fontId="79" fillId="18" borderId="0" xfId="0" applyFont="1" applyFill="1" applyAlignment="1">
      <alignment horizontal="left" vertical="top"/>
    </xf>
    <xf numFmtId="0" fontId="31" fillId="18" borderId="15" xfId="0" applyFont="1" applyFill="1" applyBorder="1" applyAlignment="1">
      <alignment horizontal="center" vertical="center"/>
    </xf>
    <xf numFmtId="0" fontId="30" fillId="0" borderId="0" xfId="0" applyFont="1" applyAlignment="1">
      <alignment wrapText="1"/>
    </xf>
    <xf numFmtId="0" fontId="31" fillId="0" borderId="0" xfId="0" applyFont="1" applyAlignment="1">
      <alignment horizontal="center" vertical="center"/>
    </xf>
    <xf numFmtId="0" fontId="31" fillId="0" borderId="10" xfId="0" applyFont="1" applyBorder="1" applyAlignment="1">
      <alignment horizontal="left" vertical="center" wrapText="1"/>
    </xf>
    <xf numFmtId="0" fontId="31" fillId="0" borderId="11" xfId="0" applyFont="1" applyBorder="1" applyAlignment="1">
      <alignment horizontal="left" vertical="center" wrapText="1"/>
    </xf>
    <xf numFmtId="0" fontId="31" fillId="0" borderId="10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164" fontId="31" fillId="0" borderId="10" xfId="0" applyNumberFormat="1" applyFont="1" applyBorder="1" applyAlignment="1">
      <alignment horizontal="right" vertical="center"/>
    </xf>
    <xf numFmtId="164" fontId="31" fillId="0" borderId="11" xfId="0" applyNumberFormat="1" applyFont="1" applyBorder="1" applyAlignment="1">
      <alignment horizontal="right" vertical="center"/>
    </xf>
    <xf numFmtId="0" fontId="31" fillId="0" borderId="15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0" xfId="0" applyFont="1" applyAlignment="1">
      <alignment horizontal="left" vertical="top"/>
    </xf>
    <xf numFmtId="0" fontId="31" fillId="0" borderId="18" xfId="0" applyFont="1" applyBorder="1" applyAlignment="1">
      <alignment horizontal="center"/>
    </xf>
    <xf numFmtId="0" fontId="31" fillId="0" borderId="10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13" xfId="0" applyFont="1" applyBorder="1" applyAlignment="1">
      <alignment horizontal="center"/>
    </xf>
    <xf numFmtId="0" fontId="31" fillId="0" borderId="20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164" fontId="31" fillId="0" borderId="10" xfId="0" applyNumberFormat="1" applyFont="1" applyBorder="1" applyAlignment="1">
      <alignment horizontal="left" vertical="center"/>
    </xf>
    <xf numFmtId="164" fontId="31" fillId="0" borderId="11" xfId="0" applyNumberFormat="1" applyFont="1" applyBorder="1" applyAlignment="1">
      <alignment horizontal="left" vertical="center"/>
    </xf>
    <xf numFmtId="164" fontId="31" fillId="0" borderId="10" xfId="0" applyNumberFormat="1" applyFont="1" applyBorder="1" applyAlignment="1">
      <alignment horizontal="center"/>
    </xf>
    <xf numFmtId="0" fontId="31" fillId="0" borderId="0" xfId="0" applyFont="1" applyAlignment="1">
      <alignment horizontal="left" vertical="center"/>
    </xf>
    <xf numFmtId="0" fontId="31" fillId="0" borderId="11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top" wrapText="1"/>
    </xf>
    <xf numFmtId="0" fontId="30" fillId="0" borderId="0" xfId="0" applyFont="1" applyAlignment="1">
      <alignment horizontal="left" vertical="top" wrapText="1"/>
    </xf>
    <xf numFmtId="0" fontId="31" fillId="0" borderId="12" xfId="0" applyFont="1" applyBorder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5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164" fontId="31" fillId="0" borderId="15" xfId="0" applyNumberFormat="1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164" fontId="31" fillId="0" borderId="12" xfId="0" applyNumberFormat="1" applyFont="1" applyBorder="1" applyAlignment="1">
      <alignment horizontal="center"/>
    </xf>
    <xf numFmtId="168" fontId="81" fillId="0" borderId="0" xfId="0" applyNumberFormat="1" applyFont="1" applyAlignment="1">
      <alignment horizontal="center"/>
    </xf>
    <xf numFmtId="168" fontId="80" fillId="0" borderId="0" xfId="0" applyNumberFormat="1" applyFont="1" applyAlignment="1">
      <alignment horizontal="center"/>
    </xf>
    <xf numFmtId="168" fontId="8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left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29" fillId="18" borderId="11" xfId="48" applyFont="1" applyFill="1" applyBorder="1" applyAlignment="1">
      <alignment horizontal="left"/>
    </xf>
    <xf numFmtId="0" fontId="33" fillId="0" borderId="0" xfId="0" applyFont="1" applyAlignment="1">
      <alignment horizontal="right" vertical="top" wrapText="1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horizontal="right" vertical="center" wrapText="1"/>
    </xf>
    <xf numFmtId="22" fontId="29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3" fillId="0" borderId="0" xfId="0" applyFont="1" applyAlignment="1">
      <alignment horizontal="left"/>
    </xf>
    <xf numFmtId="0" fontId="70" fillId="0" borderId="0" xfId="46" applyFont="1" applyAlignment="1">
      <alignment vertical="center" wrapText="1"/>
    </xf>
    <xf numFmtId="0" fontId="71" fillId="0" borderId="0" xfId="46" applyFont="1" applyAlignment="1">
      <alignment vertical="center" wrapText="1"/>
    </xf>
    <xf numFmtId="0" fontId="83" fillId="0" borderId="0" xfId="54" applyFont="1" applyAlignment="1">
      <alignment horizontal="left" wrapText="1"/>
    </xf>
    <xf numFmtId="0" fontId="84" fillId="0" borderId="0" xfId="46" applyFont="1" applyAlignment="1">
      <alignment horizontal="left"/>
    </xf>
    <xf numFmtId="0" fontId="85" fillId="0" borderId="0" xfId="46" applyFont="1" applyAlignment="1">
      <alignment horizontal="left" wrapText="1"/>
    </xf>
    <xf numFmtId="0" fontId="62" fillId="0" borderId="0" xfId="46" applyFont="1"/>
    <xf numFmtId="49" fontId="62" fillId="0" borderId="0" xfId="46" applyNumberFormat="1" applyFont="1" applyAlignment="1">
      <alignment vertical="center"/>
    </xf>
    <xf numFmtId="0" fontId="43" fillId="0" borderId="0" xfId="46" applyFont="1"/>
    <xf numFmtId="49" fontId="43" fillId="0" borderId="0" xfId="46" applyNumberFormat="1" applyFont="1" applyAlignment="1">
      <alignment vertical="center"/>
    </xf>
  </cellXfs>
  <cellStyles count="55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19 2 2" xfId="54" xr:uid="{F16DB863-93AD-49CC-83E3-C15CEE6EF774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D0D0D0"/>
      <color rgb="FFF0948F"/>
      <color rgb="FF646363"/>
      <color rgb="FF9D9D9C"/>
      <color rgb="FFF7C9C7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2732.58158</c:v>
                </c:pt>
                <c:pt idx="1">
                  <c:v>2248.4915099999998</c:v>
                </c:pt>
                <c:pt idx="2">
                  <c:v>2330.2221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3945.7234089999965</c:v>
                </c:pt>
                <c:pt idx="1">
                  <c:v>3256.5473789999996</c:v>
                </c:pt>
                <c:pt idx="2">
                  <c:v>3271.6133799999998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599.09827000000007</c:v>
                </c:pt>
                <c:pt idx="1">
                  <c:v>405.08519000000001</c:v>
                </c:pt>
                <c:pt idx="2">
                  <c:v>178.17409000000001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406.56217100000009</c:v>
                </c:pt>
                <c:pt idx="1">
                  <c:v>368.90354999999931</c:v>
                </c:pt>
                <c:pt idx="2">
                  <c:v>369.48020899999966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101.83352413331609</c:v>
                </c:pt>
                <c:pt idx="1">
                  <c:v>136.04835504981551</c:v>
                </c:pt>
                <c:pt idx="2">
                  <c:v>167.00531379138832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107.31977999999999</c:v>
                </c:pt>
                <c:pt idx="1">
                  <c:v>94.36014999999999</c:v>
                </c:pt>
                <c:pt idx="2">
                  <c:v>135.69495000000001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64.670698073344298</c:v>
                </c:pt>
                <c:pt idx="1">
                  <c:v>52.299041187227893</c:v>
                </c:pt>
                <c:pt idx="2">
                  <c:v>58.504044340055835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101.08780147972118</c:v>
                </c:pt>
                <c:pt idx="1">
                  <c:v>158.63635677421567</c:v>
                </c:pt>
                <c:pt idx="2">
                  <c:v>435.41721110682226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158.05858000000052</c:v>
                </c:pt>
                <c:pt idx="1">
                  <c:v>184.41696000000002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1273115.378</c:v>
                </c:pt>
                <c:pt idx="2">
                  <c:v>0</c:v>
                </c:pt>
                <c:pt idx="3">
                  <c:v>90224.91800000002</c:v>
                </c:pt>
                <c:pt idx="4">
                  <c:v>16169.01594064989</c:v>
                </c:pt>
                <c:pt idx="5">
                  <c:v>0</c:v>
                </c:pt>
                <c:pt idx="6">
                  <c:v>5598.8516721119004</c:v>
                </c:pt>
                <c:pt idx="7">
                  <c:v>35723.056893058572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3.2857148372232123E-2</c:v>
                </c:pt>
                <c:pt idx="1">
                  <c:v>4.4690920729220082E-2</c:v>
                </c:pt>
                <c:pt idx="2">
                  <c:v>5.0117566201237668E-2</c:v>
                </c:pt>
                <c:pt idx="3">
                  <c:v>4.8580212433718226E-2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0.14993003628100354</c:v>
                </c:pt>
                <c:pt idx="2">
                  <c:v>0</c:v>
                </c:pt>
                <c:pt idx="3">
                  <c:v>5.7513322016273204E-2</c:v>
                </c:pt>
                <c:pt idx="4">
                  <c:v>2.7244917265567294E-2</c:v>
                </c:pt>
                <c:pt idx="5">
                  <c:v>0</c:v>
                </c:pt>
                <c:pt idx="6">
                  <c:v>6.1121027413667317E-2</c:v>
                </c:pt>
                <c:pt idx="7">
                  <c:v>5.3370693666926781E-2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534144.76699999999</c:v>
                </c:pt>
                <c:pt idx="1">
                  <c:v>447236.63699999999</c:v>
                </c:pt>
                <c:pt idx="2">
                  <c:v>291733.97399999999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31873.727000000003</c:v>
                </c:pt>
                <c:pt idx="1">
                  <c:v>28620.292000000001</c:v>
                </c:pt>
                <c:pt idx="2">
                  <c:v>29730.899000000016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2947.0749955027673</c:v>
                </c:pt>
                <c:pt idx="1">
                  <c:v>6631.6850414637056</c:v>
                </c:pt>
                <c:pt idx="2">
                  <c:v>6590.2559036834173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2138.7377713732662</c:v>
                </c:pt>
                <c:pt idx="1">
                  <c:v>1723.4460339979107</c:v>
                </c:pt>
                <c:pt idx="2">
                  <c:v>1736.6678667407234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5540.1448893290089</c:v>
                </c:pt>
                <c:pt idx="1">
                  <c:v>8340.4146677619156</c:v>
                </c:pt>
                <c:pt idx="2">
                  <c:v>21842.497335967651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  <c:max val="6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0.121551408969143</c:v>
                </c:pt>
                <c:pt idx="2">
                  <c:v>0</c:v>
                </c:pt>
                <c:pt idx="3">
                  <c:v>7.8802776302283578E-2</c:v>
                </c:pt>
                <c:pt idx="4">
                  <c:v>3.9934619373518727E-2</c:v>
                </c:pt>
                <c:pt idx="5">
                  <c:v>0</c:v>
                </c:pt>
                <c:pt idx="6">
                  <c:v>3.1907055043929974E-2</c:v>
                </c:pt>
                <c:pt idx="7">
                  <c:v>5.13896287397035E-2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192136.96899999998</c:v>
                </c:pt>
                <c:pt idx="2">
                  <c:v>0</c:v>
                </c:pt>
                <c:pt idx="3">
                  <c:v>71190.157999999996</c:v>
                </c:pt>
                <c:pt idx="4">
                  <c:v>19255.943807141957</c:v>
                </c:pt>
                <c:pt idx="5">
                  <c:v>0</c:v>
                </c:pt>
                <c:pt idx="6">
                  <c:v>1888.3197499999999</c:v>
                </c:pt>
                <c:pt idx="7">
                  <c:v>59035.693677622978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2.0560861063194394E-2</c:v>
                </c:pt>
                <c:pt idx="1">
                  <c:v>6.518238120105381E-2</c:v>
                </c:pt>
                <c:pt idx="2">
                  <c:v>5.8970412866834097E-2</c:v>
                </c:pt>
                <c:pt idx="3">
                  <c:v>5.9643136935261201E-2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3.0373432653923078E-2</c:v>
                </c:pt>
                <c:pt idx="2">
                  <c:v>0</c:v>
                </c:pt>
                <c:pt idx="3">
                  <c:v>5.0018285968832565E-2</c:v>
                </c:pt>
                <c:pt idx="4">
                  <c:v>1.9058016081302132E-2</c:v>
                </c:pt>
                <c:pt idx="5">
                  <c:v>1.2804097311139564E-3</c:v>
                </c:pt>
                <c:pt idx="6">
                  <c:v>1.2056321866107837E-2</c:v>
                </c:pt>
                <c:pt idx="7">
                  <c:v>8.6247492092325767E-2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29853.537953316045</c:v>
                </c:pt>
                <c:pt idx="1">
                  <c:v>48651.435849815534</c:v>
                </c:pt>
                <c:pt idx="2">
                  <c:v>58316.798591388644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33225.87018000002</c:v>
                </c:pt>
                <c:pt idx="1">
                  <c:v>51520.95120000001</c:v>
                </c:pt>
                <c:pt idx="2">
                  <c:v>58115.826200000025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38754.115999999995</c:v>
                </c:pt>
                <c:pt idx="1">
                  <c:v>35875.968000000001</c:v>
                </c:pt>
                <c:pt idx="2">
                  <c:v>50572.689000000006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  <c:majorUnit val="1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82644.872000000003</c:v>
                </c:pt>
                <c:pt idx="1">
                  <c:v>57249.097999999998</c:v>
                </c:pt>
                <c:pt idx="2">
                  <c:v>52242.998999999996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24123.84499999999</c:v>
                </c:pt>
                <c:pt idx="1">
                  <c:v>23381.511000000002</c:v>
                </c:pt>
                <c:pt idx="2">
                  <c:v>23684.802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3682.7435818461922</c:v>
                </c:pt>
                <c:pt idx="1">
                  <c:v>6674.5963467016954</c:v>
                </c:pt>
                <c:pt idx="2">
                  <c:v>8898.6038785940673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623.25824999999998</c:v>
                </c:pt>
                <c:pt idx="1">
                  <c:v>691.49350000000004</c:v>
                </c:pt>
                <c:pt idx="2">
                  <c:v>573.56799999999998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6430.5590768659258</c:v>
                </c:pt>
                <c:pt idx="1">
                  <c:v>13571.812988896963</c:v>
                </c:pt>
                <c:pt idx="2">
                  <c:v>39033.32161186009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1.834438551335333E-2</c:v>
                </c:pt>
                <c:pt idx="2">
                  <c:v>0</c:v>
                </c:pt>
                <c:pt idx="3">
                  <c:v>6.2177746681889162E-2</c:v>
                </c:pt>
                <c:pt idx="4">
                  <c:v>4.7558787092467372E-2</c:v>
                </c:pt>
                <c:pt idx="5">
                  <c:v>0</c:v>
                </c:pt>
                <c:pt idx="6">
                  <c:v>1.0761264225644929E-2</c:v>
                </c:pt>
                <c:pt idx="7">
                  <c:v>8.4926169380353744E-2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1325202.6409999998</c:v>
                </c:pt>
                <c:pt idx="2">
                  <c:v>0</c:v>
                </c:pt>
                <c:pt idx="3">
                  <c:v>119272.79399999999</c:v>
                </c:pt>
                <c:pt idx="4">
                  <c:v>132250.66989951613</c:v>
                </c:pt>
                <c:pt idx="5">
                  <c:v>17364.02</c:v>
                </c:pt>
                <c:pt idx="6">
                  <c:v>1668.013170704472</c:v>
                </c:pt>
                <c:pt idx="7">
                  <c:v>101215.75071962373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0.10968877558315683</c:v>
                </c:pt>
                <c:pt idx="1">
                  <c:v>0.12945620756444159</c:v>
                </c:pt>
                <c:pt idx="2">
                  <c:v>0.13530782168139635</c:v>
                </c:pt>
                <c:pt idx="3">
                  <c:v>0.18837061856728379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0.13347554769759445</c:v>
                </c:pt>
                <c:pt idx="2">
                  <c:v>0</c:v>
                </c:pt>
                <c:pt idx="3">
                  <c:v>0.19720785587996076</c:v>
                </c:pt>
                <c:pt idx="4">
                  <c:v>0.57858008047238396</c:v>
                </c:pt>
                <c:pt idx="5">
                  <c:v>3.8412291933418691E-2</c:v>
                </c:pt>
                <c:pt idx="6">
                  <c:v>1.6143228677939006E-2</c:v>
                </c:pt>
                <c:pt idx="7">
                  <c:v>0.14677701337228952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493341.79999999993</c:v>
                </c:pt>
                <c:pt idx="1">
                  <c:v>424634.77999999997</c:v>
                </c:pt>
                <c:pt idx="2">
                  <c:v>407226.06099999999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43600.938999999991</c:v>
                </c:pt>
                <c:pt idx="1">
                  <c:v>38366.988999999987</c:v>
                </c:pt>
                <c:pt idx="2">
                  <c:v>37304.866000000002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41096.727193052982</c:v>
                </c:pt>
                <c:pt idx="1">
                  <c:v>37705.785752685115</c:v>
                </c:pt>
                <c:pt idx="2">
                  <c:v>53448.156953778038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4596.37</c:v>
                </c:pt>
                <c:pt idx="1">
                  <c:v>5563.7</c:v>
                </c:pt>
                <c:pt idx="2">
                  <c:v>7203.95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718.47225218875155</c:v>
                </c:pt>
                <c:pt idx="1">
                  <c:v>583.84082487724186</c:v>
                </c:pt>
                <c:pt idx="2">
                  <c:v>365.70009363847856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13933.414273124163</c:v>
                </c:pt>
                <c:pt idx="1">
                  <c:v>25016.817066982549</c:v>
                </c:pt>
                <c:pt idx="2">
                  <c:v>62265.51937951702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  <c:max val="6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0.12652446979018375</c:v>
                </c:pt>
                <c:pt idx="2">
                  <c:v>0</c:v>
                </c:pt>
                <c:pt idx="3">
                  <c:v>0.10417329838449227</c:v>
                </c:pt>
                <c:pt idx="4">
                  <c:v>0.32663584374682542</c:v>
                </c:pt>
                <c:pt idx="5">
                  <c:v>5.1468028680736397E-2</c:v>
                </c:pt>
                <c:pt idx="6">
                  <c:v>9.5057685340666515E-3</c:v>
                </c:pt>
                <c:pt idx="7">
                  <c:v>0.14560455639793088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6228527.2080000006</c:v>
                </c:pt>
                <c:pt idx="2">
                  <c:v>958110.25</c:v>
                </c:pt>
                <c:pt idx="3">
                  <c:v>55156.710999999981</c:v>
                </c:pt>
                <c:pt idx="4">
                  <c:v>75361.628246261273</c:v>
                </c:pt>
                <c:pt idx="5">
                  <c:v>0</c:v>
                </c:pt>
                <c:pt idx="6">
                  <c:v>33713.275150000001</c:v>
                </c:pt>
                <c:pt idx="7">
                  <c:v>48836.033492546208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107319.78</c:v>
                </c:pt>
                <c:pt idx="1">
                  <c:v>94360.15</c:v>
                </c:pt>
                <c:pt idx="2">
                  <c:v>135694.95000000001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ax val="1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0.26683837305447966</c:v>
                </c:pt>
                <c:pt idx="1">
                  <c:v>6.9995347867503249E-2</c:v>
                </c:pt>
                <c:pt idx="2">
                  <c:v>6.9132619742480528E-2</c:v>
                </c:pt>
                <c:pt idx="3">
                  <c:v>6.9914530739496716E-2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0.46917673435736623</c:v>
                </c:pt>
                <c:pt idx="2">
                  <c:v>0.61970074812967579</c:v>
                </c:pt>
                <c:pt idx="3">
                  <c:v>4.3269920374178573E-2</c:v>
                </c:pt>
                <c:pt idx="4">
                  <c:v>6.8044660563231288E-2</c:v>
                </c:pt>
                <c:pt idx="5">
                  <c:v>0</c:v>
                </c:pt>
                <c:pt idx="6">
                  <c:v>0.23101296644109501</c:v>
                </c:pt>
                <c:pt idx="7">
                  <c:v>7.9896850695423696E-2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2279335.3879999998</c:v>
                </c:pt>
                <c:pt idx="1">
                  <c:v>1878932.5320000001</c:v>
                </c:pt>
                <c:pt idx="2">
                  <c:v>2070259.2880000002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483932.3</c:v>
                </c:pt>
                <c:pt idx="1">
                  <c:v>324685.43</c:v>
                </c:pt>
                <c:pt idx="2">
                  <c:v>149492.51999999999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20540.392999999989</c:v>
                </c:pt>
                <c:pt idx="1">
                  <c:v>18223.898999999994</c:v>
                </c:pt>
                <c:pt idx="2">
                  <c:v>16392.418999999991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17733.881017662567</c:v>
                </c:pt>
                <c:pt idx="1">
                  <c:v>26167.594797527272</c:v>
                </c:pt>
                <c:pt idx="2">
                  <c:v>31460.152431071423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11024.616750000001</c:v>
                </c:pt>
                <c:pt idx="1">
                  <c:v>10803.330250000005</c:v>
                </c:pt>
                <c:pt idx="2">
                  <c:v>11885.328149999998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6325.5304209166716</c:v>
                </c:pt>
                <c:pt idx="1">
                  <c:v>9845.9028300000136</c:v>
                </c:pt>
                <c:pt idx="2">
                  <c:v>32664.600241629523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0.59467214913732858</c:v>
                </c:pt>
                <c:pt idx="2">
                  <c:v>0.81033884377868604</c:v>
                </c:pt>
                <c:pt idx="3">
                  <c:v>4.8174074910244877E-2</c:v>
                </c:pt>
                <c:pt idx="4">
                  <c:v>0.18612993829865057</c:v>
                </c:pt>
                <c:pt idx="5">
                  <c:v>0</c:v>
                </c:pt>
                <c:pt idx="6">
                  <c:v>0.19212713408363136</c:v>
                </c:pt>
                <c:pt idx="7">
                  <c:v>7.025338390873638E-2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66044.21100000001</c:v>
                </c:pt>
                <c:pt idx="2">
                  <c:v>0</c:v>
                </c:pt>
                <c:pt idx="3">
                  <c:v>44986.411</c:v>
                </c:pt>
                <c:pt idx="4">
                  <c:v>7427.3951730537638</c:v>
                </c:pt>
                <c:pt idx="5">
                  <c:v>0</c:v>
                </c:pt>
                <c:pt idx="6">
                  <c:v>29.652000000000001</c:v>
                </c:pt>
                <c:pt idx="7">
                  <c:v>49126.881815726912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16968157181571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7.4794461658237471E-2</c:v>
                </c:pt>
                <c:pt idx="1">
                  <c:v>4.4186748130341402E-2</c:v>
                </c:pt>
                <c:pt idx="2">
                  <c:v>5.0687081891310812E-2</c:v>
                </c:pt>
                <c:pt idx="3">
                  <c:v>4.7795281241408465E-2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1.5258511132193066E-2</c:v>
                </c:pt>
                <c:pt idx="2">
                  <c:v>0</c:v>
                </c:pt>
                <c:pt idx="3">
                  <c:v>2.6788396141695717E-2</c:v>
                </c:pt>
                <c:pt idx="4">
                  <c:v>6.9611500428348747E-3</c:v>
                </c:pt>
                <c:pt idx="5">
                  <c:v>0</c:v>
                </c:pt>
                <c:pt idx="6">
                  <c:v>7.3189591902420655E-4</c:v>
                </c:pt>
                <c:pt idx="7">
                  <c:v>6.7896022794265709E-2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25437.438000000002</c:v>
                </c:pt>
                <c:pt idx="1">
                  <c:v>21668.912</c:v>
                </c:pt>
                <c:pt idx="2">
                  <c:v>18937.860999999997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16365.292000000001</c:v>
                </c:pt>
                <c:pt idx="1">
                  <c:v>14651.028999999999</c:v>
                </c:pt>
                <c:pt idx="2">
                  <c:v>13970.090000000002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1599.9948626881721</c:v>
                </c:pt>
                <c:pt idx="1">
                  <c:v>2812.0990136559149</c:v>
                </c:pt>
                <c:pt idx="2">
                  <c:v>3015.3012967096765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9.0779999999999994</c:v>
                </c:pt>
                <c:pt idx="1">
                  <c:v>11.689</c:v>
                </c:pt>
                <c:pt idx="2">
                  <c:v>8.8849999999999998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8070.6921992147072</c:v>
                </c:pt>
                <c:pt idx="1">
                  <c:v>10180.520516607407</c:v>
                </c:pt>
                <c:pt idx="2">
                  <c:v>30875.669099904801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7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6.3056083054440753E-3</c:v>
                </c:pt>
                <c:pt idx="2">
                  <c:v>0</c:v>
                </c:pt>
                <c:pt idx="3">
                  <c:v>3.9291297362837041E-2</c:v>
                </c:pt>
                <c:pt idx="4">
                  <c:v>1.8344356902198124E-2</c:v>
                </c:pt>
                <c:pt idx="5">
                  <c:v>0</c:v>
                </c:pt>
                <c:pt idx="6">
                  <c:v>1.6898250776587148E-4</c:v>
                </c:pt>
                <c:pt idx="7">
                  <c:v>7.0671785597946971E-2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-2689.7888778890911</c:v>
                </c:pt>
                <c:pt idx="1">
                  <c:v>-1733.8720331776451</c:v>
                </c:pt>
                <c:pt idx="2">
                  <c:v>-2347.0731310087426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-17.723271</c:v>
                </c:pt>
                <c:pt idx="1">
                  <c:v>-20.847109999999997</c:v>
                </c:pt>
                <c:pt idx="2">
                  <c:v>-18.159532000000002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1924.9794933605408</c:v>
                </c:pt>
                <c:pt idx="1">
                  <c:v>1262.5980605309724</c:v>
                </c:pt>
                <c:pt idx="2">
                  <c:v>1664.3916898326104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0.17550099999999999</c:v>
                </c:pt>
                <c:pt idx="1">
                  <c:v>0.15654199999999999</c:v>
                </c:pt>
                <c:pt idx="2">
                  <c:v>0.979209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'8'!$B$6:$D$6</c:f>
              <c:numCache>
                <c:formatCode>#\ ##0.0</c:formatCode>
                <c:ptCount val="3"/>
                <c:pt idx="0">
                  <c:v>-782.35715452855015</c:v>
                </c:pt>
                <c:pt idx="1">
                  <c:v>-491.96454064667273</c:v>
                </c:pt>
                <c:pt idx="2">
                  <c:v>-699.86176417613228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46023</c:v>
                </c:pt>
                <c:pt idx="1">
                  <c:v>46024</c:v>
                </c:pt>
                <c:pt idx="2">
                  <c:v>46025</c:v>
                </c:pt>
                <c:pt idx="3">
                  <c:v>46026</c:v>
                </c:pt>
                <c:pt idx="4">
                  <c:v>46027</c:v>
                </c:pt>
                <c:pt idx="5">
                  <c:v>46028</c:v>
                </c:pt>
                <c:pt idx="6">
                  <c:v>46029</c:v>
                </c:pt>
                <c:pt idx="7">
                  <c:v>46030</c:v>
                </c:pt>
                <c:pt idx="8">
                  <c:v>46031</c:v>
                </c:pt>
                <c:pt idx="9">
                  <c:v>46032</c:v>
                </c:pt>
                <c:pt idx="10">
                  <c:v>46033</c:v>
                </c:pt>
                <c:pt idx="11">
                  <c:v>46034</c:v>
                </c:pt>
                <c:pt idx="12">
                  <c:v>46035</c:v>
                </c:pt>
                <c:pt idx="13">
                  <c:v>46036</c:v>
                </c:pt>
                <c:pt idx="14">
                  <c:v>46037</c:v>
                </c:pt>
                <c:pt idx="15">
                  <c:v>46038</c:v>
                </c:pt>
                <c:pt idx="16">
                  <c:v>46039</c:v>
                </c:pt>
                <c:pt idx="17">
                  <c:v>46040</c:v>
                </c:pt>
                <c:pt idx="18">
                  <c:v>46041</c:v>
                </c:pt>
                <c:pt idx="19">
                  <c:v>46042</c:v>
                </c:pt>
                <c:pt idx="20">
                  <c:v>46043</c:v>
                </c:pt>
                <c:pt idx="21">
                  <c:v>46044</c:v>
                </c:pt>
                <c:pt idx="22">
                  <c:v>46045</c:v>
                </c:pt>
                <c:pt idx="23">
                  <c:v>46046</c:v>
                </c:pt>
                <c:pt idx="24">
                  <c:v>46047</c:v>
                </c:pt>
                <c:pt idx="25">
                  <c:v>46048</c:v>
                </c:pt>
                <c:pt idx="26">
                  <c:v>46049</c:v>
                </c:pt>
                <c:pt idx="27">
                  <c:v>46050</c:v>
                </c:pt>
                <c:pt idx="28">
                  <c:v>46051</c:v>
                </c:pt>
                <c:pt idx="29">
                  <c:v>46052</c:v>
                </c:pt>
                <c:pt idx="30">
                  <c:v>46053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170081.70075000002</c:v>
                </c:pt>
                <c:pt idx="1">
                  <c:v>190843.30499999996</c:v>
                </c:pt>
                <c:pt idx="2">
                  <c:v>191407.52025</c:v>
                </c:pt>
                <c:pt idx="3">
                  <c:v>196273.67774999997</c:v>
                </c:pt>
                <c:pt idx="4">
                  <c:v>238436.23599999998</c:v>
                </c:pt>
                <c:pt idx="5">
                  <c:v>248263.29274999999</c:v>
                </c:pt>
                <c:pt idx="6">
                  <c:v>251476.18824999998</c:v>
                </c:pt>
                <c:pt idx="7">
                  <c:v>255251.20724999992</c:v>
                </c:pt>
                <c:pt idx="8">
                  <c:v>251648.57999999981</c:v>
                </c:pt>
                <c:pt idx="9">
                  <c:v>225069.88599999991</c:v>
                </c:pt>
                <c:pt idx="10">
                  <c:v>222963.10225</c:v>
                </c:pt>
                <c:pt idx="11">
                  <c:v>261965.31574999995</c:v>
                </c:pt>
                <c:pt idx="12">
                  <c:v>249897.55825</c:v>
                </c:pt>
                <c:pt idx="13">
                  <c:v>242354.37825000004</c:v>
                </c:pt>
                <c:pt idx="14">
                  <c:v>238820.04899999988</c:v>
                </c:pt>
                <c:pt idx="15">
                  <c:v>234852.13600000009</c:v>
                </c:pt>
                <c:pt idx="16">
                  <c:v>206543.46100000001</c:v>
                </c:pt>
                <c:pt idx="17">
                  <c:v>204741.7985</c:v>
                </c:pt>
                <c:pt idx="18">
                  <c:v>241276.5714999999</c:v>
                </c:pt>
                <c:pt idx="19">
                  <c:v>250418.42074999999</c:v>
                </c:pt>
                <c:pt idx="20">
                  <c:v>254369.51075000004</c:v>
                </c:pt>
                <c:pt idx="21">
                  <c:v>256156.94100000002</c:v>
                </c:pt>
                <c:pt idx="22">
                  <c:v>250077.17275</c:v>
                </c:pt>
                <c:pt idx="23">
                  <c:v>217231.64649999983</c:v>
                </c:pt>
                <c:pt idx="24">
                  <c:v>205597.81599999999</c:v>
                </c:pt>
                <c:pt idx="25">
                  <c:v>230907.6465</c:v>
                </c:pt>
                <c:pt idx="26">
                  <c:v>234979.91975000006</c:v>
                </c:pt>
                <c:pt idx="27">
                  <c:v>236463.08400000006</c:v>
                </c:pt>
                <c:pt idx="28">
                  <c:v>237870.644</c:v>
                </c:pt>
                <c:pt idx="29">
                  <c:v>234189.32200000001</c:v>
                </c:pt>
                <c:pt idx="30">
                  <c:v>210995.07200000001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6053"/>
          <c:min val="46023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46023</c:v>
                </c:pt>
                <c:pt idx="1">
                  <c:v>46024</c:v>
                </c:pt>
                <c:pt idx="2">
                  <c:v>46025</c:v>
                </c:pt>
                <c:pt idx="3">
                  <c:v>46026</c:v>
                </c:pt>
                <c:pt idx="4">
                  <c:v>46027</c:v>
                </c:pt>
                <c:pt idx="5">
                  <c:v>46028</c:v>
                </c:pt>
                <c:pt idx="6">
                  <c:v>46029</c:v>
                </c:pt>
                <c:pt idx="7">
                  <c:v>46030</c:v>
                </c:pt>
                <c:pt idx="8">
                  <c:v>46031</c:v>
                </c:pt>
                <c:pt idx="9">
                  <c:v>46032</c:v>
                </c:pt>
                <c:pt idx="10">
                  <c:v>46033</c:v>
                </c:pt>
                <c:pt idx="11">
                  <c:v>46034</c:v>
                </c:pt>
                <c:pt idx="12">
                  <c:v>46035</c:v>
                </c:pt>
                <c:pt idx="13">
                  <c:v>46036</c:v>
                </c:pt>
                <c:pt idx="14">
                  <c:v>46037</c:v>
                </c:pt>
                <c:pt idx="15">
                  <c:v>46038</c:v>
                </c:pt>
                <c:pt idx="16">
                  <c:v>46039</c:v>
                </c:pt>
                <c:pt idx="17">
                  <c:v>46040</c:v>
                </c:pt>
                <c:pt idx="18">
                  <c:v>46041</c:v>
                </c:pt>
                <c:pt idx="19">
                  <c:v>46042</c:v>
                </c:pt>
                <c:pt idx="20">
                  <c:v>46043</c:v>
                </c:pt>
                <c:pt idx="21">
                  <c:v>46044</c:v>
                </c:pt>
                <c:pt idx="22">
                  <c:v>46045</c:v>
                </c:pt>
                <c:pt idx="23">
                  <c:v>46046</c:v>
                </c:pt>
                <c:pt idx="24">
                  <c:v>46047</c:v>
                </c:pt>
                <c:pt idx="25">
                  <c:v>46048</c:v>
                </c:pt>
                <c:pt idx="26">
                  <c:v>46049</c:v>
                </c:pt>
                <c:pt idx="27">
                  <c:v>46050</c:v>
                </c:pt>
                <c:pt idx="28">
                  <c:v>46051</c:v>
                </c:pt>
                <c:pt idx="29">
                  <c:v>46052</c:v>
                </c:pt>
                <c:pt idx="30">
                  <c:v>46053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7899.7489999999998</c:v>
                </c:pt>
                <c:pt idx="1">
                  <c:v>9196.0059999999994</c:v>
                </c:pt>
                <c:pt idx="2">
                  <c:v>9011.103000000001</c:v>
                </c:pt>
                <c:pt idx="3">
                  <c:v>9171.3130000000001</c:v>
                </c:pt>
                <c:pt idx="4">
                  <c:v>11304.508</c:v>
                </c:pt>
                <c:pt idx="5">
                  <c:v>11568.717999999999</c:v>
                </c:pt>
                <c:pt idx="6">
                  <c:v>11720.054000000002</c:v>
                </c:pt>
                <c:pt idx="7">
                  <c:v>11965.259</c:v>
                </c:pt>
                <c:pt idx="8">
                  <c:v>11851.385</c:v>
                </c:pt>
                <c:pt idx="9">
                  <c:v>10584.199000000001</c:v>
                </c:pt>
                <c:pt idx="10">
                  <c:v>10330.689999999999</c:v>
                </c:pt>
                <c:pt idx="11">
                  <c:v>12268.014999999999</c:v>
                </c:pt>
                <c:pt idx="12">
                  <c:v>11658.265999999998</c:v>
                </c:pt>
                <c:pt idx="13">
                  <c:v>11490.375</c:v>
                </c:pt>
                <c:pt idx="14">
                  <c:v>11287.518000000002</c:v>
                </c:pt>
                <c:pt idx="15">
                  <c:v>11168.645999999999</c:v>
                </c:pt>
                <c:pt idx="16">
                  <c:v>9815.1829999999973</c:v>
                </c:pt>
                <c:pt idx="17">
                  <c:v>9714.1640000000007</c:v>
                </c:pt>
                <c:pt idx="18">
                  <c:v>11320.887000000001</c:v>
                </c:pt>
                <c:pt idx="19">
                  <c:v>11669.947999999997</c:v>
                </c:pt>
                <c:pt idx="20">
                  <c:v>11927.314000000002</c:v>
                </c:pt>
                <c:pt idx="21">
                  <c:v>11972.946000000002</c:v>
                </c:pt>
                <c:pt idx="22">
                  <c:v>11916.531999999999</c:v>
                </c:pt>
                <c:pt idx="23">
                  <c:v>10394.274000000001</c:v>
                </c:pt>
                <c:pt idx="24">
                  <c:v>9715.3850000000039</c:v>
                </c:pt>
                <c:pt idx="25">
                  <c:v>10981.814</c:v>
                </c:pt>
                <c:pt idx="26">
                  <c:v>11110.507000000001</c:v>
                </c:pt>
                <c:pt idx="27">
                  <c:v>11163.671</c:v>
                </c:pt>
                <c:pt idx="28">
                  <c:v>11320.596000000001</c:v>
                </c:pt>
                <c:pt idx="29">
                  <c:v>11215.945</c:v>
                </c:pt>
                <c:pt idx="30">
                  <c:v>9941.3389999999981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46023</c:v>
                </c:pt>
                <c:pt idx="1">
                  <c:v>46024</c:v>
                </c:pt>
                <c:pt idx="2">
                  <c:v>46025</c:v>
                </c:pt>
                <c:pt idx="3">
                  <c:v>46026</c:v>
                </c:pt>
                <c:pt idx="4">
                  <c:v>46027</c:v>
                </c:pt>
                <c:pt idx="5">
                  <c:v>46028</c:v>
                </c:pt>
                <c:pt idx="6">
                  <c:v>46029</c:v>
                </c:pt>
                <c:pt idx="7">
                  <c:v>46030</c:v>
                </c:pt>
                <c:pt idx="8">
                  <c:v>46031</c:v>
                </c:pt>
                <c:pt idx="9">
                  <c:v>46032</c:v>
                </c:pt>
                <c:pt idx="10">
                  <c:v>46033</c:v>
                </c:pt>
                <c:pt idx="11">
                  <c:v>46034</c:v>
                </c:pt>
                <c:pt idx="12">
                  <c:v>46035</c:v>
                </c:pt>
                <c:pt idx="13">
                  <c:v>46036</c:v>
                </c:pt>
                <c:pt idx="14">
                  <c:v>46037</c:v>
                </c:pt>
                <c:pt idx="15">
                  <c:v>46038</c:v>
                </c:pt>
                <c:pt idx="16">
                  <c:v>46039</c:v>
                </c:pt>
                <c:pt idx="17">
                  <c:v>46040</c:v>
                </c:pt>
                <c:pt idx="18">
                  <c:v>46041</c:v>
                </c:pt>
                <c:pt idx="19">
                  <c:v>46042</c:v>
                </c:pt>
                <c:pt idx="20">
                  <c:v>46043</c:v>
                </c:pt>
                <c:pt idx="21">
                  <c:v>46044</c:v>
                </c:pt>
                <c:pt idx="22">
                  <c:v>46045</c:v>
                </c:pt>
                <c:pt idx="23">
                  <c:v>46046</c:v>
                </c:pt>
                <c:pt idx="24">
                  <c:v>46047</c:v>
                </c:pt>
                <c:pt idx="25">
                  <c:v>46048</c:v>
                </c:pt>
                <c:pt idx="26">
                  <c:v>46049</c:v>
                </c:pt>
                <c:pt idx="27">
                  <c:v>46050</c:v>
                </c:pt>
                <c:pt idx="28">
                  <c:v>46051</c:v>
                </c:pt>
                <c:pt idx="29">
                  <c:v>46052</c:v>
                </c:pt>
                <c:pt idx="30">
                  <c:v>46053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6224.3230000000003</c:v>
                </c:pt>
                <c:pt idx="1">
                  <c:v>6263.1380000000008</c:v>
                </c:pt>
                <c:pt idx="2">
                  <c:v>6759.081000000001</c:v>
                </c:pt>
                <c:pt idx="3">
                  <c:v>6901.1909999999989</c:v>
                </c:pt>
                <c:pt idx="4">
                  <c:v>7736.8559999999989</c:v>
                </c:pt>
                <c:pt idx="5">
                  <c:v>8608.3529999999973</c:v>
                </c:pt>
                <c:pt idx="6">
                  <c:v>8674.0509999999995</c:v>
                </c:pt>
                <c:pt idx="7">
                  <c:v>8941.0259999999998</c:v>
                </c:pt>
                <c:pt idx="8">
                  <c:v>8618.6320000000014</c:v>
                </c:pt>
                <c:pt idx="9">
                  <c:v>8169.0880000000025</c:v>
                </c:pt>
                <c:pt idx="10">
                  <c:v>7992.0739999999969</c:v>
                </c:pt>
                <c:pt idx="11">
                  <c:v>8997.7959999999985</c:v>
                </c:pt>
                <c:pt idx="12">
                  <c:v>8729.2019999999993</c:v>
                </c:pt>
                <c:pt idx="13">
                  <c:v>8350.518</c:v>
                </c:pt>
                <c:pt idx="14">
                  <c:v>8169.1730000000007</c:v>
                </c:pt>
                <c:pt idx="15">
                  <c:v>7935.3900000000012</c:v>
                </c:pt>
                <c:pt idx="16">
                  <c:v>7479.0209999999988</c:v>
                </c:pt>
                <c:pt idx="17">
                  <c:v>7239.0210000000006</c:v>
                </c:pt>
                <c:pt idx="18">
                  <c:v>8122.0229999999983</c:v>
                </c:pt>
                <c:pt idx="19">
                  <c:v>8745.7780000000002</c:v>
                </c:pt>
                <c:pt idx="20">
                  <c:v>8956.371000000001</c:v>
                </c:pt>
                <c:pt idx="21">
                  <c:v>8996.771999999999</c:v>
                </c:pt>
                <c:pt idx="22">
                  <c:v>8394.8490000000002</c:v>
                </c:pt>
                <c:pt idx="23">
                  <c:v>7787.9430000000029</c:v>
                </c:pt>
                <c:pt idx="24">
                  <c:v>7359.1760000000013</c:v>
                </c:pt>
                <c:pt idx="25">
                  <c:v>7623.4229999999998</c:v>
                </c:pt>
                <c:pt idx="26">
                  <c:v>7994.4420000000009</c:v>
                </c:pt>
                <c:pt idx="27">
                  <c:v>8144.0669999999982</c:v>
                </c:pt>
                <c:pt idx="28">
                  <c:v>7992.0259999999998</c:v>
                </c:pt>
                <c:pt idx="29">
                  <c:v>8041.9790000000003</c:v>
                </c:pt>
                <c:pt idx="30">
                  <c:v>7592.433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'9.1'!$C$6</c:f>
              <c:numCache>
                <c:formatCode>d/\ m/</c:formatCode>
                <c:ptCount val="1"/>
                <c:pt idx="0">
                  <c:v>46034</c:v>
                </c:pt>
              </c:numCache>
            </c:numRef>
          </c:xVal>
          <c:yVal>
            <c:numRef>
              <c:f>'9.1'!$C$5</c:f>
              <c:numCache>
                <c:formatCode>#\ ##0.0</c:formatCode>
                <c:ptCount val="1"/>
                <c:pt idx="0">
                  <c:v>12268.014999999999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'9.1'!$C$9</c:f>
              <c:numCache>
                <c:formatCode>d/\ m/</c:formatCode>
                <c:ptCount val="1"/>
                <c:pt idx="0">
                  <c:v>46023</c:v>
                </c:pt>
              </c:numCache>
            </c:numRef>
          </c:xVal>
          <c:yVal>
            <c:numRef>
              <c:f>'9.1'!$C$8</c:f>
              <c:numCache>
                <c:formatCode>#\ ##0.0</c:formatCode>
                <c:ptCount val="1"/>
                <c:pt idx="0">
                  <c:v>6224.3230000000003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6053"/>
          <c:min val="46023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46054</c:v>
                </c:pt>
                <c:pt idx="1">
                  <c:v>46055</c:v>
                </c:pt>
                <c:pt idx="2">
                  <c:v>46056</c:v>
                </c:pt>
                <c:pt idx="3">
                  <c:v>46057</c:v>
                </c:pt>
                <c:pt idx="4">
                  <c:v>46058</c:v>
                </c:pt>
                <c:pt idx="5">
                  <c:v>46059</c:v>
                </c:pt>
                <c:pt idx="6">
                  <c:v>46060</c:v>
                </c:pt>
                <c:pt idx="7">
                  <c:v>46061</c:v>
                </c:pt>
                <c:pt idx="8">
                  <c:v>46062</c:v>
                </c:pt>
                <c:pt idx="9">
                  <c:v>46063</c:v>
                </c:pt>
                <c:pt idx="10">
                  <c:v>46064</c:v>
                </c:pt>
                <c:pt idx="11">
                  <c:v>46065</c:v>
                </c:pt>
                <c:pt idx="12">
                  <c:v>46066</c:v>
                </c:pt>
                <c:pt idx="13">
                  <c:v>46067</c:v>
                </c:pt>
                <c:pt idx="14">
                  <c:v>46068</c:v>
                </c:pt>
                <c:pt idx="15">
                  <c:v>46069</c:v>
                </c:pt>
                <c:pt idx="16">
                  <c:v>46070</c:v>
                </c:pt>
                <c:pt idx="17">
                  <c:v>46071</c:v>
                </c:pt>
                <c:pt idx="18">
                  <c:v>46072</c:v>
                </c:pt>
                <c:pt idx="19">
                  <c:v>46073</c:v>
                </c:pt>
                <c:pt idx="20">
                  <c:v>46074</c:v>
                </c:pt>
                <c:pt idx="21">
                  <c:v>46075</c:v>
                </c:pt>
                <c:pt idx="22">
                  <c:v>46076</c:v>
                </c:pt>
                <c:pt idx="23">
                  <c:v>46077</c:v>
                </c:pt>
                <c:pt idx="24">
                  <c:v>46078</c:v>
                </c:pt>
                <c:pt idx="25">
                  <c:v>46079</c:v>
                </c:pt>
                <c:pt idx="26">
                  <c:v>46080</c:v>
                </c:pt>
                <c:pt idx="27">
                  <c:v>46081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9891.7329999999984</c:v>
                </c:pt>
                <c:pt idx="1">
                  <c:v>11571.177000000001</c:v>
                </c:pt>
                <c:pt idx="2">
                  <c:v>11678.175999999999</c:v>
                </c:pt>
                <c:pt idx="3">
                  <c:v>11493.597000000002</c:v>
                </c:pt>
                <c:pt idx="4">
                  <c:v>11079.859999999999</c:v>
                </c:pt>
                <c:pt idx="5">
                  <c:v>10807.150999999998</c:v>
                </c:pt>
                <c:pt idx="6">
                  <c:v>9494.8379999999997</c:v>
                </c:pt>
                <c:pt idx="7">
                  <c:v>9125.7569999999978</c:v>
                </c:pt>
                <c:pt idx="8">
                  <c:v>10997.467000000001</c:v>
                </c:pt>
                <c:pt idx="9">
                  <c:v>10847.458000000002</c:v>
                </c:pt>
                <c:pt idx="10">
                  <c:v>10863.23</c:v>
                </c:pt>
                <c:pt idx="11">
                  <c:v>10257.454</c:v>
                </c:pt>
                <c:pt idx="12">
                  <c:v>10140.811</c:v>
                </c:pt>
                <c:pt idx="13">
                  <c:v>9185.5150000000012</c:v>
                </c:pt>
                <c:pt idx="14">
                  <c:v>9433.0850000000009</c:v>
                </c:pt>
                <c:pt idx="15">
                  <c:v>11395.064</c:v>
                </c:pt>
                <c:pt idx="16">
                  <c:v>10990.652</c:v>
                </c:pt>
                <c:pt idx="17">
                  <c:v>10968.200999999999</c:v>
                </c:pt>
                <c:pt idx="18">
                  <c:v>11084.790999999997</c:v>
                </c:pt>
                <c:pt idx="19">
                  <c:v>11275.550999999999</c:v>
                </c:pt>
                <c:pt idx="20">
                  <c:v>9774.4539999999997</c:v>
                </c:pt>
                <c:pt idx="21">
                  <c:v>9000.6830000000009</c:v>
                </c:pt>
                <c:pt idx="22">
                  <c:v>10114.488000000001</c:v>
                </c:pt>
                <c:pt idx="23">
                  <c:v>10347.560000000003</c:v>
                </c:pt>
                <c:pt idx="24">
                  <c:v>10297.68</c:v>
                </c:pt>
                <c:pt idx="25">
                  <c:v>10385.895</c:v>
                </c:pt>
                <c:pt idx="26">
                  <c:v>9958.4350000000013</c:v>
                </c:pt>
                <c:pt idx="27">
                  <c:v>8654.3719999999994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46054</c:v>
                </c:pt>
                <c:pt idx="1">
                  <c:v>46055</c:v>
                </c:pt>
                <c:pt idx="2">
                  <c:v>46056</c:v>
                </c:pt>
                <c:pt idx="3">
                  <c:v>46057</c:v>
                </c:pt>
                <c:pt idx="4">
                  <c:v>46058</c:v>
                </c:pt>
                <c:pt idx="5">
                  <c:v>46059</c:v>
                </c:pt>
                <c:pt idx="6">
                  <c:v>46060</c:v>
                </c:pt>
                <c:pt idx="7">
                  <c:v>46061</c:v>
                </c:pt>
                <c:pt idx="8">
                  <c:v>46062</c:v>
                </c:pt>
                <c:pt idx="9">
                  <c:v>46063</c:v>
                </c:pt>
                <c:pt idx="10">
                  <c:v>46064</c:v>
                </c:pt>
                <c:pt idx="11">
                  <c:v>46065</c:v>
                </c:pt>
                <c:pt idx="12">
                  <c:v>46066</c:v>
                </c:pt>
                <c:pt idx="13">
                  <c:v>46067</c:v>
                </c:pt>
                <c:pt idx="14">
                  <c:v>46068</c:v>
                </c:pt>
                <c:pt idx="15">
                  <c:v>46069</c:v>
                </c:pt>
                <c:pt idx="16">
                  <c:v>46070</c:v>
                </c:pt>
                <c:pt idx="17">
                  <c:v>46071</c:v>
                </c:pt>
                <c:pt idx="18">
                  <c:v>46072</c:v>
                </c:pt>
                <c:pt idx="19">
                  <c:v>46073</c:v>
                </c:pt>
                <c:pt idx="20">
                  <c:v>46074</c:v>
                </c:pt>
                <c:pt idx="21">
                  <c:v>46075</c:v>
                </c:pt>
                <c:pt idx="22">
                  <c:v>46076</c:v>
                </c:pt>
                <c:pt idx="23">
                  <c:v>46077</c:v>
                </c:pt>
                <c:pt idx="24">
                  <c:v>46078</c:v>
                </c:pt>
                <c:pt idx="25">
                  <c:v>46079</c:v>
                </c:pt>
                <c:pt idx="26">
                  <c:v>46080</c:v>
                </c:pt>
                <c:pt idx="27">
                  <c:v>46081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7496.7819999999992</c:v>
                </c:pt>
                <c:pt idx="1">
                  <c:v>8259.6550000000007</c:v>
                </c:pt>
                <c:pt idx="2">
                  <c:v>8487.1669999999995</c:v>
                </c:pt>
                <c:pt idx="3">
                  <c:v>8354.5550000000021</c:v>
                </c:pt>
                <c:pt idx="4">
                  <c:v>8021.9050000000007</c:v>
                </c:pt>
                <c:pt idx="5">
                  <c:v>7697.31</c:v>
                </c:pt>
                <c:pt idx="6">
                  <c:v>7179.2299999999987</c:v>
                </c:pt>
                <c:pt idx="7">
                  <c:v>6792.3569999999963</c:v>
                </c:pt>
                <c:pt idx="8">
                  <c:v>7523.6020000000008</c:v>
                </c:pt>
                <c:pt idx="9">
                  <c:v>7785.2590000000018</c:v>
                </c:pt>
                <c:pt idx="10">
                  <c:v>7786.5180000000018</c:v>
                </c:pt>
                <c:pt idx="11">
                  <c:v>7423.8039999999992</c:v>
                </c:pt>
                <c:pt idx="12">
                  <c:v>7174.2540000000008</c:v>
                </c:pt>
                <c:pt idx="13">
                  <c:v>6881.9939999999988</c:v>
                </c:pt>
                <c:pt idx="14">
                  <c:v>6856.5519999999988</c:v>
                </c:pt>
                <c:pt idx="15">
                  <c:v>8035.5729999999994</c:v>
                </c:pt>
                <c:pt idx="16">
                  <c:v>8142.0239999999994</c:v>
                </c:pt>
                <c:pt idx="17">
                  <c:v>7942.704999999999</c:v>
                </c:pt>
                <c:pt idx="18">
                  <c:v>8244.2519999999986</c:v>
                </c:pt>
                <c:pt idx="19">
                  <c:v>8082.5020000000004</c:v>
                </c:pt>
                <c:pt idx="20">
                  <c:v>7124.1380000000008</c:v>
                </c:pt>
                <c:pt idx="21">
                  <c:v>6689.4560000000001</c:v>
                </c:pt>
                <c:pt idx="22">
                  <c:v>7009.8549999999996</c:v>
                </c:pt>
                <c:pt idx="23">
                  <c:v>7252.2279999999992</c:v>
                </c:pt>
                <c:pt idx="24">
                  <c:v>7448.1189999999988</c:v>
                </c:pt>
                <c:pt idx="25">
                  <c:v>7389.331000000001</c:v>
                </c:pt>
                <c:pt idx="26">
                  <c:v>6813.9330000000009</c:v>
                </c:pt>
                <c:pt idx="27">
                  <c:v>6381.4699999999984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'9.1'!$D$6</c:f>
              <c:numCache>
                <c:formatCode>d/\ m/</c:formatCode>
                <c:ptCount val="1"/>
                <c:pt idx="0">
                  <c:v>46056</c:v>
                </c:pt>
              </c:numCache>
            </c:numRef>
          </c:xVal>
          <c:yVal>
            <c:numRef>
              <c:f>'9.1'!$D$5</c:f>
              <c:numCache>
                <c:formatCode>#\ ##0.0</c:formatCode>
                <c:ptCount val="1"/>
                <c:pt idx="0">
                  <c:v>11678.175999999999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'9.1'!$D$9</c:f>
              <c:numCache>
                <c:formatCode>d/\ m/</c:formatCode>
                <c:ptCount val="1"/>
                <c:pt idx="0">
                  <c:v>46081</c:v>
                </c:pt>
              </c:numCache>
            </c:numRef>
          </c:xVal>
          <c:yVal>
            <c:numRef>
              <c:f>'9.1'!$D$8</c:f>
              <c:numCache>
                <c:formatCode>#\ ##0.0</c:formatCode>
                <c:ptCount val="1"/>
                <c:pt idx="0">
                  <c:v>6381.4699999999903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6081"/>
          <c:min val="46054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46082</c:v>
                </c:pt>
                <c:pt idx="1">
                  <c:v>46083</c:v>
                </c:pt>
                <c:pt idx="2">
                  <c:v>46084</c:v>
                </c:pt>
                <c:pt idx="3">
                  <c:v>46085</c:v>
                </c:pt>
                <c:pt idx="4">
                  <c:v>46086</c:v>
                </c:pt>
                <c:pt idx="5">
                  <c:v>46087</c:v>
                </c:pt>
                <c:pt idx="6">
                  <c:v>46088</c:v>
                </c:pt>
                <c:pt idx="7">
                  <c:v>46089</c:v>
                </c:pt>
                <c:pt idx="8">
                  <c:v>46090</c:v>
                </c:pt>
                <c:pt idx="9">
                  <c:v>46091</c:v>
                </c:pt>
                <c:pt idx="10">
                  <c:v>46092</c:v>
                </c:pt>
                <c:pt idx="11">
                  <c:v>46093</c:v>
                </c:pt>
                <c:pt idx="12">
                  <c:v>46094</c:v>
                </c:pt>
                <c:pt idx="13">
                  <c:v>46095</c:v>
                </c:pt>
                <c:pt idx="14">
                  <c:v>46096</c:v>
                </c:pt>
                <c:pt idx="15">
                  <c:v>46097</c:v>
                </c:pt>
                <c:pt idx="16">
                  <c:v>46098</c:v>
                </c:pt>
                <c:pt idx="17">
                  <c:v>46099</c:v>
                </c:pt>
                <c:pt idx="18">
                  <c:v>46100</c:v>
                </c:pt>
                <c:pt idx="19">
                  <c:v>46101</c:v>
                </c:pt>
                <c:pt idx="20">
                  <c:v>46102</c:v>
                </c:pt>
                <c:pt idx="21">
                  <c:v>46103</c:v>
                </c:pt>
                <c:pt idx="22">
                  <c:v>46104</c:v>
                </c:pt>
                <c:pt idx="23">
                  <c:v>46105</c:v>
                </c:pt>
                <c:pt idx="24">
                  <c:v>46106</c:v>
                </c:pt>
                <c:pt idx="25">
                  <c:v>46107</c:v>
                </c:pt>
                <c:pt idx="26">
                  <c:v>46108</c:v>
                </c:pt>
                <c:pt idx="27">
                  <c:v>46109</c:v>
                </c:pt>
                <c:pt idx="28">
                  <c:v>46110</c:v>
                </c:pt>
                <c:pt idx="29">
                  <c:v>46111</c:v>
                </c:pt>
                <c:pt idx="30">
                  <c:v>46112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8424.2780000000002</c:v>
                </c:pt>
                <c:pt idx="1">
                  <c:v>10079.725000000002</c:v>
                </c:pt>
                <c:pt idx="2">
                  <c:v>10230.039999999999</c:v>
                </c:pt>
                <c:pt idx="3">
                  <c:v>10171.080999999998</c:v>
                </c:pt>
                <c:pt idx="4">
                  <c:v>10134.227000000001</c:v>
                </c:pt>
                <c:pt idx="5">
                  <c:v>10081.764999999998</c:v>
                </c:pt>
                <c:pt idx="6">
                  <c:v>8608.6429999999982</c:v>
                </c:pt>
                <c:pt idx="7">
                  <c:v>8416.9789999999994</c:v>
                </c:pt>
                <c:pt idx="8">
                  <c:v>9821.8169999999991</c:v>
                </c:pt>
                <c:pt idx="9">
                  <c:v>9742.728000000001</c:v>
                </c:pt>
                <c:pt idx="10">
                  <c:v>9642.1550000000007</c:v>
                </c:pt>
                <c:pt idx="11">
                  <c:v>9583.0389999999989</c:v>
                </c:pt>
                <c:pt idx="12">
                  <c:v>9583.3289999999997</c:v>
                </c:pt>
                <c:pt idx="13">
                  <c:v>8397.6219999999994</c:v>
                </c:pt>
                <c:pt idx="14">
                  <c:v>8264.0529999999999</c:v>
                </c:pt>
                <c:pt idx="15">
                  <c:v>9735.7259999999987</c:v>
                </c:pt>
                <c:pt idx="16">
                  <c:v>9805.357</c:v>
                </c:pt>
                <c:pt idx="17">
                  <c:v>9877.2159999999985</c:v>
                </c:pt>
                <c:pt idx="18">
                  <c:v>9808.0560000000005</c:v>
                </c:pt>
                <c:pt idx="19">
                  <c:v>9778.1080000000002</c:v>
                </c:pt>
                <c:pt idx="20">
                  <c:v>8677.634</c:v>
                </c:pt>
                <c:pt idx="21">
                  <c:v>8364.4160000000011</c:v>
                </c:pt>
                <c:pt idx="22">
                  <c:v>9831.0119999999988</c:v>
                </c:pt>
                <c:pt idx="23">
                  <c:v>9624.7819999999992</c:v>
                </c:pt>
                <c:pt idx="24">
                  <c:v>9382.6169999999984</c:v>
                </c:pt>
                <c:pt idx="25">
                  <c:v>10062.487999999998</c:v>
                </c:pt>
                <c:pt idx="26">
                  <c:v>9998.7129999999997</c:v>
                </c:pt>
                <c:pt idx="27">
                  <c:v>8768.6659999999993</c:v>
                </c:pt>
                <c:pt idx="28">
                  <c:v>8706.0829999999987</c:v>
                </c:pt>
                <c:pt idx="29">
                  <c:v>10226.952000000001</c:v>
                </c:pt>
                <c:pt idx="30">
                  <c:v>10274.306999999997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46082</c:v>
                </c:pt>
                <c:pt idx="1">
                  <c:v>46083</c:v>
                </c:pt>
                <c:pt idx="2">
                  <c:v>46084</c:v>
                </c:pt>
                <c:pt idx="3">
                  <c:v>46085</c:v>
                </c:pt>
                <c:pt idx="4">
                  <c:v>46086</c:v>
                </c:pt>
                <c:pt idx="5">
                  <c:v>46087</c:v>
                </c:pt>
                <c:pt idx="6">
                  <c:v>46088</c:v>
                </c:pt>
                <c:pt idx="7">
                  <c:v>46089</c:v>
                </c:pt>
                <c:pt idx="8">
                  <c:v>46090</c:v>
                </c:pt>
                <c:pt idx="9">
                  <c:v>46091</c:v>
                </c:pt>
                <c:pt idx="10">
                  <c:v>46092</c:v>
                </c:pt>
                <c:pt idx="11">
                  <c:v>46093</c:v>
                </c:pt>
                <c:pt idx="12">
                  <c:v>46094</c:v>
                </c:pt>
                <c:pt idx="13">
                  <c:v>46095</c:v>
                </c:pt>
                <c:pt idx="14">
                  <c:v>46096</c:v>
                </c:pt>
                <c:pt idx="15">
                  <c:v>46097</c:v>
                </c:pt>
                <c:pt idx="16">
                  <c:v>46098</c:v>
                </c:pt>
                <c:pt idx="17">
                  <c:v>46099</c:v>
                </c:pt>
                <c:pt idx="18">
                  <c:v>46100</c:v>
                </c:pt>
                <c:pt idx="19">
                  <c:v>46101</c:v>
                </c:pt>
                <c:pt idx="20">
                  <c:v>46102</c:v>
                </c:pt>
                <c:pt idx="21">
                  <c:v>46103</c:v>
                </c:pt>
                <c:pt idx="22">
                  <c:v>46104</c:v>
                </c:pt>
                <c:pt idx="23">
                  <c:v>46105</c:v>
                </c:pt>
                <c:pt idx="24">
                  <c:v>46106</c:v>
                </c:pt>
                <c:pt idx="25">
                  <c:v>46107</c:v>
                </c:pt>
                <c:pt idx="26">
                  <c:v>46108</c:v>
                </c:pt>
                <c:pt idx="27">
                  <c:v>46109</c:v>
                </c:pt>
                <c:pt idx="28">
                  <c:v>46110</c:v>
                </c:pt>
                <c:pt idx="29">
                  <c:v>46111</c:v>
                </c:pt>
                <c:pt idx="30">
                  <c:v>46112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6075.6560000000009</c:v>
                </c:pt>
                <c:pt idx="1">
                  <c:v>7022.3739999999989</c:v>
                </c:pt>
                <c:pt idx="2">
                  <c:v>7323.8069999999998</c:v>
                </c:pt>
                <c:pt idx="3">
                  <c:v>7407.8649999999998</c:v>
                </c:pt>
                <c:pt idx="4">
                  <c:v>7303.2850000000017</c:v>
                </c:pt>
                <c:pt idx="5">
                  <c:v>6979.6710000000003</c:v>
                </c:pt>
                <c:pt idx="6">
                  <c:v>6499.9409999999989</c:v>
                </c:pt>
                <c:pt idx="7">
                  <c:v>6314.1219999999994</c:v>
                </c:pt>
                <c:pt idx="8">
                  <c:v>6853.0690000000004</c:v>
                </c:pt>
                <c:pt idx="9">
                  <c:v>6952.5029999999988</c:v>
                </c:pt>
                <c:pt idx="10">
                  <c:v>6981.0509999999995</c:v>
                </c:pt>
                <c:pt idx="11">
                  <c:v>6739.1900000000023</c:v>
                </c:pt>
                <c:pt idx="12">
                  <c:v>6530.2479999999987</c:v>
                </c:pt>
                <c:pt idx="13">
                  <c:v>6136.6710000000003</c:v>
                </c:pt>
                <c:pt idx="14">
                  <c:v>5839.2779999999993</c:v>
                </c:pt>
                <c:pt idx="15">
                  <c:v>6558.7230000000009</c:v>
                </c:pt>
                <c:pt idx="16">
                  <c:v>7103.7969999999968</c:v>
                </c:pt>
                <c:pt idx="17">
                  <c:v>7129.9320000000007</c:v>
                </c:pt>
                <c:pt idx="18">
                  <c:v>6998.0429999999997</c:v>
                </c:pt>
                <c:pt idx="19">
                  <c:v>6785.1039999999994</c:v>
                </c:pt>
                <c:pt idx="20">
                  <c:v>6336.2870000000003</c:v>
                </c:pt>
                <c:pt idx="21">
                  <c:v>6292.3959999999988</c:v>
                </c:pt>
                <c:pt idx="22">
                  <c:v>6915.3009999999977</c:v>
                </c:pt>
                <c:pt idx="23">
                  <c:v>6992.7939999999981</c:v>
                </c:pt>
                <c:pt idx="24">
                  <c:v>6789.0089999999991</c:v>
                </c:pt>
                <c:pt idx="25">
                  <c:v>6942.1750000000011</c:v>
                </c:pt>
                <c:pt idx="26">
                  <c:v>7116.871000000001</c:v>
                </c:pt>
                <c:pt idx="27">
                  <c:v>6506.5320000000002</c:v>
                </c:pt>
                <c:pt idx="28">
                  <c:v>6271.0190000000011</c:v>
                </c:pt>
                <c:pt idx="29">
                  <c:v>6949.5649999999987</c:v>
                </c:pt>
                <c:pt idx="30">
                  <c:v>7225.6029999999992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'9.1'!$E$6</c:f>
              <c:numCache>
                <c:formatCode>d/\ m/</c:formatCode>
                <c:ptCount val="1"/>
                <c:pt idx="0">
                  <c:v>46112</c:v>
                </c:pt>
              </c:numCache>
            </c:numRef>
          </c:xVal>
          <c:yVal>
            <c:numRef>
              <c:f>'9.1'!$E$5</c:f>
              <c:numCache>
                <c:formatCode>#\ ##0.0</c:formatCode>
                <c:ptCount val="1"/>
                <c:pt idx="0">
                  <c:v>10274.306999999901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'9.1'!$E$9</c:f>
              <c:numCache>
                <c:formatCode>d/\ m/</c:formatCode>
                <c:ptCount val="1"/>
                <c:pt idx="0">
                  <c:v>46096</c:v>
                </c:pt>
              </c:numCache>
            </c:numRef>
          </c:xVal>
          <c:yVal>
            <c:numRef>
              <c:f>'9.1'!$E$8</c:f>
              <c:numCache>
                <c:formatCode>#\ ##0.0</c:formatCode>
                <c:ptCount val="1"/>
                <c:pt idx="0">
                  <c:v>5839.2779999999902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6112"/>
          <c:min val="46082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46054</c:v>
                </c:pt>
                <c:pt idx="1">
                  <c:v>46055</c:v>
                </c:pt>
                <c:pt idx="2">
                  <c:v>46056</c:v>
                </c:pt>
                <c:pt idx="3">
                  <c:v>46057</c:v>
                </c:pt>
                <c:pt idx="4">
                  <c:v>46058</c:v>
                </c:pt>
                <c:pt idx="5">
                  <c:v>46059</c:v>
                </c:pt>
                <c:pt idx="6">
                  <c:v>46060</c:v>
                </c:pt>
                <c:pt idx="7">
                  <c:v>46061</c:v>
                </c:pt>
                <c:pt idx="8">
                  <c:v>46062</c:v>
                </c:pt>
                <c:pt idx="9">
                  <c:v>46063</c:v>
                </c:pt>
                <c:pt idx="10">
                  <c:v>46064</c:v>
                </c:pt>
                <c:pt idx="11">
                  <c:v>46065</c:v>
                </c:pt>
                <c:pt idx="12">
                  <c:v>46066</c:v>
                </c:pt>
                <c:pt idx="13">
                  <c:v>46067</c:v>
                </c:pt>
                <c:pt idx="14">
                  <c:v>46068</c:v>
                </c:pt>
                <c:pt idx="15">
                  <c:v>46069</c:v>
                </c:pt>
                <c:pt idx="16">
                  <c:v>46070</c:v>
                </c:pt>
                <c:pt idx="17">
                  <c:v>46071</c:v>
                </c:pt>
                <c:pt idx="18">
                  <c:v>46072</c:v>
                </c:pt>
                <c:pt idx="19">
                  <c:v>46073</c:v>
                </c:pt>
                <c:pt idx="20">
                  <c:v>46074</c:v>
                </c:pt>
                <c:pt idx="21">
                  <c:v>46075</c:v>
                </c:pt>
                <c:pt idx="22">
                  <c:v>46076</c:v>
                </c:pt>
                <c:pt idx="23">
                  <c:v>46077</c:v>
                </c:pt>
                <c:pt idx="24">
                  <c:v>46078</c:v>
                </c:pt>
                <c:pt idx="25">
                  <c:v>46079</c:v>
                </c:pt>
                <c:pt idx="26">
                  <c:v>46080</c:v>
                </c:pt>
                <c:pt idx="27">
                  <c:v>46081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212036.21849999996</c:v>
                </c:pt>
                <c:pt idx="1">
                  <c:v>244379.06699999995</c:v>
                </c:pt>
                <c:pt idx="2">
                  <c:v>246093.56725000005</c:v>
                </c:pt>
                <c:pt idx="3">
                  <c:v>241980.40224999998</c:v>
                </c:pt>
                <c:pt idx="4">
                  <c:v>234079.75075000012</c:v>
                </c:pt>
                <c:pt idx="5">
                  <c:v>226018.02675000005</c:v>
                </c:pt>
                <c:pt idx="6">
                  <c:v>198569.65949999998</c:v>
                </c:pt>
                <c:pt idx="7">
                  <c:v>194742.19174999994</c:v>
                </c:pt>
                <c:pt idx="8">
                  <c:v>228562.76249999998</c:v>
                </c:pt>
                <c:pt idx="9">
                  <c:v>229462.07599999994</c:v>
                </c:pt>
                <c:pt idx="10">
                  <c:v>228223.54249999995</c:v>
                </c:pt>
                <c:pt idx="11">
                  <c:v>217200.81125</c:v>
                </c:pt>
                <c:pt idx="12">
                  <c:v>212454.84050000002</c:v>
                </c:pt>
                <c:pt idx="13">
                  <c:v>193453.61600000004</c:v>
                </c:pt>
                <c:pt idx="14">
                  <c:v>199428.22075000001</c:v>
                </c:pt>
                <c:pt idx="15">
                  <c:v>238660.63499999995</c:v>
                </c:pt>
                <c:pt idx="16">
                  <c:v>234684.45650000003</c:v>
                </c:pt>
                <c:pt idx="17">
                  <c:v>233874.59675000003</c:v>
                </c:pt>
                <c:pt idx="18">
                  <c:v>235882.39049999995</c:v>
                </c:pt>
                <c:pt idx="19">
                  <c:v>234561.34124999994</c:v>
                </c:pt>
                <c:pt idx="20">
                  <c:v>203194.64750000002</c:v>
                </c:pt>
                <c:pt idx="21">
                  <c:v>189611.9089999999</c:v>
                </c:pt>
                <c:pt idx="22">
                  <c:v>211073.45675000001</c:v>
                </c:pt>
                <c:pt idx="23">
                  <c:v>216507.92450000002</c:v>
                </c:pt>
                <c:pt idx="24">
                  <c:v>215258.3317500001</c:v>
                </c:pt>
                <c:pt idx="25">
                  <c:v>213295.93049999996</c:v>
                </c:pt>
                <c:pt idx="26">
                  <c:v>203723.81724999993</c:v>
                </c:pt>
                <c:pt idx="27">
                  <c:v>176951.32125000001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6081"/>
          <c:min val="46054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46082</c:v>
                </c:pt>
                <c:pt idx="1">
                  <c:v>46083</c:v>
                </c:pt>
                <c:pt idx="2">
                  <c:v>46084</c:v>
                </c:pt>
                <c:pt idx="3">
                  <c:v>46085</c:v>
                </c:pt>
                <c:pt idx="4">
                  <c:v>46086</c:v>
                </c:pt>
                <c:pt idx="5">
                  <c:v>46087</c:v>
                </c:pt>
                <c:pt idx="6">
                  <c:v>46088</c:v>
                </c:pt>
                <c:pt idx="7">
                  <c:v>46089</c:v>
                </c:pt>
                <c:pt idx="8">
                  <c:v>46090</c:v>
                </c:pt>
                <c:pt idx="9">
                  <c:v>46091</c:v>
                </c:pt>
                <c:pt idx="10">
                  <c:v>46092</c:v>
                </c:pt>
                <c:pt idx="11">
                  <c:v>46093</c:v>
                </c:pt>
                <c:pt idx="12">
                  <c:v>46094</c:v>
                </c:pt>
                <c:pt idx="13">
                  <c:v>46095</c:v>
                </c:pt>
                <c:pt idx="14">
                  <c:v>46096</c:v>
                </c:pt>
                <c:pt idx="15">
                  <c:v>46097</c:v>
                </c:pt>
                <c:pt idx="16">
                  <c:v>46098</c:v>
                </c:pt>
                <c:pt idx="17">
                  <c:v>46099</c:v>
                </c:pt>
                <c:pt idx="18">
                  <c:v>46100</c:v>
                </c:pt>
                <c:pt idx="19">
                  <c:v>46101</c:v>
                </c:pt>
                <c:pt idx="20">
                  <c:v>46102</c:v>
                </c:pt>
                <c:pt idx="21">
                  <c:v>46103</c:v>
                </c:pt>
                <c:pt idx="22">
                  <c:v>46104</c:v>
                </c:pt>
                <c:pt idx="23">
                  <c:v>46105</c:v>
                </c:pt>
                <c:pt idx="24">
                  <c:v>46106</c:v>
                </c:pt>
                <c:pt idx="25">
                  <c:v>46107</c:v>
                </c:pt>
                <c:pt idx="26">
                  <c:v>46108</c:v>
                </c:pt>
                <c:pt idx="27">
                  <c:v>46109</c:v>
                </c:pt>
                <c:pt idx="28">
                  <c:v>46110</c:v>
                </c:pt>
                <c:pt idx="29">
                  <c:v>46111</c:v>
                </c:pt>
                <c:pt idx="30">
                  <c:v>46112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176892.98499999999</c:v>
                </c:pt>
                <c:pt idx="1">
                  <c:v>209913.3015</c:v>
                </c:pt>
                <c:pt idx="2">
                  <c:v>212402.24974999999</c:v>
                </c:pt>
                <c:pt idx="3">
                  <c:v>211823.53600000005</c:v>
                </c:pt>
                <c:pt idx="4">
                  <c:v>210354.76600000009</c:v>
                </c:pt>
                <c:pt idx="5">
                  <c:v>205178.09774999996</c:v>
                </c:pt>
                <c:pt idx="6">
                  <c:v>178690.85500000007</c:v>
                </c:pt>
                <c:pt idx="7">
                  <c:v>175747.00174999997</c:v>
                </c:pt>
                <c:pt idx="8">
                  <c:v>203256.26649999991</c:v>
                </c:pt>
                <c:pt idx="9">
                  <c:v>203893.55874999985</c:v>
                </c:pt>
                <c:pt idx="10">
                  <c:v>201919.99775000001</c:v>
                </c:pt>
                <c:pt idx="11">
                  <c:v>201816.6572499999</c:v>
                </c:pt>
                <c:pt idx="12">
                  <c:v>196913.34124999997</c:v>
                </c:pt>
                <c:pt idx="13">
                  <c:v>170390.03300000002</c:v>
                </c:pt>
                <c:pt idx="14">
                  <c:v>170581.13449999999</c:v>
                </c:pt>
                <c:pt idx="15">
                  <c:v>202450.1235000001</c:v>
                </c:pt>
                <c:pt idx="16">
                  <c:v>207760.67649999994</c:v>
                </c:pt>
                <c:pt idx="17">
                  <c:v>204258.30200000017</c:v>
                </c:pt>
                <c:pt idx="18">
                  <c:v>203263.63225</c:v>
                </c:pt>
                <c:pt idx="19">
                  <c:v>202259.31899999996</c:v>
                </c:pt>
                <c:pt idx="20">
                  <c:v>178802.31674999994</c:v>
                </c:pt>
                <c:pt idx="21">
                  <c:v>175567.35150000008</c:v>
                </c:pt>
                <c:pt idx="22">
                  <c:v>203031.07725000006</c:v>
                </c:pt>
                <c:pt idx="23">
                  <c:v>201637.45050000001</c:v>
                </c:pt>
                <c:pt idx="24">
                  <c:v>200787.91375000004</c:v>
                </c:pt>
                <c:pt idx="25">
                  <c:v>208963.30875000008</c:v>
                </c:pt>
                <c:pt idx="26">
                  <c:v>207570.3992500001</c:v>
                </c:pt>
                <c:pt idx="27">
                  <c:v>182383.37225000004</c:v>
                </c:pt>
                <c:pt idx="28">
                  <c:v>180001.52000000002</c:v>
                </c:pt>
                <c:pt idx="29">
                  <c:v>211280.84150000001</c:v>
                </c:pt>
                <c:pt idx="30">
                  <c:v>205800.39849999995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6112"/>
          <c:min val="46082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  <c:max val="3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6224.3230000000003</c:v>
                </c:pt>
                <c:pt idx="1">
                  <c:v>6381.4699999999903</c:v>
                </c:pt>
                <c:pt idx="2">
                  <c:v>5839.2779999999902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12268.014999999999</c:v>
                </c:pt>
                <c:pt idx="1">
                  <c:v>11678.175999999999</c:v>
                </c:pt>
                <c:pt idx="2">
                  <c:v>10274.306999999901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ax val="1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3.3598556086002346E-3"/>
                  <c:y val="-1.84372913509332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1"/>
              <c:layout>
                <c:manualLayout>
                  <c:x val="3.4995625546806008E-3"/>
                  <c:y val="-2.5236601418018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F-4490-A0E9-B832BA6E3346}"/>
                </c:ext>
              </c:extLst>
            </c:dLbl>
            <c:dLbl>
              <c:idx val="2"/>
              <c:layout>
                <c:manualLayout>
                  <c:x val="1.5021941154993357E-2"/>
                  <c:y val="1.57486990896275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1540.3271553001721</c:v>
                </c:pt>
                <c:pt idx="1">
                  <c:v>445.38688299998228</c:v>
                </c:pt>
                <c:pt idx="2">
                  <c:v>426.89772899999696</c:v>
                </c:pt>
                <c:pt idx="3">
                  <c:v>787.30174000000056</c:v>
                </c:pt>
                <c:pt idx="4">
                  <c:v>1107.67389</c:v>
                </c:pt>
                <c:pt idx="5">
                  <c:v>451.71549999999991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3730.6489999999999</c:v>
                </c:pt>
                <c:pt idx="1">
                  <c:v>3730.52</c:v>
                </c:pt>
                <c:pt idx="2">
                  <c:v>3729.5740000000001</c:v>
                </c:pt>
                <c:pt idx="3">
                  <c:v>3729.846</c:v>
                </c:pt>
                <c:pt idx="4">
                  <c:v>3730.4110000000001</c:v>
                </c:pt>
                <c:pt idx="5">
                  <c:v>3731.625</c:v>
                </c:pt>
                <c:pt idx="6">
                  <c:v>3732.1709999999998</c:v>
                </c:pt>
                <c:pt idx="7">
                  <c:v>3732.7310000000002</c:v>
                </c:pt>
                <c:pt idx="8">
                  <c:v>3731.7190000000001</c:v>
                </c:pt>
                <c:pt idx="9">
                  <c:v>3731.828</c:v>
                </c:pt>
                <c:pt idx="10">
                  <c:v>3732.2719999999999</c:v>
                </c:pt>
                <c:pt idx="11">
                  <c:v>3733.6689999999999</c:v>
                </c:pt>
                <c:pt idx="12">
                  <c:v>3732.9380000000001</c:v>
                </c:pt>
                <c:pt idx="13">
                  <c:v>3732.9929999999999</c:v>
                </c:pt>
                <c:pt idx="14">
                  <c:v>3731.5239999999999</c:v>
                </c:pt>
                <c:pt idx="15">
                  <c:v>3731.5709999999999</c:v>
                </c:pt>
                <c:pt idx="16">
                  <c:v>3732.7829999999999</c:v>
                </c:pt>
                <c:pt idx="17">
                  <c:v>3731.7649999999999</c:v>
                </c:pt>
                <c:pt idx="18">
                  <c:v>3732.0360000000001</c:v>
                </c:pt>
                <c:pt idx="19">
                  <c:v>3731.277</c:v>
                </c:pt>
                <c:pt idx="20">
                  <c:v>3728.3069999999998</c:v>
                </c:pt>
                <c:pt idx="21">
                  <c:v>3729.7539999999999</c:v>
                </c:pt>
                <c:pt idx="22">
                  <c:v>3730.66</c:v>
                </c:pt>
                <c:pt idx="23">
                  <c:v>3729.8440000000001</c:v>
                </c:pt>
                <c:pt idx="24">
                  <c:v>3730.7370000000001</c:v>
                </c:pt>
                <c:pt idx="25">
                  <c:v>3729.6869999999999</c:v>
                </c:pt>
                <c:pt idx="26">
                  <c:v>3727.8409999999999</c:v>
                </c:pt>
                <c:pt idx="27">
                  <c:v>3729.248</c:v>
                </c:pt>
                <c:pt idx="28">
                  <c:v>3730.3969999999999</c:v>
                </c:pt>
                <c:pt idx="29">
                  <c:v>3731.9059999999999</c:v>
                </c:pt>
                <c:pt idx="30">
                  <c:v>3733.9969999999998</c:v>
                </c:pt>
                <c:pt idx="31">
                  <c:v>3735.029</c:v>
                </c:pt>
                <c:pt idx="32">
                  <c:v>3736.1750000000002</c:v>
                </c:pt>
                <c:pt idx="33">
                  <c:v>3737.5</c:v>
                </c:pt>
                <c:pt idx="34">
                  <c:v>3737.8069999999998</c:v>
                </c:pt>
                <c:pt idx="35">
                  <c:v>3737.3589999999999</c:v>
                </c:pt>
                <c:pt idx="36">
                  <c:v>3736.4839999999999</c:v>
                </c:pt>
                <c:pt idx="37">
                  <c:v>3734.89</c:v>
                </c:pt>
                <c:pt idx="38">
                  <c:v>3733.578</c:v>
                </c:pt>
                <c:pt idx="39">
                  <c:v>3733.3470000000002</c:v>
                </c:pt>
                <c:pt idx="40">
                  <c:v>3733.5050000000001</c:v>
                </c:pt>
                <c:pt idx="41">
                  <c:v>3734.6779999999999</c:v>
                </c:pt>
                <c:pt idx="42">
                  <c:v>3734.0149999999999</c:v>
                </c:pt>
                <c:pt idx="43">
                  <c:v>3732.8310000000001</c:v>
                </c:pt>
                <c:pt idx="44">
                  <c:v>3731.9760000000001</c:v>
                </c:pt>
                <c:pt idx="45">
                  <c:v>3732.2820000000002</c:v>
                </c:pt>
                <c:pt idx="46">
                  <c:v>3731.692</c:v>
                </c:pt>
                <c:pt idx="47">
                  <c:v>3732.6060000000002</c:v>
                </c:pt>
                <c:pt idx="48">
                  <c:v>3732.2689999999998</c:v>
                </c:pt>
                <c:pt idx="49">
                  <c:v>3730.8490000000002</c:v>
                </c:pt>
                <c:pt idx="50">
                  <c:v>3730.3020000000001</c:v>
                </c:pt>
                <c:pt idx="51">
                  <c:v>3729.241</c:v>
                </c:pt>
                <c:pt idx="52">
                  <c:v>3730.0680000000002</c:v>
                </c:pt>
                <c:pt idx="53">
                  <c:v>3731.1559999999999</c:v>
                </c:pt>
                <c:pt idx="54">
                  <c:v>3732.567</c:v>
                </c:pt>
                <c:pt idx="55">
                  <c:v>3732.87</c:v>
                </c:pt>
                <c:pt idx="56">
                  <c:v>3732.261</c:v>
                </c:pt>
                <c:pt idx="57">
                  <c:v>3731.8629999999998</c:v>
                </c:pt>
                <c:pt idx="58">
                  <c:v>3730.9789999999998</c:v>
                </c:pt>
                <c:pt idx="59">
                  <c:v>3732.0219999999999</c:v>
                </c:pt>
                <c:pt idx="60">
                  <c:v>3733.1849999999999</c:v>
                </c:pt>
                <c:pt idx="61">
                  <c:v>3735.1579999999999</c:v>
                </c:pt>
                <c:pt idx="62">
                  <c:v>3732.9409999999998</c:v>
                </c:pt>
                <c:pt idx="63">
                  <c:v>3734.0970000000002</c:v>
                </c:pt>
                <c:pt idx="64">
                  <c:v>3734.4409999999998</c:v>
                </c:pt>
                <c:pt idx="65">
                  <c:v>3733.4789999999998</c:v>
                </c:pt>
                <c:pt idx="66">
                  <c:v>3735.0329999999999</c:v>
                </c:pt>
                <c:pt idx="67">
                  <c:v>3733.8629999999998</c:v>
                </c:pt>
                <c:pt idx="68">
                  <c:v>3732.4180000000001</c:v>
                </c:pt>
                <c:pt idx="69">
                  <c:v>3733.2339999999999</c:v>
                </c:pt>
                <c:pt idx="70">
                  <c:v>3732.6219999999998</c:v>
                </c:pt>
                <c:pt idx="71">
                  <c:v>3732.8519999999999</c:v>
                </c:pt>
                <c:pt idx="72">
                  <c:v>3732.7269999999999</c:v>
                </c:pt>
                <c:pt idx="73">
                  <c:v>3731.7669999999998</c:v>
                </c:pt>
                <c:pt idx="74">
                  <c:v>3730.9160000000002</c:v>
                </c:pt>
                <c:pt idx="75">
                  <c:v>3731.442</c:v>
                </c:pt>
                <c:pt idx="76">
                  <c:v>3732.9110000000001</c:v>
                </c:pt>
                <c:pt idx="77">
                  <c:v>3735.8229999999999</c:v>
                </c:pt>
                <c:pt idx="78">
                  <c:v>3736.056</c:v>
                </c:pt>
                <c:pt idx="79">
                  <c:v>3733.127</c:v>
                </c:pt>
                <c:pt idx="80">
                  <c:v>3730.7719999999999</c:v>
                </c:pt>
                <c:pt idx="81">
                  <c:v>3732.6880000000001</c:v>
                </c:pt>
                <c:pt idx="82">
                  <c:v>3732.3649999999998</c:v>
                </c:pt>
                <c:pt idx="83">
                  <c:v>3733.627</c:v>
                </c:pt>
                <c:pt idx="84">
                  <c:v>3734.13</c:v>
                </c:pt>
                <c:pt idx="85">
                  <c:v>3734.1370000000002</c:v>
                </c:pt>
                <c:pt idx="86">
                  <c:v>3733.9169999999999</c:v>
                </c:pt>
                <c:pt idx="87">
                  <c:v>3733.8710000000001</c:v>
                </c:pt>
                <c:pt idx="88">
                  <c:v>3735.087</c:v>
                </c:pt>
                <c:pt idx="89">
                  <c:v>3734.2150000000001</c:v>
                </c:pt>
                <c:pt idx="90">
                  <c:v>3733.7</c:v>
                </c:pt>
                <c:pt idx="91">
                  <c:v>3732.9540000000002</c:v>
                </c:pt>
                <c:pt idx="92">
                  <c:v>3731.2629999999999</c:v>
                </c:pt>
                <c:pt idx="93">
                  <c:v>3730.99</c:v>
                </c:pt>
                <c:pt idx="94">
                  <c:v>3731.7040000000002</c:v>
                </c:pt>
                <c:pt idx="95">
                  <c:v>3732.2370000000001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4674.7929999999997</c:v>
                </c:pt>
                <c:pt idx="1">
                  <c:v>4722.8239999999996</c:v>
                </c:pt>
                <c:pt idx="2">
                  <c:v>4692.5919999999996</c:v>
                </c:pt>
                <c:pt idx="3">
                  <c:v>4691.9160000000002</c:v>
                </c:pt>
                <c:pt idx="4">
                  <c:v>4648.6899999999996</c:v>
                </c:pt>
                <c:pt idx="5">
                  <c:v>4639.7259999999997</c:v>
                </c:pt>
                <c:pt idx="6">
                  <c:v>4717.9979999999996</c:v>
                </c:pt>
                <c:pt idx="7">
                  <c:v>4690.9470000000001</c:v>
                </c:pt>
                <c:pt idx="8">
                  <c:v>4710.4780000000001</c:v>
                </c:pt>
                <c:pt idx="9">
                  <c:v>4786.1350000000002</c:v>
                </c:pt>
                <c:pt idx="10">
                  <c:v>4792.7489999999998</c:v>
                </c:pt>
                <c:pt idx="11">
                  <c:v>4816.3860000000004</c:v>
                </c:pt>
                <c:pt idx="12">
                  <c:v>4826.8059999999996</c:v>
                </c:pt>
                <c:pt idx="13">
                  <c:v>4876.4120000000003</c:v>
                </c:pt>
                <c:pt idx="14">
                  <c:v>4810.8220000000001</c:v>
                </c:pt>
                <c:pt idx="15">
                  <c:v>4866.4970000000003</c:v>
                </c:pt>
                <c:pt idx="16">
                  <c:v>5048.0020000000004</c:v>
                </c:pt>
                <c:pt idx="17">
                  <c:v>5091.8720000000003</c:v>
                </c:pt>
                <c:pt idx="18">
                  <c:v>5143.72</c:v>
                </c:pt>
                <c:pt idx="19">
                  <c:v>5243.7349999999997</c:v>
                </c:pt>
                <c:pt idx="20">
                  <c:v>5271.8289999999997</c:v>
                </c:pt>
                <c:pt idx="21">
                  <c:v>5300.6030000000001</c:v>
                </c:pt>
                <c:pt idx="22">
                  <c:v>5373.7439999999997</c:v>
                </c:pt>
                <c:pt idx="23">
                  <c:v>5416.6440000000002</c:v>
                </c:pt>
                <c:pt idx="24">
                  <c:v>5520.6469999999999</c:v>
                </c:pt>
                <c:pt idx="25">
                  <c:v>5565.2489999999998</c:v>
                </c:pt>
                <c:pt idx="26">
                  <c:v>5540.8410000000003</c:v>
                </c:pt>
                <c:pt idx="27">
                  <c:v>5513.2070000000003</c:v>
                </c:pt>
                <c:pt idx="28">
                  <c:v>5574.8069999999998</c:v>
                </c:pt>
                <c:pt idx="29">
                  <c:v>5553.4629999999997</c:v>
                </c:pt>
                <c:pt idx="30">
                  <c:v>5553.7039999999997</c:v>
                </c:pt>
                <c:pt idx="31">
                  <c:v>5569.174</c:v>
                </c:pt>
                <c:pt idx="32">
                  <c:v>5570.9579999999996</c:v>
                </c:pt>
                <c:pt idx="33">
                  <c:v>5570.4949999999999</c:v>
                </c:pt>
                <c:pt idx="34">
                  <c:v>5579.826</c:v>
                </c:pt>
                <c:pt idx="35">
                  <c:v>5589.2110000000002</c:v>
                </c:pt>
                <c:pt idx="36">
                  <c:v>5589.5389999999998</c:v>
                </c:pt>
                <c:pt idx="37">
                  <c:v>5567.9040000000005</c:v>
                </c:pt>
                <c:pt idx="38">
                  <c:v>5578.8069999999998</c:v>
                </c:pt>
                <c:pt idx="39">
                  <c:v>5568.3630000000003</c:v>
                </c:pt>
                <c:pt idx="40">
                  <c:v>5526.5460000000003</c:v>
                </c:pt>
                <c:pt idx="41">
                  <c:v>5533.5240000000003</c:v>
                </c:pt>
                <c:pt idx="42">
                  <c:v>5540.0290000000005</c:v>
                </c:pt>
                <c:pt idx="43">
                  <c:v>5545.6419999999998</c:v>
                </c:pt>
                <c:pt idx="44">
                  <c:v>5552.08</c:v>
                </c:pt>
                <c:pt idx="45">
                  <c:v>5559.1049999999996</c:v>
                </c:pt>
                <c:pt idx="46">
                  <c:v>5572.5709999999999</c:v>
                </c:pt>
                <c:pt idx="47">
                  <c:v>5525.6210000000001</c:v>
                </c:pt>
                <c:pt idx="48">
                  <c:v>5498.442</c:v>
                </c:pt>
                <c:pt idx="49">
                  <c:v>5566.3320000000003</c:v>
                </c:pt>
                <c:pt idx="50">
                  <c:v>5649.21</c:v>
                </c:pt>
                <c:pt idx="51">
                  <c:v>5665.1869999999999</c:v>
                </c:pt>
                <c:pt idx="52">
                  <c:v>5730.634</c:v>
                </c:pt>
                <c:pt idx="53">
                  <c:v>5745.3950000000004</c:v>
                </c:pt>
                <c:pt idx="54">
                  <c:v>5739.009</c:v>
                </c:pt>
                <c:pt idx="55">
                  <c:v>5745.4160000000002</c:v>
                </c:pt>
                <c:pt idx="56">
                  <c:v>5830.076</c:v>
                </c:pt>
                <c:pt idx="57">
                  <c:v>5878.38</c:v>
                </c:pt>
                <c:pt idx="58">
                  <c:v>5776.0569999999998</c:v>
                </c:pt>
                <c:pt idx="59">
                  <c:v>5743.4889999999996</c:v>
                </c:pt>
                <c:pt idx="60">
                  <c:v>5723.759</c:v>
                </c:pt>
                <c:pt idx="61">
                  <c:v>5735.2120000000004</c:v>
                </c:pt>
                <c:pt idx="62">
                  <c:v>5758.7969999999996</c:v>
                </c:pt>
                <c:pt idx="63">
                  <c:v>5759.1120000000001</c:v>
                </c:pt>
                <c:pt idx="64">
                  <c:v>5759.0820000000003</c:v>
                </c:pt>
                <c:pt idx="65">
                  <c:v>5757.6549999999997</c:v>
                </c:pt>
                <c:pt idx="66">
                  <c:v>5766.8069999999998</c:v>
                </c:pt>
                <c:pt idx="67">
                  <c:v>5791.37</c:v>
                </c:pt>
                <c:pt idx="68">
                  <c:v>5783.7979999999998</c:v>
                </c:pt>
                <c:pt idx="69">
                  <c:v>5766.1469999999999</c:v>
                </c:pt>
                <c:pt idx="70">
                  <c:v>5762.7389999999996</c:v>
                </c:pt>
                <c:pt idx="71">
                  <c:v>5773.3419999999996</c:v>
                </c:pt>
                <c:pt idx="72">
                  <c:v>5821.0609999999997</c:v>
                </c:pt>
                <c:pt idx="73">
                  <c:v>5820.4880000000003</c:v>
                </c:pt>
                <c:pt idx="74">
                  <c:v>5804.2479999999996</c:v>
                </c:pt>
                <c:pt idx="75">
                  <c:v>5775.2240000000002</c:v>
                </c:pt>
                <c:pt idx="76">
                  <c:v>5758.8280000000004</c:v>
                </c:pt>
                <c:pt idx="77">
                  <c:v>5757.3969999999999</c:v>
                </c:pt>
                <c:pt idx="78">
                  <c:v>5764.5129999999999</c:v>
                </c:pt>
                <c:pt idx="79">
                  <c:v>5753.5330000000004</c:v>
                </c:pt>
                <c:pt idx="80">
                  <c:v>5741.3860000000004</c:v>
                </c:pt>
                <c:pt idx="81">
                  <c:v>5755.0919999999996</c:v>
                </c:pt>
                <c:pt idx="82">
                  <c:v>5740.2849999999999</c:v>
                </c:pt>
                <c:pt idx="83">
                  <c:v>5734.4679999999998</c:v>
                </c:pt>
                <c:pt idx="84">
                  <c:v>5772.4369999999999</c:v>
                </c:pt>
                <c:pt idx="85">
                  <c:v>5775.491</c:v>
                </c:pt>
                <c:pt idx="86">
                  <c:v>5720.5829999999996</c:v>
                </c:pt>
                <c:pt idx="87">
                  <c:v>5704.9830000000002</c:v>
                </c:pt>
                <c:pt idx="88">
                  <c:v>5676.0860000000002</c:v>
                </c:pt>
                <c:pt idx="89">
                  <c:v>5662.1970000000001</c:v>
                </c:pt>
                <c:pt idx="90">
                  <c:v>5678.57</c:v>
                </c:pt>
                <c:pt idx="91">
                  <c:v>5675.4189999999999</c:v>
                </c:pt>
                <c:pt idx="92">
                  <c:v>5660.6610000000001</c:v>
                </c:pt>
                <c:pt idx="93">
                  <c:v>5680.4669999999996</c:v>
                </c:pt>
                <c:pt idx="94">
                  <c:v>5711.7340000000004</c:v>
                </c:pt>
                <c:pt idx="95">
                  <c:v>5631.9480000000003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75.206999999999994</c:v>
                </c:pt>
                <c:pt idx="1">
                  <c:v>75.233000000000004</c:v>
                </c:pt>
                <c:pt idx="2">
                  <c:v>75.247</c:v>
                </c:pt>
                <c:pt idx="3">
                  <c:v>75.227000000000004</c:v>
                </c:pt>
                <c:pt idx="4">
                  <c:v>75.227000000000004</c:v>
                </c:pt>
                <c:pt idx="5">
                  <c:v>75.186999999999998</c:v>
                </c:pt>
                <c:pt idx="6">
                  <c:v>75.287000000000006</c:v>
                </c:pt>
                <c:pt idx="7">
                  <c:v>75.28</c:v>
                </c:pt>
                <c:pt idx="8">
                  <c:v>75.272999999999996</c:v>
                </c:pt>
                <c:pt idx="9">
                  <c:v>75.186999999999998</c:v>
                </c:pt>
                <c:pt idx="10">
                  <c:v>75.233000000000004</c:v>
                </c:pt>
                <c:pt idx="11">
                  <c:v>75.253</c:v>
                </c:pt>
                <c:pt idx="12">
                  <c:v>75.153000000000006</c:v>
                </c:pt>
                <c:pt idx="13">
                  <c:v>75.2</c:v>
                </c:pt>
                <c:pt idx="14">
                  <c:v>75.233000000000004</c:v>
                </c:pt>
                <c:pt idx="15">
                  <c:v>74.013999999999996</c:v>
                </c:pt>
                <c:pt idx="16">
                  <c:v>129.595</c:v>
                </c:pt>
                <c:pt idx="17">
                  <c:v>258.517</c:v>
                </c:pt>
                <c:pt idx="18">
                  <c:v>497.93900000000002</c:v>
                </c:pt>
                <c:pt idx="19">
                  <c:v>546.18499999999995</c:v>
                </c:pt>
                <c:pt idx="20">
                  <c:v>731.21400000000006</c:v>
                </c:pt>
                <c:pt idx="21">
                  <c:v>901.524</c:v>
                </c:pt>
                <c:pt idx="22">
                  <c:v>971.58100000000002</c:v>
                </c:pt>
                <c:pt idx="23">
                  <c:v>1012.268</c:v>
                </c:pt>
                <c:pt idx="24">
                  <c:v>1015.228</c:v>
                </c:pt>
                <c:pt idx="25">
                  <c:v>1041.3340000000001</c:v>
                </c:pt>
                <c:pt idx="26">
                  <c:v>1064.7860000000001</c:v>
                </c:pt>
                <c:pt idx="27">
                  <c:v>1089.635</c:v>
                </c:pt>
                <c:pt idx="28">
                  <c:v>1140.682</c:v>
                </c:pt>
                <c:pt idx="29">
                  <c:v>1145.4079999999999</c:v>
                </c:pt>
                <c:pt idx="30">
                  <c:v>1146.79</c:v>
                </c:pt>
                <c:pt idx="31">
                  <c:v>1146.835</c:v>
                </c:pt>
                <c:pt idx="32">
                  <c:v>1148.037</c:v>
                </c:pt>
                <c:pt idx="33">
                  <c:v>1147.549</c:v>
                </c:pt>
                <c:pt idx="34">
                  <c:v>1147.5920000000001</c:v>
                </c:pt>
                <c:pt idx="35">
                  <c:v>1147.24</c:v>
                </c:pt>
                <c:pt idx="36">
                  <c:v>1147.4269999999999</c:v>
                </c:pt>
                <c:pt idx="37">
                  <c:v>1147.489</c:v>
                </c:pt>
                <c:pt idx="38">
                  <c:v>1147.5350000000001</c:v>
                </c:pt>
                <c:pt idx="39">
                  <c:v>1147.277</c:v>
                </c:pt>
                <c:pt idx="40">
                  <c:v>1144.7860000000001</c:v>
                </c:pt>
                <c:pt idx="41">
                  <c:v>1147.069</c:v>
                </c:pt>
                <c:pt idx="42">
                  <c:v>1147.5650000000001</c:v>
                </c:pt>
                <c:pt idx="43">
                  <c:v>1146.4749999999999</c:v>
                </c:pt>
                <c:pt idx="44">
                  <c:v>1146.6780000000001</c:v>
                </c:pt>
                <c:pt idx="45">
                  <c:v>1147.1569999999999</c:v>
                </c:pt>
                <c:pt idx="46">
                  <c:v>1146.373</c:v>
                </c:pt>
                <c:pt idx="47">
                  <c:v>1146.9760000000001</c:v>
                </c:pt>
                <c:pt idx="48">
                  <c:v>1147.6969999999999</c:v>
                </c:pt>
                <c:pt idx="49">
                  <c:v>1147.6079999999999</c:v>
                </c:pt>
                <c:pt idx="50">
                  <c:v>1147.992</c:v>
                </c:pt>
                <c:pt idx="51">
                  <c:v>1147.7629999999999</c:v>
                </c:pt>
                <c:pt idx="52">
                  <c:v>1147.348</c:v>
                </c:pt>
                <c:pt idx="53">
                  <c:v>1147.9659999999999</c:v>
                </c:pt>
                <c:pt idx="54">
                  <c:v>1147.857</c:v>
                </c:pt>
                <c:pt idx="55">
                  <c:v>1148.0899999999999</c:v>
                </c:pt>
                <c:pt idx="56">
                  <c:v>1147.6590000000001</c:v>
                </c:pt>
                <c:pt idx="57">
                  <c:v>1150.9190000000001</c:v>
                </c:pt>
                <c:pt idx="58">
                  <c:v>1150.67</c:v>
                </c:pt>
                <c:pt idx="59">
                  <c:v>1150.5419999999999</c:v>
                </c:pt>
                <c:pt idx="60">
                  <c:v>1150.5509999999999</c:v>
                </c:pt>
                <c:pt idx="61">
                  <c:v>1150.001</c:v>
                </c:pt>
                <c:pt idx="62">
                  <c:v>1150.5419999999999</c:v>
                </c:pt>
                <c:pt idx="63">
                  <c:v>1150.3800000000001</c:v>
                </c:pt>
                <c:pt idx="64">
                  <c:v>1150.9659999999999</c:v>
                </c:pt>
                <c:pt idx="65">
                  <c:v>1151.1379999999999</c:v>
                </c:pt>
                <c:pt idx="66">
                  <c:v>1151.2639999999999</c:v>
                </c:pt>
                <c:pt idx="67">
                  <c:v>1151.1120000000001</c:v>
                </c:pt>
                <c:pt idx="68">
                  <c:v>1149.7439999999999</c:v>
                </c:pt>
                <c:pt idx="69">
                  <c:v>1150.4280000000001</c:v>
                </c:pt>
                <c:pt idx="70">
                  <c:v>1150.69</c:v>
                </c:pt>
                <c:pt idx="71">
                  <c:v>1149.6400000000001</c:v>
                </c:pt>
                <c:pt idx="72">
                  <c:v>1147.865</c:v>
                </c:pt>
                <c:pt idx="73">
                  <c:v>1147.682</c:v>
                </c:pt>
                <c:pt idx="74">
                  <c:v>1148.0039999999999</c:v>
                </c:pt>
                <c:pt idx="75">
                  <c:v>1149.0340000000001</c:v>
                </c:pt>
                <c:pt idx="76">
                  <c:v>1149.2059999999999</c:v>
                </c:pt>
                <c:pt idx="77">
                  <c:v>1147.6130000000001</c:v>
                </c:pt>
                <c:pt idx="78">
                  <c:v>1148.21</c:v>
                </c:pt>
                <c:pt idx="79">
                  <c:v>1148.0609999999999</c:v>
                </c:pt>
                <c:pt idx="80">
                  <c:v>1145.6279999999999</c:v>
                </c:pt>
                <c:pt idx="81">
                  <c:v>1145.7159999999999</c:v>
                </c:pt>
                <c:pt idx="82">
                  <c:v>1145.3040000000001</c:v>
                </c:pt>
                <c:pt idx="83">
                  <c:v>1144.856</c:v>
                </c:pt>
                <c:pt idx="84">
                  <c:v>1139.788</c:v>
                </c:pt>
                <c:pt idx="85">
                  <c:v>1140.44</c:v>
                </c:pt>
                <c:pt idx="86">
                  <c:v>1140.414</c:v>
                </c:pt>
                <c:pt idx="87">
                  <c:v>1142.1980000000001</c:v>
                </c:pt>
                <c:pt idx="88">
                  <c:v>1024.181</c:v>
                </c:pt>
                <c:pt idx="89">
                  <c:v>945.399</c:v>
                </c:pt>
                <c:pt idx="90">
                  <c:v>945.24800000000005</c:v>
                </c:pt>
                <c:pt idx="91">
                  <c:v>944.11199999999997</c:v>
                </c:pt>
                <c:pt idx="92">
                  <c:v>944.88599999999997</c:v>
                </c:pt>
                <c:pt idx="93">
                  <c:v>945.63</c:v>
                </c:pt>
                <c:pt idx="94">
                  <c:v>944.94299999999998</c:v>
                </c:pt>
                <c:pt idx="95">
                  <c:v>935.34699999999998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463.798</c:v>
                </c:pt>
                <c:pt idx="1">
                  <c:v>460.70400000000001</c:v>
                </c:pt>
                <c:pt idx="2">
                  <c:v>460.50400000000002</c:v>
                </c:pt>
                <c:pt idx="3">
                  <c:v>461.78399999999999</c:v>
                </c:pt>
                <c:pt idx="4">
                  <c:v>467.077</c:v>
                </c:pt>
                <c:pt idx="5">
                  <c:v>460.93200000000002</c:v>
                </c:pt>
                <c:pt idx="6">
                  <c:v>465.73599999999999</c:v>
                </c:pt>
                <c:pt idx="7">
                  <c:v>460.96199999999999</c:v>
                </c:pt>
                <c:pt idx="8">
                  <c:v>470.678</c:v>
                </c:pt>
                <c:pt idx="9">
                  <c:v>475.649</c:v>
                </c:pt>
                <c:pt idx="10">
                  <c:v>469.25400000000002</c:v>
                </c:pt>
                <c:pt idx="11">
                  <c:v>469.34800000000001</c:v>
                </c:pt>
                <c:pt idx="12">
                  <c:v>473.58499999999998</c:v>
                </c:pt>
                <c:pt idx="13">
                  <c:v>480.09100000000001</c:v>
                </c:pt>
                <c:pt idx="14">
                  <c:v>474.887</c:v>
                </c:pt>
                <c:pt idx="15">
                  <c:v>478.15899999999999</c:v>
                </c:pt>
                <c:pt idx="16">
                  <c:v>475.702</c:v>
                </c:pt>
                <c:pt idx="17">
                  <c:v>476.44900000000001</c:v>
                </c:pt>
                <c:pt idx="18">
                  <c:v>475.63600000000002</c:v>
                </c:pt>
                <c:pt idx="19">
                  <c:v>478.73700000000002</c:v>
                </c:pt>
                <c:pt idx="20">
                  <c:v>501.31299999999999</c:v>
                </c:pt>
                <c:pt idx="21">
                  <c:v>506.47899999999998</c:v>
                </c:pt>
                <c:pt idx="22">
                  <c:v>508.15</c:v>
                </c:pt>
                <c:pt idx="23">
                  <c:v>519.38699999999994</c:v>
                </c:pt>
                <c:pt idx="24">
                  <c:v>582.69399999999996</c:v>
                </c:pt>
                <c:pt idx="25">
                  <c:v>605.19200000000001</c:v>
                </c:pt>
                <c:pt idx="26">
                  <c:v>604.44799999999998</c:v>
                </c:pt>
                <c:pt idx="27">
                  <c:v>602.91</c:v>
                </c:pt>
                <c:pt idx="28">
                  <c:v>625.73299999999995</c:v>
                </c:pt>
                <c:pt idx="29">
                  <c:v>621.20299999999997</c:v>
                </c:pt>
                <c:pt idx="30">
                  <c:v>642.32500000000005</c:v>
                </c:pt>
                <c:pt idx="31">
                  <c:v>612.28499999999997</c:v>
                </c:pt>
                <c:pt idx="32">
                  <c:v>606.423</c:v>
                </c:pt>
                <c:pt idx="33">
                  <c:v>618.75099999999998</c:v>
                </c:pt>
                <c:pt idx="34">
                  <c:v>612.58000000000004</c:v>
                </c:pt>
                <c:pt idx="35">
                  <c:v>614.75599999999997</c:v>
                </c:pt>
                <c:pt idx="36">
                  <c:v>606.26700000000005</c:v>
                </c:pt>
                <c:pt idx="37">
                  <c:v>601.68200000000002</c:v>
                </c:pt>
                <c:pt idx="38">
                  <c:v>606.45399999999995</c:v>
                </c:pt>
                <c:pt idx="39">
                  <c:v>606.06500000000005</c:v>
                </c:pt>
                <c:pt idx="40">
                  <c:v>595.08699999999999</c:v>
                </c:pt>
                <c:pt idx="41">
                  <c:v>591.82100000000003</c:v>
                </c:pt>
                <c:pt idx="42">
                  <c:v>593.31799999999998</c:v>
                </c:pt>
                <c:pt idx="43">
                  <c:v>589.38199999999995</c:v>
                </c:pt>
                <c:pt idx="44">
                  <c:v>579.04499999999996</c:v>
                </c:pt>
                <c:pt idx="45">
                  <c:v>584.27499999999998</c:v>
                </c:pt>
                <c:pt idx="46">
                  <c:v>593.52599999999995</c:v>
                </c:pt>
                <c:pt idx="47">
                  <c:v>589.88400000000001</c:v>
                </c:pt>
                <c:pt idx="48">
                  <c:v>580.27300000000002</c:v>
                </c:pt>
                <c:pt idx="49">
                  <c:v>586.95000000000005</c:v>
                </c:pt>
                <c:pt idx="50">
                  <c:v>591.34100000000001</c:v>
                </c:pt>
                <c:pt idx="51">
                  <c:v>591.72199999999998</c:v>
                </c:pt>
                <c:pt idx="52">
                  <c:v>580.51499999999999</c:v>
                </c:pt>
                <c:pt idx="53">
                  <c:v>578.697</c:v>
                </c:pt>
                <c:pt idx="54">
                  <c:v>576.77599999999995</c:v>
                </c:pt>
                <c:pt idx="55">
                  <c:v>576.58100000000002</c:v>
                </c:pt>
                <c:pt idx="56">
                  <c:v>592.65499999999997</c:v>
                </c:pt>
                <c:pt idx="57">
                  <c:v>622.77300000000002</c:v>
                </c:pt>
                <c:pt idx="58">
                  <c:v>655.32299999999998</c:v>
                </c:pt>
                <c:pt idx="59">
                  <c:v>640.40499999999997</c:v>
                </c:pt>
                <c:pt idx="60">
                  <c:v>611.87400000000002</c:v>
                </c:pt>
                <c:pt idx="61">
                  <c:v>599.91399999999999</c:v>
                </c:pt>
                <c:pt idx="62">
                  <c:v>595.10500000000002</c:v>
                </c:pt>
                <c:pt idx="63">
                  <c:v>592.96600000000001</c:v>
                </c:pt>
                <c:pt idx="64">
                  <c:v>617.33799999999997</c:v>
                </c:pt>
                <c:pt idx="65">
                  <c:v>623.25699999999995</c:v>
                </c:pt>
                <c:pt idx="66">
                  <c:v>622.88400000000001</c:v>
                </c:pt>
                <c:pt idx="67">
                  <c:v>632.59299999999996</c:v>
                </c:pt>
                <c:pt idx="68">
                  <c:v>634.73699999999997</c:v>
                </c:pt>
                <c:pt idx="69">
                  <c:v>630.923</c:v>
                </c:pt>
                <c:pt idx="70">
                  <c:v>631.21400000000006</c:v>
                </c:pt>
                <c:pt idx="71">
                  <c:v>630.55700000000002</c:v>
                </c:pt>
                <c:pt idx="72">
                  <c:v>638.995</c:v>
                </c:pt>
                <c:pt idx="73">
                  <c:v>685.18899999999996</c:v>
                </c:pt>
                <c:pt idx="74">
                  <c:v>691.50699999999995</c:v>
                </c:pt>
                <c:pt idx="75">
                  <c:v>677.49599999999998</c:v>
                </c:pt>
                <c:pt idx="76">
                  <c:v>629.65</c:v>
                </c:pt>
                <c:pt idx="77">
                  <c:v>616.56500000000005</c:v>
                </c:pt>
                <c:pt idx="78">
                  <c:v>609.44799999999998</c:v>
                </c:pt>
                <c:pt idx="79">
                  <c:v>606.18700000000001</c:v>
                </c:pt>
                <c:pt idx="80">
                  <c:v>587.43100000000004</c:v>
                </c:pt>
                <c:pt idx="81">
                  <c:v>577.18600000000004</c:v>
                </c:pt>
                <c:pt idx="82">
                  <c:v>578.48</c:v>
                </c:pt>
                <c:pt idx="83">
                  <c:v>578.78399999999999</c:v>
                </c:pt>
                <c:pt idx="84">
                  <c:v>572.322</c:v>
                </c:pt>
                <c:pt idx="85">
                  <c:v>569.03899999999999</c:v>
                </c:pt>
                <c:pt idx="86">
                  <c:v>556.62199999999996</c:v>
                </c:pt>
                <c:pt idx="87">
                  <c:v>553.80700000000002</c:v>
                </c:pt>
                <c:pt idx="88">
                  <c:v>486.66199999999998</c:v>
                </c:pt>
                <c:pt idx="89">
                  <c:v>477.88099999999997</c:v>
                </c:pt>
                <c:pt idx="90">
                  <c:v>482.78500000000003</c:v>
                </c:pt>
                <c:pt idx="91">
                  <c:v>484.036</c:v>
                </c:pt>
                <c:pt idx="92">
                  <c:v>462.642</c:v>
                </c:pt>
                <c:pt idx="93">
                  <c:v>469.05099999999999</c:v>
                </c:pt>
                <c:pt idx="94">
                  <c:v>471.97699999999998</c:v>
                </c:pt>
                <c:pt idx="95">
                  <c:v>468.197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137.32</c:v>
                </c:pt>
                <c:pt idx="1">
                  <c:v>129.76</c:v>
                </c:pt>
                <c:pt idx="2">
                  <c:v>134.49600000000001</c:v>
                </c:pt>
                <c:pt idx="3">
                  <c:v>137.48400000000001</c:v>
                </c:pt>
                <c:pt idx="4">
                  <c:v>129.964</c:v>
                </c:pt>
                <c:pt idx="5">
                  <c:v>123.63200000000001</c:v>
                </c:pt>
                <c:pt idx="6">
                  <c:v>120.82899999999999</c:v>
                </c:pt>
                <c:pt idx="7">
                  <c:v>110.321</c:v>
                </c:pt>
                <c:pt idx="8">
                  <c:v>104.059</c:v>
                </c:pt>
                <c:pt idx="9">
                  <c:v>104.554</c:v>
                </c:pt>
                <c:pt idx="10">
                  <c:v>107.764</c:v>
                </c:pt>
                <c:pt idx="11">
                  <c:v>109.69499999999999</c:v>
                </c:pt>
                <c:pt idx="12">
                  <c:v>110.401</c:v>
                </c:pt>
                <c:pt idx="13">
                  <c:v>113.2</c:v>
                </c:pt>
                <c:pt idx="14">
                  <c:v>103.57</c:v>
                </c:pt>
                <c:pt idx="15">
                  <c:v>95.034000000000006</c:v>
                </c:pt>
                <c:pt idx="16">
                  <c:v>94.751999999999995</c:v>
                </c:pt>
                <c:pt idx="17">
                  <c:v>91.027000000000001</c:v>
                </c:pt>
                <c:pt idx="18">
                  <c:v>83.21</c:v>
                </c:pt>
                <c:pt idx="19">
                  <c:v>76.503</c:v>
                </c:pt>
                <c:pt idx="20">
                  <c:v>73.004999999999995</c:v>
                </c:pt>
                <c:pt idx="21">
                  <c:v>67.914000000000001</c:v>
                </c:pt>
                <c:pt idx="22">
                  <c:v>68.585999999999999</c:v>
                </c:pt>
                <c:pt idx="23">
                  <c:v>68.492000000000004</c:v>
                </c:pt>
                <c:pt idx="24">
                  <c:v>71.894999999999996</c:v>
                </c:pt>
                <c:pt idx="25">
                  <c:v>74.805999999999997</c:v>
                </c:pt>
                <c:pt idx="26">
                  <c:v>72.650999999999996</c:v>
                </c:pt>
                <c:pt idx="27">
                  <c:v>68.545000000000002</c:v>
                </c:pt>
                <c:pt idx="28">
                  <c:v>68.817999999999998</c:v>
                </c:pt>
                <c:pt idx="29">
                  <c:v>69.869</c:v>
                </c:pt>
                <c:pt idx="30">
                  <c:v>62.375999999999998</c:v>
                </c:pt>
                <c:pt idx="31">
                  <c:v>57.250999999999998</c:v>
                </c:pt>
                <c:pt idx="32">
                  <c:v>58.984000000000002</c:v>
                </c:pt>
                <c:pt idx="33">
                  <c:v>61.601999999999997</c:v>
                </c:pt>
                <c:pt idx="34">
                  <c:v>67.201999999999998</c:v>
                </c:pt>
                <c:pt idx="35">
                  <c:v>69.963999999999999</c:v>
                </c:pt>
                <c:pt idx="36">
                  <c:v>67.394000000000005</c:v>
                </c:pt>
                <c:pt idx="37">
                  <c:v>73.203999999999994</c:v>
                </c:pt>
                <c:pt idx="38">
                  <c:v>75.201999999999998</c:v>
                </c:pt>
                <c:pt idx="39">
                  <c:v>73.286000000000001</c:v>
                </c:pt>
                <c:pt idx="40">
                  <c:v>68.134</c:v>
                </c:pt>
                <c:pt idx="41">
                  <c:v>75.2</c:v>
                </c:pt>
                <c:pt idx="42">
                  <c:v>69.631</c:v>
                </c:pt>
                <c:pt idx="43">
                  <c:v>72.353999999999999</c:v>
                </c:pt>
                <c:pt idx="44">
                  <c:v>72.537000000000006</c:v>
                </c:pt>
                <c:pt idx="45">
                  <c:v>83.326999999999998</c:v>
                </c:pt>
                <c:pt idx="46">
                  <c:v>77.825000000000003</c:v>
                </c:pt>
                <c:pt idx="47">
                  <c:v>84.441999999999993</c:v>
                </c:pt>
                <c:pt idx="48">
                  <c:v>88.391999999999996</c:v>
                </c:pt>
                <c:pt idx="49">
                  <c:v>87.022000000000006</c:v>
                </c:pt>
                <c:pt idx="50">
                  <c:v>79.94</c:v>
                </c:pt>
                <c:pt idx="51">
                  <c:v>73.486000000000004</c:v>
                </c:pt>
                <c:pt idx="52">
                  <c:v>78.625</c:v>
                </c:pt>
                <c:pt idx="53">
                  <c:v>79.381</c:v>
                </c:pt>
                <c:pt idx="54">
                  <c:v>82.6</c:v>
                </c:pt>
                <c:pt idx="55">
                  <c:v>77.771000000000001</c:v>
                </c:pt>
                <c:pt idx="56">
                  <c:v>81.483999999999995</c:v>
                </c:pt>
                <c:pt idx="57">
                  <c:v>88.34</c:v>
                </c:pt>
                <c:pt idx="58">
                  <c:v>93.34</c:v>
                </c:pt>
                <c:pt idx="59">
                  <c:v>98.480999999999995</c:v>
                </c:pt>
                <c:pt idx="60">
                  <c:v>94.92</c:v>
                </c:pt>
                <c:pt idx="61">
                  <c:v>100.712</c:v>
                </c:pt>
                <c:pt idx="62">
                  <c:v>102.425</c:v>
                </c:pt>
                <c:pt idx="63">
                  <c:v>101.60299999999999</c:v>
                </c:pt>
                <c:pt idx="64">
                  <c:v>112.354</c:v>
                </c:pt>
                <c:pt idx="65">
                  <c:v>112.17100000000001</c:v>
                </c:pt>
                <c:pt idx="66">
                  <c:v>105</c:v>
                </c:pt>
                <c:pt idx="67">
                  <c:v>100.627</c:v>
                </c:pt>
                <c:pt idx="68">
                  <c:v>107.99</c:v>
                </c:pt>
                <c:pt idx="69">
                  <c:v>109.789</c:v>
                </c:pt>
                <c:pt idx="70">
                  <c:v>110.65300000000001</c:v>
                </c:pt>
                <c:pt idx="71">
                  <c:v>111.69</c:v>
                </c:pt>
                <c:pt idx="72">
                  <c:v>107.88</c:v>
                </c:pt>
                <c:pt idx="73">
                  <c:v>107.208</c:v>
                </c:pt>
                <c:pt idx="74">
                  <c:v>104.33799999999999</c:v>
                </c:pt>
                <c:pt idx="75">
                  <c:v>102.55800000000001</c:v>
                </c:pt>
                <c:pt idx="76">
                  <c:v>99.641999999999996</c:v>
                </c:pt>
                <c:pt idx="77">
                  <c:v>102.843</c:v>
                </c:pt>
                <c:pt idx="78">
                  <c:v>108.89700000000001</c:v>
                </c:pt>
                <c:pt idx="79">
                  <c:v>103.961</c:v>
                </c:pt>
                <c:pt idx="80">
                  <c:v>102.217</c:v>
                </c:pt>
                <c:pt idx="81">
                  <c:v>107.032</c:v>
                </c:pt>
                <c:pt idx="82">
                  <c:v>107.925</c:v>
                </c:pt>
                <c:pt idx="83">
                  <c:v>111.07599999999999</c:v>
                </c:pt>
                <c:pt idx="84">
                  <c:v>107.22799999999999</c:v>
                </c:pt>
                <c:pt idx="85">
                  <c:v>110.61199999999999</c:v>
                </c:pt>
                <c:pt idx="86">
                  <c:v>106.94499999999999</c:v>
                </c:pt>
                <c:pt idx="87">
                  <c:v>111.10599999999999</c:v>
                </c:pt>
                <c:pt idx="88">
                  <c:v>118.691</c:v>
                </c:pt>
                <c:pt idx="89">
                  <c:v>133.17699999999999</c:v>
                </c:pt>
                <c:pt idx="90">
                  <c:v>144.14699999999999</c:v>
                </c:pt>
                <c:pt idx="91">
                  <c:v>154.41200000000001</c:v>
                </c:pt>
                <c:pt idx="92">
                  <c:v>149.71299999999999</c:v>
                </c:pt>
                <c:pt idx="93">
                  <c:v>149.505</c:v>
                </c:pt>
                <c:pt idx="94">
                  <c:v>151.29</c:v>
                </c:pt>
                <c:pt idx="95">
                  <c:v>151.18799999999999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16.399000000000001</c:v>
                </c:pt>
                <c:pt idx="29">
                  <c:v>20.626999999999999</c:v>
                </c:pt>
                <c:pt idx="30">
                  <c:v>20.585999999999999</c:v>
                </c:pt>
                <c:pt idx="31">
                  <c:v>23.164000000000001</c:v>
                </c:pt>
                <c:pt idx="32">
                  <c:v>38.246000000000002</c:v>
                </c:pt>
                <c:pt idx="33">
                  <c:v>72.793000000000006</c:v>
                </c:pt>
                <c:pt idx="34">
                  <c:v>119.54900000000001</c:v>
                </c:pt>
                <c:pt idx="35">
                  <c:v>162.66499999999999</c:v>
                </c:pt>
                <c:pt idx="36">
                  <c:v>206.05199999999999</c:v>
                </c:pt>
                <c:pt idx="37">
                  <c:v>242.72800000000001</c:v>
                </c:pt>
                <c:pt idx="38">
                  <c:v>277.64299999999997</c:v>
                </c:pt>
                <c:pt idx="39">
                  <c:v>294.80900000000003</c:v>
                </c:pt>
                <c:pt idx="40">
                  <c:v>298.77199999999999</c:v>
                </c:pt>
                <c:pt idx="41">
                  <c:v>302.03899999999999</c:v>
                </c:pt>
                <c:pt idx="42">
                  <c:v>299.19299999999998</c:v>
                </c:pt>
                <c:pt idx="43">
                  <c:v>312.86200000000002</c:v>
                </c:pt>
                <c:pt idx="44">
                  <c:v>310.25</c:v>
                </c:pt>
                <c:pt idx="45">
                  <c:v>303.935</c:v>
                </c:pt>
                <c:pt idx="46">
                  <c:v>311.65499999999997</c:v>
                </c:pt>
                <c:pt idx="47">
                  <c:v>321.161</c:v>
                </c:pt>
                <c:pt idx="48">
                  <c:v>318.726</c:v>
                </c:pt>
                <c:pt idx="49">
                  <c:v>304.34899999999999</c:v>
                </c:pt>
                <c:pt idx="50">
                  <c:v>284.52300000000002</c:v>
                </c:pt>
                <c:pt idx="51">
                  <c:v>252.43299999999999</c:v>
                </c:pt>
                <c:pt idx="52">
                  <c:v>219.999</c:v>
                </c:pt>
                <c:pt idx="53">
                  <c:v>202.78800000000001</c:v>
                </c:pt>
                <c:pt idx="54">
                  <c:v>185.15</c:v>
                </c:pt>
                <c:pt idx="55">
                  <c:v>168.613</c:v>
                </c:pt>
                <c:pt idx="56">
                  <c:v>146.80799999999999</c:v>
                </c:pt>
                <c:pt idx="57">
                  <c:v>123.526</c:v>
                </c:pt>
                <c:pt idx="58">
                  <c:v>107.64</c:v>
                </c:pt>
                <c:pt idx="59">
                  <c:v>90.094999999999999</c:v>
                </c:pt>
                <c:pt idx="60">
                  <c:v>69.59</c:v>
                </c:pt>
                <c:pt idx="61">
                  <c:v>52.207999999999998</c:v>
                </c:pt>
                <c:pt idx="62">
                  <c:v>38.207000000000001</c:v>
                </c:pt>
                <c:pt idx="63">
                  <c:v>28.681999999999999</c:v>
                </c:pt>
                <c:pt idx="64">
                  <c:v>23.648</c:v>
                </c:pt>
                <c:pt idx="65">
                  <c:v>21.734999999999999</c:v>
                </c:pt>
                <c:pt idx="66">
                  <c:v>21.881</c:v>
                </c:pt>
                <c:pt idx="67">
                  <c:v>22.344999999999999</c:v>
                </c:pt>
                <c:pt idx="68">
                  <c:v>11.757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74.275000000000006</c:v>
                </c:pt>
                <c:pt idx="1">
                  <c:v>74.277000000000001</c:v>
                </c:pt>
                <c:pt idx="2">
                  <c:v>74.278999999999996</c:v>
                </c:pt>
                <c:pt idx="3">
                  <c:v>74.268000000000001</c:v>
                </c:pt>
                <c:pt idx="4">
                  <c:v>73.965999999999994</c:v>
                </c:pt>
                <c:pt idx="5">
                  <c:v>73.962000000000003</c:v>
                </c:pt>
                <c:pt idx="6">
                  <c:v>73.953999999999994</c:v>
                </c:pt>
                <c:pt idx="7">
                  <c:v>73.938000000000002</c:v>
                </c:pt>
                <c:pt idx="8">
                  <c:v>73.64</c:v>
                </c:pt>
                <c:pt idx="9">
                  <c:v>73.638999999999996</c:v>
                </c:pt>
                <c:pt idx="10">
                  <c:v>73.64</c:v>
                </c:pt>
                <c:pt idx="11">
                  <c:v>73.626000000000005</c:v>
                </c:pt>
                <c:pt idx="12">
                  <c:v>73.61</c:v>
                </c:pt>
                <c:pt idx="13">
                  <c:v>73.603999999999999</c:v>
                </c:pt>
                <c:pt idx="14">
                  <c:v>72.78</c:v>
                </c:pt>
                <c:pt idx="15">
                  <c:v>72.573999999999998</c:v>
                </c:pt>
                <c:pt idx="16">
                  <c:v>72.563000000000002</c:v>
                </c:pt>
                <c:pt idx="17">
                  <c:v>72.555000000000007</c:v>
                </c:pt>
                <c:pt idx="18">
                  <c:v>72.543999999999997</c:v>
                </c:pt>
                <c:pt idx="19">
                  <c:v>72.542000000000002</c:v>
                </c:pt>
                <c:pt idx="20">
                  <c:v>71.686000000000007</c:v>
                </c:pt>
                <c:pt idx="21">
                  <c:v>71.677999999999997</c:v>
                </c:pt>
                <c:pt idx="22">
                  <c:v>71.662000000000006</c:v>
                </c:pt>
                <c:pt idx="23">
                  <c:v>71.656000000000006</c:v>
                </c:pt>
                <c:pt idx="24">
                  <c:v>72.222999999999999</c:v>
                </c:pt>
                <c:pt idx="25">
                  <c:v>72.22</c:v>
                </c:pt>
                <c:pt idx="26">
                  <c:v>72.207999999999998</c:v>
                </c:pt>
                <c:pt idx="27">
                  <c:v>78.021000000000001</c:v>
                </c:pt>
                <c:pt idx="28">
                  <c:v>146.745</c:v>
                </c:pt>
                <c:pt idx="29">
                  <c:v>155.643</c:v>
                </c:pt>
                <c:pt idx="30">
                  <c:v>155.708</c:v>
                </c:pt>
                <c:pt idx="31">
                  <c:v>160.50700000000001</c:v>
                </c:pt>
                <c:pt idx="32">
                  <c:v>222.07499999999999</c:v>
                </c:pt>
                <c:pt idx="33">
                  <c:v>229.672</c:v>
                </c:pt>
                <c:pt idx="34">
                  <c:v>229.52699999999999</c:v>
                </c:pt>
                <c:pt idx="35">
                  <c:v>221.02600000000001</c:v>
                </c:pt>
                <c:pt idx="36">
                  <c:v>217.25</c:v>
                </c:pt>
                <c:pt idx="37">
                  <c:v>237.726</c:v>
                </c:pt>
                <c:pt idx="38">
                  <c:v>237.90600000000001</c:v>
                </c:pt>
                <c:pt idx="39">
                  <c:v>207.60499999999999</c:v>
                </c:pt>
                <c:pt idx="40">
                  <c:v>83.373999999999995</c:v>
                </c:pt>
                <c:pt idx="41">
                  <c:v>83.34</c:v>
                </c:pt>
                <c:pt idx="42">
                  <c:v>83.384</c:v>
                </c:pt>
                <c:pt idx="43">
                  <c:v>83.361999999999995</c:v>
                </c:pt>
                <c:pt idx="44">
                  <c:v>81.323999999999998</c:v>
                </c:pt>
                <c:pt idx="45">
                  <c:v>81.346000000000004</c:v>
                </c:pt>
                <c:pt idx="46">
                  <c:v>81.332999999999998</c:v>
                </c:pt>
                <c:pt idx="47">
                  <c:v>81.31</c:v>
                </c:pt>
                <c:pt idx="48">
                  <c:v>80.971000000000004</c:v>
                </c:pt>
                <c:pt idx="49">
                  <c:v>80.915000000000006</c:v>
                </c:pt>
                <c:pt idx="50">
                  <c:v>80.869</c:v>
                </c:pt>
                <c:pt idx="51">
                  <c:v>88.385999999999996</c:v>
                </c:pt>
                <c:pt idx="52">
                  <c:v>150.62299999999999</c:v>
                </c:pt>
                <c:pt idx="53">
                  <c:v>157.23599999999999</c:v>
                </c:pt>
                <c:pt idx="54">
                  <c:v>157.17500000000001</c:v>
                </c:pt>
                <c:pt idx="55">
                  <c:v>158.83699999999999</c:v>
                </c:pt>
                <c:pt idx="56">
                  <c:v>181.578</c:v>
                </c:pt>
                <c:pt idx="57">
                  <c:v>184.696</c:v>
                </c:pt>
                <c:pt idx="58">
                  <c:v>184.715</c:v>
                </c:pt>
                <c:pt idx="59">
                  <c:v>201.482</c:v>
                </c:pt>
                <c:pt idx="60">
                  <c:v>457.19</c:v>
                </c:pt>
                <c:pt idx="61">
                  <c:v>493.00900000000001</c:v>
                </c:pt>
                <c:pt idx="62">
                  <c:v>493.63</c:v>
                </c:pt>
                <c:pt idx="63">
                  <c:v>498.90100000000001</c:v>
                </c:pt>
                <c:pt idx="64">
                  <c:v>569.95899999999995</c:v>
                </c:pt>
                <c:pt idx="65">
                  <c:v>576.86800000000005</c:v>
                </c:pt>
                <c:pt idx="66">
                  <c:v>576.90200000000004</c:v>
                </c:pt>
                <c:pt idx="67">
                  <c:v>576.53099999999995</c:v>
                </c:pt>
                <c:pt idx="68">
                  <c:v>571.67700000000002</c:v>
                </c:pt>
                <c:pt idx="69">
                  <c:v>570.97900000000004</c:v>
                </c:pt>
                <c:pt idx="70">
                  <c:v>570.26499999999999</c:v>
                </c:pt>
                <c:pt idx="71">
                  <c:v>546.13300000000004</c:v>
                </c:pt>
                <c:pt idx="72">
                  <c:v>236.304</c:v>
                </c:pt>
                <c:pt idx="73">
                  <c:v>198.34299999999999</c:v>
                </c:pt>
                <c:pt idx="74">
                  <c:v>198.339</c:v>
                </c:pt>
                <c:pt idx="75">
                  <c:v>203.523</c:v>
                </c:pt>
                <c:pt idx="76">
                  <c:v>262.89299999999997</c:v>
                </c:pt>
                <c:pt idx="77">
                  <c:v>271.11099999999999</c:v>
                </c:pt>
                <c:pt idx="78">
                  <c:v>271.113</c:v>
                </c:pt>
                <c:pt idx="79">
                  <c:v>258.78399999999999</c:v>
                </c:pt>
                <c:pt idx="80">
                  <c:v>120.315</c:v>
                </c:pt>
                <c:pt idx="81">
                  <c:v>117.82599999999999</c:v>
                </c:pt>
                <c:pt idx="82">
                  <c:v>117.625</c:v>
                </c:pt>
                <c:pt idx="83">
                  <c:v>118.459</c:v>
                </c:pt>
                <c:pt idx="84">
                  <c:v>113.04</c:v>
                </c:pt>
                <c:pt idx="85">
                  <c:v>112.005</c:v>
                </c:pt>
                <c:pt idx="86">
                  <c:v>111.991</c:v>
                </c:pt>
                <c:pt idx="87">
                  <c:v>111.998</c:v>
                </c:pt>
                <c:pt idx="88">
                  <c:v>107.93</c:v>
                </c:pt>
                <c:pt idx="89">
                  <c:v>112.456</c:v>
                </c:pt>
                <c:pt idx="90">
                  <c:v>112.28700000000001</c:v>
                </c:pt>
                <c:pt idx="91">
                  <c:v>118.179</c:v>
                </c:pt>
                <c:pt idx="92">
                  <c:v>150.447</c:v>
                </c:pt>
                <c:pt idx="93">
                  <c:v>152.85</c:v>
                </c:pt>
                <c:pt idx="94">
                  <c:v>152.86500000000001</c:v>
                </c:pt>
                <c:pt idx="95">
                  <c:v>147.75899999999999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97.436000000000007</c:v>
                </c:pt>
                <c:pt idx="28">
                  <c:v>273.93400000000003</c:v>
                </c:pt>
                <c:pt idx="29">
                  <c:v>508.01</c:v>
                </c:pt>
                <c:pt idx="30">
                  <c:v>505.18900000000002</c:v>
                </c:pt>
                <c:pt idx="31">
                  <c:v>493.29700000000003</c:v>
                </c:pt>
                <c:pt idx="32">
                  <c:v>591.41600000000005</c:v>
                </c:pt>
                <c:pt idx="33">
                  <c:v>618.83199999999999</c:v>
                </c:pt>
                <c:pt idx="34">
                  <c:v>614.55100000000004</c:v>
                </c:pt>
                <c:pt idx="35">
                  <c:v>563.19100000000003</c:v>
                </c:pt>
                <c:pt idx="36">
                  <c:v>726.81899999999996</c:v>
                </c:pt>
                <c:pt idx="37">
                  <c:v>672.63400000000001</c:v>
                </c:pt>
                <c:pt idx="38">
                  <c:v>639.57899999999995</c:v>
                </c:pt>
                <c:pt idx="39">
                  <c:v>652.11099999999999</c:v>
                </c:pt>
                <c:pt idx="40">
                  <c:v>298.23</c:v>
                </c:pt>
                <c:pt idx="41">
                  <c:v>262.30799999999999</c:v>
                </c:pt>
                <c:pt idx="42">
                  <c:v>259.17500000000001</c:v>
                </c:pt>
                <c:pt idx="43">
                  <c:v>173.08600000000001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45.177</c:v>
                </c:pt>
                <c:pt idx="49">
                  <c:v>47.325000000000003</c:v>
                </c:pt>
                <c:pt idx="50">
                  <c:v>0.92300000000000004</c:v>
                </c:pt>
                <c:pt idx="51">
                  <c:v>0</c:v>
                </c:pt>
                <c:pt idx="52">
                  <c:v>207.26599999999999</c:v>
                </c:pt>
                <c:pt idx="53">
                  <c:v>253.602</c:v>
                </c:pt>
                <c:pt idx="54">
                  <c:v>246.64500000000001</c:v>
                </c:pt>
                <c:pt idx="55">
                  <c:v>228.89500000000001</c:v>
                </c:pt>
                <c:pt idx="56">
                  <c:v>482.80799999999999</c:v>
                </c:pt>
                <c:pt idx="57">
                  <c:v>492.43</c:v>
                </c:pt>
                <c:pt idx="58">
                  <c:v>493.96899999999999</c:v>
                </c:pt>
                <c:pt idx="59">
                  <c:v>475.62900000000002</c:v>
                </c:pt>
                <c:pt idx="60">
                  <c:v>324.541</c:v>
                </c:pt>
                <c:pt idx="61">
                  <c:v>290.27300000000002</c:v>
                </c:pt>
                <c:pt idx="62">
                  <c:v>286.07299999999998</c:v>
                </c:pt>
                <c:pt idx="63">
                  <c:v>270.79300000000001</c:v>
                </c:pt>
                <c:pt idx="64">
                  <c:v>309.40499999999997</c:v>
                </c:pt>
                <c:pt idx="65">
                  <c:v>326.45299999999997</c:v>
                </c:pt>
                <c:pt idx="66">
                  <c:v>327.911</c:v>
                </c:pt>
                <c:pt idx="67">
                  <c:v>329.59899999999999</c:v>
                </c:pt>
                <c:pt idx="68">
                  <c:v>356.18700000000001</c:v>
                </c:pt>
                <c:pt idx="69">
                  <c:v>354.02800000000002</c:v>
                </c:pt>
                <c:pt idx="70">
                  <c:v>348.29500000000002</c:v>
                </c:pt>
                <c:pt idx="71">
                  <c:v>370.69900000000001</c:v>
                </c:pt>
                <c:pt idx="72">
                  <c:v>532.61800000000005</c:v>
                </c:pt>
                <c:pt idx="73">
                  <c:v>548.48900000000003</c:v>
                </c:pt>
                <c:pt idx="74">
                  <c:v>556.17600000000004</c:v>
                </c:pt>
                <c:pt idx="75">
                  <c:v>560.22400000000005</c:v>
                </c:pt>
                <c:pt idx="76">
                  <c:v>378.05200000000002</c:v>
                </c:pt>
                <c:pt idx="77">
                  <c:v>358.66399999999999</c:v>
                </c:pt>
                <c:pt idx="78">
                  <c:v>330.892</c:v>
                </c:pt>
                <c:pt idx="79">
                  <c:v>363.596</c:v>
                </c:pt>
                <c:pt idx="80">
                  <c:v>180.46899999999999</c:v>
                </c:pt>
                <c:pt idx="81">
                  <c:v>87.986000000000004</c:v>
                </c:pt>
                <c:pt idx="82">
                  <c:v>102.364</c:v>
                </c:pt>
                <c:pt idx="83">
                  <c:v>44.777999999999999</c:v>
                </c:pt>
                <c:pt idx="84">
                  <c:v>1.046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42.448999999999998</c:v>
                </c:pt>
                <c:pt idx="93">
                  <c:v>1.1459999999999999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197.59800000000001</c:v>
                </c:pt>
                <c:pt idx="4">
                  <c:v>456.6</c:v>
                </c:pt>
                <c:pt idx="5">
                  <c:v>531.74900000000002</c:v>
                </c:pt>
                <c:pt idx="6">
                  <c:v>474.09300000000002</c:v>
                </c:pt>
                <c:pt idx="7">
                  <c:v>516.12</c:v>
                </c:pt>
                <c:pt idx="8">
                  <c:v>497.70800000000003</c:v>
                </c:pt>
                <c:pt idx="9">
                  <c:v>375.786</c:v>
                </c:pt>
                <c:pt idx="10">
                  <c:v>368.96699999999998</c:v>
                </c:pt>
                <c:pt idx="11">
                  <c:v>342.351</c:v>
                </c:pt>
                <c:pt idx="12">
                  <c:v>381.20699999999999</c:v>
                </c:pt>
                <c:pt idx="13">
                  <c:v>315.94499999999999</c:v>
                </c:pt>
                <c:pt idx="14">
                  <c:v>171.90299999999999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346.37799999999999</c:v>
                </c:pt>
                <c:pt idx="27">
                  <c:v>470.37799999999999</c:v>
                </c:pt>
                <c:pt idx="28">
                  <c:v>250.98</c:v>
                </c:pt>
                <c:pt idx="29">
                  <c:v>121.46599999999999</c:v>
                </c:pt>
                <c:pt idx="30">
                  <c:v>148.51400000000001</c:v>
                </c:pt>
                <c:pt idx="31">
                  <c:v>183.55799999999999</c:v>
                </c:pt>
                <c:pt idx="32">
                  <c:v>0</c:v>
                </c:pt>
                <c:pt idx="33">
                  <c:v>24.018999999999998</c:v>
                </c:pt>
                <c:pt idx="34">
                  <c:v>16.265000000000001</c:v>
                </c:pt>
                <c:pt idx="35">
                  <c:v>53.801000000000002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519.58100000000002</c:v>
                </c:pt>
                <c:pt idx="41">
                  <c:v>481.08199999999999</c:v>
                </c:pt>
                <c:pt idx="42">
                  <c:v>373.54300000000001</c:v>
                </c:pt>
                <c:pt idx="43">
                  <c:v>378.315</c:v>
                </c:pt>
                <c:pt idx="44">
                  <c:v>568.00599999999997</c:v>
                </c:pt>
                <c:pt idx="45">
                  <c:v>519.03800000000001</c:v>
                </c:pt>
                <c:pt idx="46">
                  <c:v>521.97299999999996</c:v>
                </c:pt>
                <c:pt idx="47">
                  <c:v>565.93299999999999</c:v>
                </c:pt>
                <c:pt idx="48">
                  <c:v>513.61099999999999</c:v>
                </c:pt>
                <c:pt idx="49">
                  <c:v>461.29300000000001</c:v>
                </c:pt>
                <c:pt idx="50">
                  <c:v>414.82499999999999</c:v>
                </c:pt>
                <c:pt idx="51">
                  <c:v>540.45600000000002</c:v>
                </c:pt>
                <c:pt idx="52">
                  <c:v>358.90499999999997</c:v>
                </c:pt>
                <c:pt idx="53">
                  <c:v>251.399</c:v>
                </c:pt>
                <c:pt idx="54">
                  <c:v>136.60400000000001</c:v>
                </c:pt>
                <c:pt idx="55">
                  <c:v>33.713000000000001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-116.571</c:v>
                </c:pt>
                <c:pt idx="1">
                  <c:v>-91.736000000000004</c:v>
                </c:pt>
                <c:pt idx="2">
                  <c:v>-42.756999999999998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-173.155</c:v>
                </c:pt>
                <c:pt idx="16">
                  <c:v>-290.959</c:v>
                </c:pt>
                <c:pt idx="17">
                  <c:v>-417.91899999999998</c:v>
                </c:pt>
                <c:pt idx="18">
                  <c:v>-571.98199999999997</c:v>
                </c:pt>
                <c:pt idx="19">
                  <c:v>-595.39599999999996</c:v>
                </c:pt>
                <c:pt idx="20">
                  <c:v>-625.05499999999995</c:v>
                </c:pt>
                <c:pt idx="21">
                  <c:v>-630.23199999999997</c:v>
                </c:pt>
                <c:pt idx="22">
                  <c:v>-594.43399999999997</c:v>
                </c:pt>
                <c:pt idx="23">
                  <c:v>-459.83600000000001</c:v>
                </c:pt>
                <c:pt idx="24">
                  <c:v>-255.31700000000001</c:v>
                </c:pt>
                <c:pt idx="25">
                  <c:v>-32.591999999999999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-12.968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-111.586</c:v>
                </c:pt>
                <c:pt idx="37">
                  <c:v>-85.32</c:v>
                </c:pt>
                <c:pt idx="38">
                  <c:v>-119.31399999999999</c:v>
                </c:pt>
                <c:pt idx="39">
                  <c:v>-81.888000000000005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-338.94400000000002</c:v>
                </c:pt>
                <c:pt idx="57">
                  <c:v>-475.54599999999999</c:v>
                </c:pt>
                <c:pt idx="58">
                  <c:v>-448.16</c:v>
                </c:pt>
                <c:pt idx="59">
                  <c:v>-509.37599999999998</c:v>
                </c:pt>
                <c:pt idx="60">
                  <c:v>-472.58300000000003</c:v>
                </c:pt>
                <c:pt idx="61">
                  <c:v>-483.26299999999998</c:v>
                </c:pt>
                <c:pt idx="62">
                  <c:v>-479.73599999999999</c:v>
                </c:pt>
                <c:pt idx="63">
                  <c:v>-455.48099999999999</c:v>
                </c:pt>
                <c:pt idx="64">
                  <c:v>-730.58799999999997</c:v>
                </c:pt>
                <c:pt idx="65">
                  <c:v>-732.5</c:v>
                </c:pt>
                <c:pt idx="66">
                  <c:v>-647.50199999999995</c:v>
                </c:pt>
                <c:pt idx="67">
                  <c:v>-629.74900000000002</c:v>
                </c:pt>
                <c:pt idx="68">
                  <c:v>-595.41899999999998</c:v>
                </c:pt>
                <c:pt idx="69">
                  <c:v>-583.72699999999998</c:v>
                </c:pt>
                <c:pt idx="70">
                  <c:v>-637.37300000000005</c:v>
                </c:pt>
                <c:pt idx="71">
                  <c:v>-667.21799999999996</c:v>
                </c:pt>
                <c:pt idx="72">
                  <c:v>-718.12400000000002</c:v>
                </c:pt>
                <c:pt idx="73">
                  <c:v>-832.14200000000005</c:v>
                </c:pt>
                <c:pt idx="74">
                  <c:v>-832.31600000000003</c:v>
                </c:pt>
                <c:pt idx="75">
                  <c:v>-872.96699999999998</c:v>
                </c:pt>
                <c:pt idx="76">
                  <c:v>-606.84199999999998</c:v>
                </c:pt>
                <c:pt idx="77">
                  <c:v>-540.31700000000001</c:v>
                </c:pt>
                <c:pt idx="78">
                  <c:v>-571.81600000000003</c:v>
                </c:pt>
                <c:pt idx="79">
                  <c:v>-680.39599999999996</c:v>
                </c:pt>
                <c:pt idx="80">
                  <c:v>-506.35500000000002</c:v>
                </c:pt>
                <c:pt idx="81">
                  <c:v>-560.03</c:v>
                </c:pt>
                <c:pt idx="82">
                  <c:v>-665.38300000000004</c:v>
                </c:pt>
                <c:pt idx="83">
                  <c:v>-726.99199999999996</c:v>
                </c:pt>
                <c:pt idx="84">
                  <c:v>-810.03</c:v>
                </c:pt>
                <c:pt idx="85">
                  <c:v>-902.46400000000006</c:v>
                </c:pt>
                <c:pt idx="86">
                  <c:v>-1025.4359999999999</c:v>
                </c:pt>
                <c:pt idx="87">
                  <c:v>-1145.567</c:v>
                </c:pt>
                <c:pt idx="88">
                  <c:v>-1009.9880000000001</c:v>
                </c:pt>
                <c:pt idx="89">
                  <c:v>-1009.327</c:v>
                </c:pt>
                <c:pt idx="90">
                  <c:v>-1157.934</c:v>
                </c:pt>
                <c:pt idx="91">
                  <c:v>-1284.9179999999999</c:v>
                </c:pt>
                <c:pt idx="92">
                  <c:v>-1433.635</c:v>
                </c:pt>
                <c:pt idx="93">
                  <c:v>-1538.5709999999999</c:v>
                </c:pt>
                <c:pt idx="94">
                  <c:v>-1734.8579999999999</c:v>
                </c:pt>
                <c:pt idx="95">
                  <c:v>-1565.17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0</c:v>
                </c:pt>
                <c:pt idx="1">
                  <c:v>-103.786</c:v>
                </c:pt>
                <c:pt idx="2">
                  <c:v>-103.92700000000001</c:v>
                </c:pt>
                <c:pt idx="3">
                  <c:v>-290.577</c:v>
                </c:pt>
                <c:pt idx="4">
                  <c:v>-446.41899999999998</c:v>
                </c:pt>
                <c:pt idx="5">
                  <c:v>-457.05599999999998</c:v>
                </c:pt>
                <c:pt idx="6">
                  <c:v>-507.77</c:v>
                </c:pt>
                <c:pt idx="7">
                  <c:v>-514.99099999999999</c:v>
                </c:pt>
                <c:pt idx="8">
                  <c:v>-513.50099999999998</c:v>
                </c:pt>
                <c:pt idx="9">
                  <c:v>-513.26700000000005</c:v>
                </c:pt>
                <c:pt idx="10">
                  <c:v>-512.22299999999996</c:v>
                </c:pt>
                <c:pt idx="11">
                  <c:v>-511.49700000000001</c:v>
                </c:pt>
                <c:pt idx="12">
                  <c:v>-510.38299999999998</c:v>
                </c:pt>
                <c:pt idx="13">
                  <c:v>-510.50599999999997</c:v>
                </c:pt>
                <c:pt idx="14">
                  <c:v>-321.06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-197.30799999999999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47461831630697"/>
          <c:w val="0.19904200363756794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3729.74</c:v>
                </c:pt>
                <c:pt idx="1">
                  <c:v>3728.9029999999998</c:v>
                </c:pt>
                <c:pt idx="2">
                  <c:v>3728.7449999999999</c:v>
                </c:pt>
                <c:pt idx="3">
                  <c:v>3729.7449999999999</c:v>
                </c:pt>
                <c:pt idx="4">
                  <c:v>3728.8890000000001</c:v>
                </c:pt>
                <c:pt idx="5">
                  <c:v>3729.66</c:v>
                </c:pt>
                <c:pt idx="6">
                  <c:v>3729.0659999999998</c:v>
                </c:pt>
                <c:pt idx="7">
                  <c:v>3727.317</c:v>
                </c:pt>
                <c:pt idx="8">
                  <c:v>3727.989</c:v>
                </c:pt>
                <c:pt idx="9">
                  <c:v>3728.9450000000002</c:v>
                </c:pt>
                <c:pt idx="10">
                  <c:v>3729.0059999999999</c:v>
                </c:pt>
                <c:pt idx="11">
                  <c:v>3729.75</c:v>
                </c:pt>
                <c:pt idx="12">
                  <c:v>3729.4360000000001</c:v>
                </c:pt>
                <c:pt idx="13">
                  <c:v>3729.1880000000001</c:v>
                </c:pt>
                <c:pt idx="14">
                  <c:v>3729.5509999999999</c:v>
                </c:pt>
                <c:pt idx="15">
                  <c:v>3729.2759999999998</c:v>
                </c:pt>
                <c:pt idx="16">
                  <c:v>3729.4740000000002</c:v>
                </c:pt>
                <c:pt idx="17">
                  <c:v>3730.8809999999999</c:v>
                </c:pt>
                <c:pt idx="18">
                  <c:v>3729.5990000000002</c:v>
                </c:pt>
                <c:pt idx="19">
                  <c:v>3729.346</c:v>
                </c:pt>
                <c:pt idx="20">
                  <c:v>3727.99</c:v>
                </c:pt>
                <c:pt idx="21">
                  <c:v>3728.0659999999998</c:v>
                </c:pt>
                <c:pt idx="22">
                  <c:v>3728.1559999999999</c:v>
                </c:pt>
                <c:pt idx="23">
                  <c:v>3728.5439999999999</c:v>
                </c:pt>
                <c:pt idx="24">
                  <c:v>3729.5680000000002</c:v>
                </c:pt>
                <c:pt idx="25">
                  <c:v>3730.0749999999998</c:v>
                </c:pt>
                <c:pt idx="26">
                  <c:v>3728.8270000000002</c:v>
                </c:pt>
                <c:pt idx="27">
                  <c:v>3730.4749999999999</c:v>
                </c:pt>
                <c:pt idx="28">
                  <c:v>3731.8820000000001</c:v>
                </c:pt>
                <c:pt idx="29">
                  <c:v>3731.5010000000002</c:v>
                </c:pt>
                <c:pt idx="30">
                  <c:v>3730.78</c:v>
                </c:pt>
                <c:pt idx="31">
                  <c:v>3730.3960000000002</c:v>
                </c:pt>
                <c:pt idx="32">
                  <c:v>3728.47</c:v>
                </c:pt>
                <c:pt idx="33">
                  <c:v>3723.8090000000002</c:v>
                </c:pt>
                <c:pt idx="34">
                  <c:v>3732.08</c:v>
                </c:pt>
                <c:pt idx="35">
                  <c:v>3734.087</c:v>
                </c:pt>
                <c:pt idx="36">
                  <c:v>3733.9560000000001</c:v>
                </c:pt>
                <c:pt idx="37">
                  <c:v>3735.27</c:v>
                </c:pt>
                <c:pt idx="38">
                  <c:v>3734.6669999999999</c:v>
                </c:pt>
                <c:pt idx="39">
                  <c:v>3734.4250000000002</c:v>
                </c:pt>
                <c:pt idx="40">
                  <c:v>3734.9839999999999</c:v>
                </c:pt>
                <c:pt idx="41">
                  <c:v>3734.933</c:v>
                </c:pt>
                <c:pt idx="42">
                  <c:v>3734.2190000000001</c:v>
                </c:pt>
                <c:pt idx="43">
                  <c:v>3733.319</c:v>
                </c:pt>
                <c:pt idx="44">
                  <c:v>3732.221</c:v>
                </c:pt>
                <c:pt idx="45">
                  <c:v>3733.3290000000002</c:v>
                </c:pt>
                <c:pt idx="46">
                  <c:v>3734.4369999999999</c:v>
                </c:pt>
                <c:pt idx="47">
                  <c:v>3735.1729999999998</c:v>
                </c:pt>
                <c:pt idx="48">
                  <c:v>3734.7869999999998</c:v>
                </c:pt>
                <c:pt idx="49">
                  <c:v>3733.25</c:v>
                </c:pt>
                <c:pt idx="50">
                  <c:v>3732.694</c:v>
                </c:pt>
                <c:pt idx="51">
                  <c:v>3732.9169999999999</c:v>
                </c:pt>
                <c:pt idx="52">
                  <c:v>3732.9279999999999</c:v>
                </c:pt>
                <c:pt idx="53">
                  <c:v>3734.6889999999999</c:v>
                </c:pt>
                <c:pt idx="54">
                  <c:v>3735.0169999999998</c:v>
                </c:pt>
                <c:pt idx="55">
                  <c:v>3734.5940000000001</c:v>
                </c:pt>
                <c:pt idx="56">
                  <c:v>3732.8130000000001</c:v>
                </c:pt>
                <c:pt idx="57">
                  <c:v>3733.2080000000001</c:v>
                </c:pt>
                <c:pt idx="58">
                  <c:v>3728.9189999999999</c:v>
                </c:pt>
                <c:pt idx="59">
                  <c:v>3732.799</c:v>
                </c:pt>
                <c:pt idx="60">
                  <c:v>3733.5349999999999</c:v>
                </c:pt>
                <c:pt idx="61">
                  <c:v>3732.2930000000001</c:v>
                </c:pt>
                <c:pt idx="62">
                  <c:v>3732.7040000000002</c:v>
                </c:pt>
                <c:pt idx="63">
                  <c:v>3732.3530000000001</c:v>
                </c:pt>
                <c:pt idx="64">
                  <c:v>3733.2759999999998</c:v>
                </c:pt>
                <c:pt idx="65">
                  <c:v>3733.6170000000002</c:v>
                </c:pt>
                <c:pt idx="66">
                  <c:v>3733.5329999999999</c:v>
                </c:pt>
                <c:pt idx="67">
                  <c:v>3732.6819999999998</c:v>
                </c:pt>
                <c:pt idx="68">
                  <c:v>3731.1729999999998</c:v>
                </c:pt>
                <c:pt idx="69">
                  <c:v>3730.6480000000001</c:v>
                </c:pt>
                <c:pt idx="70">
                  <c:v>3730.8969999999999</c:v>
                </c:pt>
                <c:pt idx="71">
                  <c:v>3731.7089999999998</c:v>
                </c:pt>
                <c:pt idx="72">
                  <c:v>3732.0970000000002</c:v>
                </c:pt>
                <c:pt idx="73">
                  <c:v>3731.2130000000002</c:v>
                </c:pt>
                <c:pt idx="74">
                  <c:v>3729.0619999999999</c:v>
                </c:pt>
                <c:pt idx="75">
                  <c:v>3729.0990000000002</c:v>
                </c:pt>
                <c:pt idx="76">
                  <c:v>3729.0439999999999</c:v>
                </c:pt>
                <c:pt idx="77">
                  <c:v>3729.2779999999998</c:v>
                </c:pt>
                <c:pt idx="78">
                  <c:v>3730.5149999999999</c:v>
                </c:pt>
                <c:pt idx="79">
                  <c:v>3729.674</c:v>
                </c:pt>
                <c:pt idx="80">
                  <c:v>3728.3090000000002</c:v>
                </c:pt>
                <c:pt idx="81">
                  <c:v>3729.5390000000002</c:v>
                </c:pt>
                <c:pt idx="82">
                  <c:v>3730.752</c:v>
                </c:pt>
                <c:pt idx="83">
                  <c:v>3731.7959999999998</c:v>
                </c:pt>
                <c:pt idx="84">
                  <c:v>3732.8919999999998</c:v>
                </c:pt>
                <c:pt idx="85">
                  <c:v>3731.0059999999999</c:v>
                </c:pt>
                <c:pt idx="86">
                  <c:v>3730.299</c:v>
                </c:pt>
                <c:pt idx="87">
                  <c:v>3729.703</c:v>
                </c:pt>
                <c:pt idx="88">
                  <c:v>3728.7910000000002</c:v>
                </c:pt>
                <c:pt idx="89">
                  <c:v>3729.6590000000001</c:v>
                </c:pt>
                <c:pt idx="90">
                  <c:v>3729.1959999999999</c:v>
                </c:pt>
                <c:pt idx="91">
                  <c:v>3729.4090000000001</c:v>
                </c:pt>
                <c:pt idx="92">
                  <c:v>3728.1979999999999</c:v>
                </c:pt>
                <c:pt idx="93">
                  <c:v>3729.0390000000002</c:v>
                </c:pt>
                <c:pt idx="94">
                  <c:v>3730.0059999999999</c:v>
                </c:pt>
                <c:pt idx="95">
                  <c:v>3730.38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5454.4960000000001</c:v>
                </c:pt>
                <c:pt idx="1">
                  <c:v>5435.0290000000005</c:v>
                </c:pt>
                <c:pt idx="2">
                  <c:v>5423.0780000000004</c:v>
                </c:pt>
                <c:pt idx="3">
                  <c:v>5396.0780000000004</c:v>
                </c:pt>
                <c:pt idx="4">
                  <c:v>5421.152</c:v>
                </c:pt>
                <c:pt idx="5">
                  <c:v>5412.8639999999996</c:v>
                </c:pt>
                <c:pt idx="6">
                  <c:v>5411.1360000000004</c:v>
                </c:pt>
                <c:pt idx="7">
                  <c:v>5419.03</c:v>
                </c:pt>
                <c:pt idx="8">
                  <c:v>5404.683</c:v>
                </c:pt>
                <c:pt idx="9">
                  <c:v>5397.9539999999997</c:v>
                </c:pt>
                <c:pt idx="10">
                  <c:v>5396.223</c:v>
                </c:pt>
                <c:pt idx="11">
                  <c:v>5394.6710000000003</c:v>
                </c:pt>
                <c:pt idx="12">
                  <c:v>5357.5169999999998</c:v>
                </c:pt>
                <c:pt idx="13">
                  <c:v>5342.3559999999998</c:v>
                </c:pt>
                <c:pt idx="14">
                  <c:v>5347.9409999999998</c:v>
                </c:pt>
                <c:pt idx="15">
                  <c:v>5334.25</c:v>
                </c:pt>
                <c:pt idx="16">
                  <c:v>5343.3639999999996</c:v>
                </c:pt>
                <c:pt idx="17">
                  <c:v>5343.4380000000001</c:v>
                </c:pt>
                <c:pt idx="18">
                  <c:v>5339.29</c:v>
                </c:pt>
                <c:pt idx="19">
                  <c:v>5336.6289999999999</c:v>
                </c:pt>
                <c:pt idx="20">
                  <c:v>5386.17</c:v>
                </c:pt>
                <c:pt idx="21">
                  <c:v>5406.3630000000003</c:v>
                </c:pt>
                <c:pt idx="22">
                  <c:v>5411.4089999999997</c:v>
                </c:pt>
                <c:pt idx="23">
                  <c:v>5354.6360000000004</c:v>
                </c:pt>
                <c:pt idx="24">
                  <c:v>5412.7309999999998</c:v>
                </c:pt>
                <c:pt idx="25">
                  <c:v>5450.2129999999997</c:v>
                </c:pt>
                <c:pt idx="26">
                  <c:v>5485.5150000000003</c:v>
                </c:pt>
                <c:pt idx="27">
                  <c:v>5541.7089999999998</c:v>
                </c:pt>
                <c:pt idx="28">
                  <c:v>5537.1580000000004</c:v>
                </c:pt>
                <c:pt idx="29">
                  <c:v>5570.62</c:v>
                </c:pt>
                <c:pt idx="30">
                  <c:v>5569.8770000000004</c:v>
                </c:pt>
                <c:pt idx="31">
                  <c:v>5572.732</c:v>
                </c:pt>
                <c:pt idx="32">
                  <c:v>5589.9250000000002</c:v>
                </c:pt>
                <c:pt idx="33">
                  <c:v>5605.7489999999998</c:v>
                </c:pt>
                <c:pt idx="34">
                  <c:v>5605.152</c:v>
                </c:pt>
                <c:pt idx="35">
                  <c:v>5561.47</c:v>
                </c:pt>
                <c:pt idx="36">
                  <c:v>5407.0619999999999</c:v>
                </c:pt>
                <c:pt idx="37">
                  <c:v>5395.2060000000001</c:v>
                </c:pt>
                <c:pt idx="38">
                  <c:v>5421.1840000000002</c:v>
                </c:pt>
                <c:pt idx="39">
                  <c:v>5517.1390000000001</c:v>
                </c:pt>
                <c:pt idx="40">
                  <c:v>5583.3239999999996</c:v>
                </c:pt>
                <c:pt idx="41">
                  <c:v>5576.982</c:v>
                </c:pt>
                <c:pt idx="42">
                  <c:v>5566.7190000000001</c:v>
                </c:pt>
                <c:pt idx="43">
                  <c:v>5555.2669999999998</c:v>
                </c:pt>
                <c:pt idx="44">
                  <c:v>5533.4709999999995</c:v>
                </c:pt>
                <c:pt idx="45">
                  <c:v>5582.268</c:v>
                </c:pt>
                <c:pt idx="46">
                  <c:v>5559.2619999999997</c:v>
                </c:pt>
                <c:pt idx="47">
                  <c:v>5529.6149999999998</c:v>
                </c:pt>
                <c:pt idx="48">
                  <c:v>5518.9219999999996</c:v>
                </c:pt>
                <c:pt idx="49">
                  <c:v>5533.0110000000004</c:v>
                </c:pt>
                <c:pt idx="50">
                  <c:v>5535.7139999999999</c:v>
                </c:pt>
                <c:pt idx="51">
                  <c:v>5553.9390000000003</c:v>
                </c:pt>
                <c:pt idx="52">
                  <c:v>5556.1049999999996</c:v>
                </c:pt>
                <c:pt idx="53">
                  <c:v>5559.8149999999996</c:v>
                </c:pt>
                <c:pt idx="54">
                  <c:v>5549.7560000000003</c:v>
                </c:pt>
                <c:pt idx="55">
                  <c:v>5544.43</c:v>
                </c:pt>
                <c:pt idx="56">
                  <c:v>5551.0739999999996</c:v>
                </c:pt>
                <c:pt idx="57">
                  <c:v>5553.0730000000003</c:v>
                </c:pt>
                <c:pt idx="58">
                  <c:v>5566.4160000000002</c:v>
                </c:pt>
                <c:pt idx="59">
                  <c:v>5565.2529999999997</c:v>
                </c:pt>
                <c:pt idx="60">
                  <c:v>5579.8320000000003</c:v>
                </c:pt>
                <c:pt idx="61">
                  <c:v>5594.6350000000002</c:v>
                </c:pt>
                <c:pt idx="62">
                  <c:v>5576.1840000000002</c:v>
                </c:pt>
                <c:pt idx="63">
                  <c:v>5569.5730000000003</c:v>
                </c:pt>
                <c:pt idx="64">
                  <c:v>5508.6</c:v>
                </c:pt>
                <c:pt idx="65">
                  <c:v>5480.0420000000004</c:v>
                </c:pt>
                <c:pt idx="66">
                  <c:v>5469.5079999999998</c:v>
                </c:pt>
                <c:pt idx="67">
                  <c:v>5502.3559999999998</c:v>
                </c:pt>
                <c:pt idx="68">
                  <c:v>5515.7169999999996</c:v>
                </c:pt>
                <c:pt idx="69">
                  <c:v>5544.826</c:v>
                </c:pt>
                <c:pt idx="70">
                  <c:v>5552.4179999999997</c:v>
                </c:pt>
                <c:pt idx="71">
                  <c:v>5558.6959999999999</c:v>
                </c:pt>
                <c:pt idx="72">
                  <c:v>5567.3490000000002</c:v>
                </c:pt>
                <c:pt idx="73">
                  <c:v>5577.2619999999997</c:v>
                </c:pt>
                <c:pt idx="74">
                  <c:v>5566.8010000000004</c:v>
                </c:pt>
                <c:pt idx="75">
                  <c:v>5588.9129999999996</c:v>
                </c:pt>
                <c:pt idx="76">
                  <c:v>5609.0559999999996</c:v>
                </c:pt>
                <c:pt idx="77">
                  <c:v>5632.9840000000004</c:v>
                </c:pt>
                <c:pt idx="78">
                  <c:v>5658.0280000000002</c:v>
                </c:pt>
                <c:pt idx="79">
                  <c:v>5653.8029999999999</c:v>
                </c:pt>
                <c:pt idx="80">
                  <c:v>5658.5389999999998</c:v>
                </c:pt>
                <c:pt idx="81">
                  <c:v>5674.8680000000004</c:v>
                </c:pt>
                <c:pt idx="82">
                  <c:v>5694.3339999999998</c:v>
                </c:pt>
                <c:pt idx="83">
                  <c:v>5706.64</c:v>
                </c:pt>
                <c:pt idx="84">
                  <c:v>5693.5320000000002</c:v>
                </c:pt>
                <c:pt idx="85">
                  <c:v>5676.41</c:v>
                </c:pt>
                <c:pt idx="86">
                  <c:v>5670.098</c:v>
                </c:pt>
                <c:pt idx="87">
                  <c:v>5622.44</c:v>
                </c:pt>
                <c:pt idx="88">
                  <c:v>5589.3980000000001</c:v>
                </c:pt>
                <c:pt idx="89">
                  <c:v>5587.6970000000001</c:v>
                </c:pt>
                <c:pt idx="90">
                  <c:v>5530.2969999999996</c:v>
                </c:pt>
                <c:pt idx="91">
                  <c:v>5493.2349999999997</c:v>
                </c:pt>
                <c:pt idx="92">
                  <c:v>5482.634</c:v>
                </c:pt>
                <c:pt idx="93">
                  <c:v>5442.2030000000004</c:v>
                </c:pt>
                <c:pt idx="94">
                  <c:v>5408.2560000000003</c:v>
                </c:pt>
                <c:pt idx="95">
                  <c:v>5377.835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72.227000000000004</c:v>
                </c:pt>
                <c:pt idx="1">
                  <c:v>72.326999999999998</c:v>
                </c:pt>
                <c:pt idx="2">
                  <c:v>72.260999999999996</c:v>
                </c:pt>
                <c:pt idx="3">
                  <c:v>72.281000000000006</c:v>
                </c:pt>
                <c:pt idx="4">
                  <c:v>72.213999999999999</c:v>
                </c:pt>
                <c:pt idx="5">
                  <c:v>72.22</c:v>
                </c:pt>
                <c:pt idx="6">
                  <c:v>72.301000000000002</c:v>
                </c:pt>
                <c:pt idx="7">
                  <c:v>72.274000000000001</c:v>
                </c:pt>
                <c:pt idx="8">
                  <c:v>72.239999999999995</c:v>
                </c:pt>
                <c:pt idx="9">
                  <c:v>72.16</c:v>
                </c:pt>
                <c:pt idx="10">
                  <c:v>72.260999999999996</c:v>
                </c:pt>
                <c:pt idx="11">
                  <c:v>72.22</c:v>
                </c:pt>
                <c:pt idx="12">
                  <c:v>72.260999999999996</c:v>
                </c:pt>
                <c:pt idx="13">
                  <c:v>72.2</c:v>
                </c:pt>
                <c:pt idx="14">
                  <c:v>72.167000000000002</c:v>
                </c:pt>
                <c:pt idx="15">
                  <c:v>72.320999999999998</c:v>
                </c:pt>
                <c:pt idx="16">
                  <c:v>72.206999999999994</c:v>
                </c:pt>
                <c:pt idx="17">
                  <c:v>72.213999999999999</c:v>
                </c:pt>
                <c:pt idx="18">
                  <c:v>72.274000000000001</c:v>
                </c:pt>
                <c:pt idx="19">
                  <c:v>71.349999999999994</c:v>
                </c:pt>
                <c:pt idx="20">
                  <c:v>138.83000000000001</c:v>
                </c:pt>
                <c:pt idx="21">
                  <c:v>261.91300000000001</c:v>
                </c:pt>
                <c:pt idx="22">
                  <c:v>489.19799999999998</c:v>
                </c:pt>
                <c:pt idx="23">
                  <c:v>591.13300000000004</c:v>
                </c:pt>
                <c:pt idx="24">
                  <c:v>779.00099999999998</c:v>
                </c:pt>
                <c:pt idx="25">
                  <c:v>967.84699999999998</c:v>
                </c:pt>
                <c:pt idx="26">
                  <c:v>1038.8209999999999</c:v>
                </c:pt>
                <c:pt idx="27">
                  <c:v>1098.2650000000001</c:v>
                </c:pt>
                <c:pt idx="28">
                  <c:v>1132.875</c:v>
                </c:pt>
                <c:pt idx="29">
                  <c:v>1129.729</c:v>
                </c:pt>
                <c:pt idx="30">
                  <c:v>1129.8240000000001</c:v>
                </c:pt>
                <c:pt idx="31">
                  <c:v>1129.8309999999999</c:v>
                </c:pt>
                <c:pt idx="32">
                  <c:v>1132.807</c:v>
                </c:pt>
                <c:pt idx="33">
                  <c:v>1132.8969999999999</c:v>
                </c:pt>
                <c:pt idx="34">
                  <c:v>1132.789</c:v>
                </c:pt>
                <c:pt idx="35">
                  <c:v>1132.7570000000001</c:v>
                </c:pt>
                <c:pt idx="36">
                  <c:v>1135.9169999999999</c:v>
                </c:pt>
                <c:pt idx="37">
                  <c:v>1136.7139999999999</c:v>
                </c:pt>
                <c:pt idx="38">
                  <c:v>1136.3679999999999</c:v>
                </c:pt>
                <c:pt idx="39">
                  <c:v>1136.4970000000001</c:v>
                </c:pt>
                <c:pt idx="40">
                  <c:v>1136.2639999999999</c:v>
                </c:pt>
                <c:pt idx="41">
                  <c:v>1136.6559999999999</c:v>
                </c:pt>
                <c:pt idx="42">
                  <c:v>1132.4590000000001</c:v>
                </c:pt>
                <c:pt idx="43">
                  <c:v>1126.347</c:v>
                </c:pt>
                <c:pt idx="44">
                  <c:v>1125.3579999999999</c:v>
                </c:pt>
                <c:pt idx="45">
                  <c:v>1133.07</c:v>
                </c:pt>
                <c:pt idx="46">
                  <c:v>1133.461</c:v>
                </c:pt>
                <c:pt idx="47">
                  <c:v>1127.6130000000001</c:v>
                </c:pt>
                <c:pt idx="48">
                  <c:v>1132.521</c:v>
                </c:pt>
                <c:pt idx="49">
                  <c:v>1132.8420000000001</c:v>
                </c:pt>
                <c:pt idx="50">
                  <c:v>1133</c:v>
                </c:pt>
                <c:pt idx="51">
                  <c:v>1132.683</c:v>
                </c:pt>
                <c:pt idx="52">
                  <c:v>1134.633</c:v>
                </c:pt>
                <c:pt idx="53">
                  <c:v>1132.981</c:v>
                </c:pt>
                <c:pt idx="54">
                  <c:v>1135.5619999999999</c:v>
                </c:pt>
                <c:pt idx="55">
                  <c:v>1135.873</c:v>
                </c:pt>
                <c:pt idx="56">
                  <c:v>1135.751</c:v>
                </c:pt>
                <c:pt idx="57">
                  <c:v>1135.807</c:v>
                </c:pt>
                <c:pt idx="58">
                  <c:v>1138.9079999999999</c:v>
                </c:pt>
                <c:pt idx="59">
                  <c:v>1134.8779999999999</c:v>
                </c:pt>
                <c:pt idx="60">
                  <c:v>1104.7159999999999</c:v>
                </c:pt>
                <c:pt idx="61">
                  <c:v>1134.876</c:v>
                </c:pt>
                <c:pt idx="62">
                  <c:v>1137.68</c:v>
                </c:pt>
                <c:pt idx="63">
                  <c:v>1137.864</c:v>
                </c:pt>
                <c:pt idx="64">
                  <c:v>1136.6120000000001</c:v>
                </c:pt>
                <c:pt idx="65">
                  <c:v>1136.6369999999999</c:v>
                </c:pt>
                <c:pt idx="66">
                  <c:v>1124.242</c:v>
                </c:pt>
                <c:pt idx="67">
                  <c:v>1136.537</c:v>
                </c:pt>
                <c:pt idx="68">
                  <c:v>1129.0419999999999</c:v>
                </c:pt>
                <c:pt idx="69">
                  <c:v>1131.2819999999999</c:v>
                </c:pt>
                <c:pt idx="70">
                  <c:v>1136.885</c:v>
                </c:pt>
                <c:pt idx="71">
                  <c:v>1137.7550000000001</c:v>
                </c:pt>
                <c:pt idx="72">
                  <c:v>1137.0619999999999</c:v>
                </c:pt>
                <c:pt idx="73">
                  <c:v>1136.971</c:v>
                </c:pt>
                <c:pt idx="74">
                  <c:v>1136.8130000000001</c:v>
                </c:pt>
                <c:pt idx="75">
                  <c:v>1136.827</c:v>
                </c:pt>
                <c:pt idx="76">
                  <c:v>1136.5930000000001</c:v>
                </c:pt>
                <c:pt idx="77">
                  <c:v>1136.9570000000001</c:v>
                </c:pt>
                <c:pt idx="78">
                  <c:v>1137.2539999999999</c:v>
                </c:pt>
                <c:pt idx="79">
                  <c:v>1134.6389999999999</c:v>
                </c:pt>
                <c:pt idx="80">
                  <c:v>1131.6659999999999</c:v>
                </c:pt>
                <c:pt idx="81">
                  <c:v>1017.143</c:v>
                </c:pt>
                <c:pt idx="82">
                  <c:v>939.50099999999998</c:v>
                </c:pt>
                <c:pt idx="83">
                  <c:v>940.13499999999999</c:v>
                </c:pt>
                <c:pt idx="84">
                  <c:v>939.76400000000001</c:v>
                </c:pt>
                <c:pt idx="85">
                  <c:v>932.31399999999996</c:v>
                </c:pt>
                <c:pt idx="86">
                  <c:v>939.49699999999996</c:v>
                </c:pt>
                <c:pt idx="87">
                  <c:v>939.84500000000003</c:v>
                </c:pt>
                <c:pt idx="88">
                  <c:v>931.26800000000003</c:v>
                </c:pt>
                <c:pt idx="89">
                  <c:v>893.15200000000004</c:v>
                </c:pt>
                <c:pt idx="90">
                  <c:v>697.73199999999997</c:v>
                </c:pt>
                <c:pt idx="91">
                  <c:v>287.93900000000002</c:v>
                </c:pt>
                <c:pt idx="92">
                  <c:v>70.153999999999996</c:v>
                </c:pt>
                <c:pt idx="93">
                  <c:v>70.260999999999996</c:v>
                </c:pt>
                <c:pt idx="94">
                  <c:v>70.200999999999993</c:v>
                </c:pt>
                <c:pt idx="95">
                  <c:v>70.126999999999995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472.464</c:v>
                </c:pt>
                <c:pt idx="1">
                  <c:v>477.05599999999998</c:v>
                </c:pt>
                <c:pt idx="2">
                  <c:v>473.779</c:v>
                </c:pt>
                <c:pt idx="3">
                  <c:v>472.09100000000001</c:v>
                </c:pt>
                <c:pt idx="4">
                  <c:v>477.38</c:v>
                </c:pt>
                <c:pt idx="5">
                  <c:v>471.45</c:v>
                </c:pt>
                <c:pt idx="6">
                  <c:v>473.48</c:v>
                </c:pt>
                <c:pt idx="7">
                  <c:v>469.62299999999999</c:v>
                </c:pt>
                <c:pt idx="8">
                  <c:v>472.32100000000003</c:v>
                </c:pt>
                <c:pt idx="9">
                  <c:v>472.291</c:v>
                </c:pt>
                <c:pt idx="10">
                  <c:v>470.08699999999999</c:v>
                </c:pt>
                <c:pt idx="11">
                  <c:v>471.01100000000002</c:v>
                </c:pt>
                <c:pt idx="12">
                  <c:v>472.30799999999999</c:v>
                </c:pt>
                <c:pt idx="13">
                  <c:v>473.94799999999998</c:v>
                </c:pt>
                <c:pt idx="14">
                  <c:v>473.57400000000001</c:v>
                </c:pt>
                <c:pt idx="15">
                  <c:v>474.34</c:v>
                </c:pt>
                <c:pt idx="16">
                  <c:v>498.61599999999999</c:v>
                </c:pt>
                <c:pt idx="17">
                  <c:v>503.86399999999998</c:v>
                </c:pt>
                <c:pt idx="18">
                  <c:v>503.13900000000001</c:v>
                </c:pt>
                <c:pt idx="19">
                  <c:v>504.12400000000002</c:v>
                </c:pt>
                <c:pt idx="20">
                  <c:v>516.58500000000004</c:v>
                </c:pt>
                <c:pt idx="21">
                  <c:v>530.18700000000001</c:v>
                </c:pt>
                <c:pt idx="22">
                  <c:v>535.83500000000004</c:v>
                </c:pt>
                <c:pt idx="23">
                  <c:v>541.9</c:v>
                </c:pt>
                <c:pt idx="24">
                  <c:v>600.23699999999997</c:v>
                </c:pt>
                <c:pt idx="25">
                  <c:v>602.55499999999995</c:v>
                </c:pt>
                <c:pt idx="26">
                  <c:v>614.255</c:v>
                </c:pt>
                <c:pt idx="27">
                  <c:v>623.57399999999996</c:v>
                </c:pt>
                <c:pt idx="28">
                  <c:v>617.07100000000003</c:v>
                </c:pt>
                <c:pt idx="29">
                  <c:v>621.61</c:v>
                </c:pt>
                <c:pt idx="30">
                  <c:v>621.63900000000001</c:v>
                </c:pt>
                <c:pt idx="31">
                  <c:v>624.38099999999997</c:v>
                </c:pt>
                <c:pt idx="32">
                  <c:v>638.11099999999999</c:v>
                </c:pt>
                <c:pt idx="33">
                  <c:v>657.96600000000001</c:v>
                </c:pt>
                <c:pt idx="34">
                  <c:v>657.904</c:v>
                </c:pt>
                <c:pt idx="35">
                  <c:v>666.78800000000001</c:v>
                </c:pt>
                <c:pt idx="36">
                  <c:v>678.91399999999999</c:v>
                </c:pt>
                <c:pt idx="37">
                  <c:v>699.84400000000005</c:v>
                </c:pt>
                <c:pt idx="38">
                  <c:v>705.75599999999997</c:v>
                </c:pt>
                <c:pt idx="39">
                  <c:v>702.43700000000001</c:v>
                </c:pt>
                <c:pt idx="40">
                  <c:v>636.30899999999997</c:v>
                </c:pt>
                <c:pt idx="41">
                  <c:v>605.23</c:v>
                </c:pt>
                <c:pt idx="42">
                  <c:v>590.50199999999995</c:v>
                </c:pt>
                <c:pt idx="43">
                  <c:v>590.44899999999996</c:v>
                </c:pt>
                <c:pt idx="44">
                  <c:v>603.35</c:v>
                </c:pt>
                <c:pt idx="45">
                  <c:v>611.39400000000001</c:v>
                </c:pt>
                <c:pt idx="46">
                  <c:v>599.62599999999998</c:v>
                </c:pt>
                <c:pt idx="47">
                  <c:v>595.50099999999998</c:v>
                </c:pt>
                <c:pt idx="48">
                  <c:v>588.87699999999995</c:v>
                </c:pt>
                <c:pt idx="49">
                  <c:v>595.66</c:v>
                </c:pt>
                <c:pt idx="50">
                  <c:v>591.50199999999995</c:v>
                </c:pt>
                <c:pt idx="51">
                  <c:v>590.02700000000004</c:v>
                </c:pt>
                <c:pt idx="52">
                  <c:v>587.33900000000006</c:v>
                </c:pt>
                <c:pt idx="53">
                  <c:v>592.93899999999996</c:v>
                </c:pt>
                <c:pt idx="54">
                  <c:v>604.01700000000005</c:v>
                </c:pt>
                <c:pt idx="55">
                  <c:v>599.03499999999997</c:v>
                </c:pt>
                <c:pt idx="56">
                  <c:v>597.19600000000003</c:v>
                </c:pt>
                <c:pt idx="57">
                  <c:v>602.93499999999995</c:v>
                </c:pt>
                <c:pt idx="58">
                  <c:v>613.66999999999996</c:v>
                </c:pt>
                <c:pt idx="59">
                  <c:v>609.37199999999996</c:v>
                </c:pt>
                <c:pt idx="60">
                  <c:v>635.40499999999997</c:v>
                </c:pt>
                <c:pt idx="61">
                  <c:v>664.86300000000006</c:v>
                </c:pt>
                <c:pt idx="62">
                  <c:v>651.64099999999996</c:v>
                </c:pt>
                <c:pt idx="63">
                  <c:v>619.92700000000002</c:v>
                </c:pt>
                <c:pt idx="64">
                  <c:v>620.69100000000003</c:v>
                </c:pt>
                <c:pt idx="65">
                  <c:v>622.13199999999995</c:v>
                </c:pt>
                <c:pt idx="66">
                  <c:v>614.32500000000005</c:v>
                </c:pt>
                <c:pt idx="67">
                  <c:v>616.67100000000005</c:v>
                </c:pt>
                <c:pt idx="68">
                  <c:v>611.66399999999999</c:v>
                </c:pt>
                <c:pt idx="69">
                  <c:v>615.81700000000001</c:v>
                </c:pt>
                <c:pt idx="70">
                  <c:v>615.74699999999996</c:v>
                </c:pt>
                <c:pt idx="71">
                  <c:v>611.46299999999997</c:v>
                </c:pt>
                <c:pt idx="72">
                  <c:v>613.11599999999999</c:v>
                </c:pt>
                <c:pt idx="73">
                  <c:v>607.78499999999997</c:v>
                </c:pt>
                <c:pt idx="74">
                  <c:v>610.36699999999996</c:v>
                </c:pt>
                <c:pt idx="75">
                  <c:v>610.35900000000004</c:v>
                </c:pt>
                <c:pt idx="76">
                  <c:v>597.64300000000003</c:v>
                </c:pt>
                <c:pt idx="77">
                  <c:v>611.202</c:v>
                </c:pt>
                <c:pt idx="78">
                  <c:v>609.88499999999999</c:v>
                </c:pt>
                <c:pt idx="79">
                  <c:v>608.678</c:v>
                </c:pt>
                <c:pt idx="80">
                  <c:v>592.58699999999999</c:v>
                </c:pt>
                <c:pt idx="81">
                  <c:v>587.70600000000002</c:v>
                </c:pt>
                <c:pt idx="82">
                  <c:v>585.79399999999998</c:v>
                </c:pt>
                <c:pt idx="83">
                  <c:v>592.56700000000001</c:v>
                </c:pt>
                <c:pt idx="84">
                  <c:v>581.01</c:v>
                </c:pt>
                <c:pt idx="85">
                  <c:v>582.84100000000001</c:v>
                </c:pt>
                <c:pt idx="86">
                  <c:v>584.423</c:v>
                </c:pt>
                <c:pt idx="87">
                  <c:v>577.36400000000003</c:v>
                </c:pt>
                <c:pt idx="88">
                  <c:v>515.70500000000004</c:v>
                </c:pt>
                <c:pt idx="89">
                  <c:v>504.97399999999999</c:v>
                </c:pt>
                <c:pt idx="90">
                  <c:v>503.334</c:v>
                </c:pt>
                <c:pt idx="91">
                  <c:v>501.262</c:v>
                </c:pt>
                <c:pt idx="92">
                  <c:v>478.97300000000001</c:v>
                </c:pt>
                <c:pt idx="93">
                  <c:v>478.80599999999998</c:v>
                </c:pt>
                <c:pt idx="94">
                  <c:v>475.59699999999998</c:v>
                </c:pt>
                <c:pt idx="95">
                  <c:v>479.43599999999998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21.898</c:v>
                </c:pt>
                <c:pt idx="1">
                  <c:v>22.05</c:v>
                </c:pt>
                <c:pt idx="2">
                  <c:v>21.206</c:v>
                </c:pt>
                <c:pt idx="3">
                  <c:v>20.870999999999999</c:v>
                </c:pt>
                <c:pt idx="4">
                  <c:v>21.731000000000002</c:v>
                </c:pt>
                <c:pt idx="5">
                  <c:v>22.727</c:v>
                </c:pt>
                <c:pt idx="6">
                  <c:v>24.016999999999999</c:v>
                </c:pt>
                <c:pt idx="7">
                  <c:v>22.462</c:v>
                </c:pt>
                <c:pt idx="8">
                  <c:v>20.311</c:v>
                </c:pt>
                <c:pt idx="9">
                  <c:v>19.666</c:v>
                </c:pt>
                <c:pt idx="10">
                  <c:v>20.719000000000001</c:v>
                </c:pt>
                <c:pt idx="11">
                  <c:v>23.78</c:v>
                </c:pt>
                <c:pt idx="12">
                  <c:v>22.018999999999998</c:v>
                </c:pt>
                <c:pt idx="13">
                  <c:v>23.07</c:v>
                </c:pt>
                <c:pt idx="14">
                  <c:v>24.716000000000001</c:v>
                </c:pt>
                <c:pt idx="15">
                  <c:v>24.515000000000001</c:v>
                </c:pt>
                <c:pt idx="16">
                  <c:v>24.312999999999999</c:v>
                </c:pt>
                <c:pt idx="17">
                  <c:v>24.826000000000001</c:v>
                </c:pt>
                <c:pt idx="18">
                  <c:v>23.428999999999998</c:v>
                </c:pt>
                <c:pt idx="19">
                  <c:v>23.751000000000001</c:v>
                </c:pt>
                <c:pt idx="20">
                  <c:v>23.318000000000001</c:v>
                </c:pt>
                <c:pt idx="21">
                  <c:v>24.408000000000001</c:v>
                </c:pt>
                <c:pt idx="22">
                  <c:v>25.143999999999998</c:v>
                </c:pt>
                <c:pt idx="23">
                  <c:v>25.957999999999998</c:v>
                </c:pt>
                <c:pt idx="24">
                  <c:v>28.72</c:v>
                </c:pt>
                <c:pt idx="25">
                  <c:v>31.632999999999999</c:v>
                </c:pt>
                <c:pt idx="26">
                  <c:v>34.496000000000002</c:v>
                </c:pt>
                <c:pt idx="27">
                  <c:v>37.252000000000002</c:v>
                </c:pt>
                <c:pt idx="28">
                  <c:v>35.073</c:v>
                </c:pt>
                <c:pt idx="29">
                  <c:v>37.518999999999998</c:v>
                </c:pt>
                <c:pt idx="30">
                  <c:v>38.274000000000001</c:v>
                </c:pt>
                <c:pt idx="31">
                  <c:v>39.472999999999999</c:v>
                </c:pt>
                <c:pt idx="32">
                  <c:v>41.429000000000002</c:v>
                </c:pt>
                <c:pt idx="33">
                  <c:v>38.457999999999998</c:v>
                </c:pt>
                <c:pt idx="34">
                  <c:v>42.146999999999998</c:v>
                </c:pt>
                <c:pt idx="35">
                  <c:v>44.131999999999998</c:v>
                </c:pt>
                <c:pt idx="36">
                  <c:v>44.235999999999997</c:v>
                </c:pt>
                <c:pt idx="37">
                  <c:v>47.207000000000001</c:v>
                </c:pt>
                <c:pt idx="38">
                  <c:v>51.67</c:v>
                </c:pt>
                <c:pt idx="39">
                  <c:v>50.743000000000002</c:v>
                </c:pt>
                <c:pt idx="40">
                  <c:v>49.18</c:v>
                </c:pt>
                <c:pt idx="41">
                  <c:v>50.543999999999997</c:v>
                </c:pt>
                <c:pt idx="42">
                  <c:v>50.587000000000003</c:v>
                </c:pt>
                <c:pt idx="43">
                  <c:v>59.98</c:v>
                </c:pt>
                <c:pt idx="44">
                  <c:v>57.564999999999998</c:v>
                </c:pt>
                <c:pt idx="45">
                  <c:v>54.886000000000003</c:v>
                </c:pt>
                <c:pt idx="46">
                  <c:v>51.86</c:v>
                </c:pt>
                <c:pt idx="47">
                  <c:v>54.881999999999998</c:v>
                </c:pt>
                <c:pt idx="48">
                  <c:v>52.472999999999999</c:v>
                </c:pt>
                <c:pt idx="49">
                  <c:v>55.591000000000001</c:v>
                </c:pt>
                <c:pt idx="50">
                  <c:v>63.792000000000002</c:v>
                </c:pt>
                <c:pt idx="51">
                  <c:v>63.722000000000001</c:v>
                </c:pt>
                <c:pt idx="52">
                  <c:v>56.542000000000002</c:v>
                </c:pt>
                <c:pt idx="53">
                  <c:v>57.110999999999997</c:v>
                </c:pt>
                <c:pt idx="54">
                  <c:v>59.414999999999999</c:v>
                </c:pt>
                <c:pt idx="55">
                  <c:v>51.591000000000001</c:v>
                </c:pt>
                <c:pt idx="56">
                  <c:v>54.356999999999999</c:v>
                </c:pt>
                <c:pt idx="57">
                  <c:v>56.02</c:v>
                </c:pt>
                <c:pt idx="58">
                  <c:v>54.091000000000001</c:v>
                </c:pt>
                <c:pt idx="59">
                  <c:v>49.835999999999999</c:v>
                </c:pt>
                <c:pt idx="60">
                  <c:v>52.612000000000002</c:v>
                </c:pt>
                <c:pt idx="61">
                  <c:v>48.414999999999999</c:v>
                </c:pt>
                <c:pt idx="62">
                  <c:v>49.65</c:v>
                </c:pt>
                <c:pt idx="63">
                  <c:v>49.054000000000002</c:v>
                </c:pt>
                <c:pt idx="64">
                  <c:v>46.404000000000003</c:v>
                </c:pt>
                <c:pt idx="65">
                  <c:v>49.42</c:v>
                </c:pt>
                <c:pt idx="66">
                  <c:v>44.302</c:v>
                </c:pt>
                <c:pt idx="67">
                  <c:v>42.085999999999999</c:v>
                </c:pt>
                <c:pt idx="68">
                  <c:v>39.276000000000003</c:v>
                </c:pt>
                <c:pt idx="69">
                  <c:v>35.729999999999997</c:v>
                </c:pt>
                <c:pt idx="70">
                  <c:v>39.021000000000001</c:v>
                </c:pt>
                <c:pt idx="71">
                  <c:v>40.308999999999997</c:v>
                </c:pt>
                <c:pt idx="72">
                  <c:v>39.746000000000002</c:v>
                </c:pt>
                <c:pt idx="73">
                  <c:v>38.058</c:v>
                </c:pt>
                <c:pt idx="74">
                  <c:v>35.442</c:v>
                </c:pt>
                <c:pt idx="75">
                  <c:v>32.040999999999997</c:v>
                </c:pt>
                <c:pt idx="76">
                  <c:v>31.033000000000001</c:v>
                </c:pt>
                <c:pt idx="77">
                  <c:v>34.631</c:v>
                </c:pt>
                <c:pt idx="78">
                  <c:v>33.247</c:v>
                </c:pt>
                <c:pt idx="79">
                  <c:v>29.216000000000001</c:v>
                </c:pt>
                <c:pt idx="80">
                  <c:v>28.329000000000001</c:v>
                </c:pt>
                <c:pt idx="81">
                  <c:v>27.474</c:v>
                </c:pt>
                <c:pt idx="82">
                  <c:v>27.888000000000002</c:v>
                </c:pt>
                <c:pt idx="83">
                  <c:v>25.777999999999999</c:v>
                </c:pt>
                <c:pt idx="84">
                  <c:v>29.111000000000001</c:v>
                </c:pt>
                <c:pt idx="85">
                  <c:v>36.905999999999999</c:v>
                </c:pt>
                <c:pt idx="86">
                  <c:v>39.573</c:v>
                </c:pt>
                <c:pt idx="87">
                  <c:v>39.817</c:v>
                </c:pt>
                <c:pt idx="88">
                  <c:v>38.192999999999998</c:v>
                </c:pt>
                <c:pt idx="89">
                  <c:v>34.409999999999997</c:v>
                </c:pt>
                <c:pt idx="90">
                  <c:v>29.187999999999999</c:v>
                </c:pt>
                <c:pt idx="91">
                  <c:v>26.803999999999998</c:v>
                </c:pt>
                <c:pt idx="92">
                  <c:v>29.353000000000002</c:v>
                </c:pt>
                <c:pt idx="93">
                  <c:v>27.786000000000001</c:v>
                </c:pt>
                <c:pt idx="94">
                  <c:v>25.623999999999999</c:v>
                </c:pt>
                <c:pt idx="95">
                  <c:v>25.827999999999999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3.1150000000000002</c:v>
                </c:pt>
                <c:pt idx="27">
                  <c:v>23.587</c:v>
                </c:pt>
                <c:pt idx="28">
                  <c:v>23.056000000000001</c:v>
                </c:pt>
                <c:pt idx="29">
                  <c:v>23.173999999999999</c:v>
                </c:pt>
                <c:pt idx="30">
                  <c:v>23.338000000000001</c:v>
                </c:pt>
                <c:pt idx="31">
                  <c:v>24.631</c:v>
                </c:pt>
                <c:pt idx="32">
                  <c:v>29.035</c:v>
                </c:pt>
                <c:pt idx="33">
                  <c:v>38.267000000000003</c:v>
                </c:pt>
                <c:pt idx="34">
                  <c:v>49.128</c:v>
                </c:pt>
                <c:pt idx="35">
                  <c:v>61.529000000000003</c:v>
                </c:pt>
                <c:pt idx="36">
                  <c:v>78.004999999999995</c:v>
                </c:pt>
                <c:pt idx="37">
                  <c:v>92.328999999999994</c:v>
                </c:pt>
                <c:pt idx="38">
                  <c:v>107.16500000000001</c:v>
                </c:pt>
                <c:pt idx="39">
                  <c:v>119.589</c:v>
                </c:pt>
                <c:pt idx="40">
                  <c:v>145.19800000000001</c:v>
                </c:pt>
                <c:pt idx="41">
                  <c:v>137.76499999999999</c:v>
                </c:pt>
                <c:pt idx="42">
                  <c:v>148.19</c:v>
                </c:pt>
                <c:pt idx="43">
                  <c:v>160.06399999999999</c:v>
                </c:pt>
                <c:pt idx="44">
                  <c:v>171.274</c:v>
                </c:pt>
                <c:pt idx="45">
                  <c:v>178.78200000000001</c:v>
                </c:pt>
                <c:pt idx="46">
                  <c:v>184.16300000000001</c:v>
                </c:pt>
                <c:pt idx="47">
                  <c:v>195.72200000000001</c:v>
                </c:pt>
                <c:pt idx="48">
                  <c:v>194.75200000000001</c:v>
                </c:pt>
                <c:pt idx="49">
                  <c:v>185.816</c:v>
                </c:pt>
                <c:pt idx="50">
                  <c:v>176.453</c:v>
                </c:pt>
                <c:pt idx="51">
                  <c:v>172.87200000000001</c:v>
                </c:pt>
                <c:pt idx="52">
                  <c:v>167.52600000000001</c:v>
                </c:pt>
                <c:pt idx="53">
                  <c:v>164.36</c:v>
                </c:pt>
                <c:pt idx="54">
                  <c:v>160.31100000000001</c:v>
                </c:pt>
                <c:pt idx="55">
                  <c:v>155.404</c:v>
                </c:pt>
                <c:pt idx="56">
                  <c:v>143.33000000000001</c:v>
                </c:pt>
                <c:pt idx="57">
                  <c:v>121.134</c:v>
                </c:pt>
                <c:pt idx="58">
                  <c:v>126.053</c:v>
                </c:pt>
                <c:pt idx="59">
                  <c:v>117.461</c:v>
                </c:pt>
                <c:pt idx="60">
                  <c:v>85.754999999999995</c:v>
                </c:pt>
                <c:pt idx="61">
                  <c:v>69.369</c:v>
                </c:pt>
                <c:pt idx="62">
                  <c:v>56.192999999999998</c:v>
                </c:pt>
                <c:pt idx="63">
                  <c:v>46.348999999999997</c:v>
                </c:pt>
                <c:pt idx="64">
                  <c:v>36.15</c:v>
                </c:pt>
                <c:pt idx="65">
                  <c:v>28.86</c:v>
                </c:pt>
                <c:pt idx="66">
                  <c:v>24.794</c:v>
                </c:pt>
                <c:pt idx="67">
                  <c:v>22.817</c:v>
                </c:pt>
                <c:pt idx="68">
                  <c:v>22.469000000000001</c:v>
                </c:pt>
                <c:pt idx="69">
                  <c:v>22.347999999999999</c:v>
                </c:pt>
                <c:pt idx="70">
                  <c:v>15.93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136.71299999999999</c:v>
                </c:pt>
                <c:pt idx="1">
                  <c:v>135.52000000000001</c:v>
                </c:pt>
                <c:pt idx="2">
                  <c:v>135.52799999999999</c:v>
                </c:pt>
                <c:pt idx="3">
                  <c:v>135.50899999999999</c:v>
                </c:pt>
                <c:pt idx="4">
                  <c:v>135.197</c:v>
                </c:pt>
                <c:pt idx="5">
                  <c:v>135.17500000000001</c:v>
                </c:pt>
                <c:pt idx="6">
                  <c:v>135.167</c:v>
                </c:pt>
                <c:pt idx="7">
                  <c:v>135.12299999999999</c:v>
                </c:pt>
                <c:pt idx="8">
                  <c:v>133.37200000000001</c:v>
                </c:pt>
                <c:pt idx="9">
                  <c:v>133.363</c:v>
                </c:pt>
                <c:pt idx="10">
                  <c:v>133.34899999999999</c:v>
                </c:pt>
                <c:pt idx="11">
                  <c:v>133.34299999999999</c:v>
                </c:pt>
                <c:pt idx="12">
                  <c:v>133.62</c:v>
                </c:pt>
                <c:pt idx="13">
                  <c:v>133.63</c:v>
                </c:pt>
                <c:pt idx="14">
                  <c:v>133.624</c:v>
                </c:pt>
                <c:pt idx="15">
                  <c:v>133.55099999999999</c:v>
                </c:pt>
                <c:pt idx="16">
                  <c:v>133.10400000000001</c:v>
                </c:pt>
                <c:pt idx="17">
                  <c:v>133.11699999999999</c:v>
                </c:pt>
                <c:pt idx="18">
                  <c:v>133.10400000000001</c:v>
                </c:pt>
                <c:pt idx="19">
                  <c:v>133.21600000000001</c:v>
                </c:pt>
                <c:pt idx="20">
                  <c:v>131.047</c:v>
                </c:pt>
                <c:pt idx="21">
                  <c:v>131.23699999999999</c:v>
                </c:pt>
                <c:pt idx="22">
                  <c:v>130.97900000000001</c:v>
                </c:pt>
                <c:pt idx="23">
                  <c:v>130.97399999999999</c:v>
                </c:pt>
                <c:pt idx="24">
                  <c:v>130.27099999999999</c:v>
                </c:pt>
                <c:pt idx="25">
                  <c:v>129.51900000000001</c:v>
                </c:pt>
                <c:pt idx="26">
                  <c:v>130.001</c:v>
                </c:pt>
                <c:pt idx="27">
                  <c:v>130.56899999999999</c:v>
                </c:pt>
                <c:pt idx="28">
                  <c:v>148.86699999999999</c:v>
                </c:pt>
                <c:pt idx="29">
                  <c:v>149.755</c:v>
                </c:pt>
                <c:pt idx="30">
                  <c:v>149.58799999999999</c:v>
                </c:pt>
                <c:pt idx="31">
                  <c:v>152.852</c:v>
                </c:pt>
                <c:pt idx="32">
                  <c:v>197.762</c:v>
                </c:pt>
                <c:pt idx="33">
                  <c:v>203.00899999999999</c:v>
                </c:pt>
                <c:pt idx="34">
                  <c:v>202.92</c:v>
                </c:pt>
                <c:pt idx="35">
                  <c:v>199.96299999999999</c:v>
                </c:pt>
                <c:pt idx="36">
                  <c:v>233.20599999999999</c:v>
                </c:pt>
                <c:pt idx="37">
                  <c:v>188.35499999999999</c:v>
                </c:pt>
                <c:pt idx="38">
                  <c:v>188.27600000000001</c:v>
                </c:pt>
                <c:pt idx="39">
                  <c:v>241.239</c:v>
                </c:pt>
                <c:pt idx="40">
                  <c:v>146.63900000000001</c:v>
                </c:pt>
                <c:pt idx="41">
                  <c:v>146.65199999999999</c:v>
                </c:pt>
                <c:pt idx="42">
                  <c:v>146.63200000000001</c:v>
                </c:pt>
                <c:pt idx="43">
                  <c:v>146.96899999999999</c:v>
                </c:pt>
                <c:pt idx="44">
                  <c:v>138.40799999999999</c:v>
                </c:pt>
                <c:pt idx="45">
                  <c:v>138.113</c:v>
                </c:pt>
                <c:pt idx="46">
                  <c:v>138.04499999999999</c:v>
                </c:pt>
                <c:pt idx="47">
                  <c:v>138.00800000000001</c:v>
                </c:pt>
                <c:pt idx="48">
                  <c:v>131.761</c:v>
                </c:pt>
                <c:pt idx="49">
                  <c:v>131.55199999999999</c:v>
                </c:pt>
                <c:pt idx="50">
                  <c:v>131.477</c:v>
                </c:pt>
                <c:pt idx="51">
                  <c:v>139.22499999999999</c:v>
                </c:pt>
                <c:pt idx="52">
                  <c:v>230.55600000000001</c:v>
                </c:pt>
                <c:pt idx="53">
                  <c:v>238.52600000000001</c:v>
                </c:pt>
                <c:pt idx="54">
                  <c:v>238.38399999999999</c:v>
                </c:pt>
                <c:pt idx="55">
                  <c:v>240.14</c:v>
                </c:pt>
                <c:pt idx="56">
                  <c:v>237.04900000000001</c:v>
                </c:pt>
                <c:pt idx="57">
                  <c:v>236.44800000000001</c:v>
                </c:pt>
                <c:pt idx="58">
                  <c:v>236.839</c:v>
                </c:pt>
                <c:pt idx="59">
                  <c:v>236.845</c:v>
                </c:pt>
                <c:pt idx="60">
                  <c:v>235.95599999999999</c:v>
                </c:pt>
                <c:pt idx="61">
                  <c:v>236.81100000000001</c:v>
                </c:pt>
                <c:pt idx="62">
                  <c:v>231.70699999999999</c:v>
                </c:pt>
                <c:pt idx="63">
                  <c:v>236.18899999999999</c:v>
                </c:pt>
                <c:pt idx="64">
                  <c:v>246.67</c:v>
                </c:pt>
                <c:pt idx="65">
                  <c:v>247.46700000000001</c:v>
                </c:pt>
                <c:pt idx="66">
                  <c:v>247.43899999999999</c:v>
                </c:pt>
                <c:pt idx="67">
                  <c:v>240.08</c:v>
                </c:pt>
                <c:pt idx="68">
                  <c:v>144.18100000000001</c:v>
                </c:pt>
                <c:pt idx="69">
                  <c:v>139.57900000000001</c:v>
                </c:pt>
                <c:pt idx="70">
                  <c:v>139.51300000000001</c:v>
                </c:pt>
                <c:pt idx="71">
                  <c:v>137.95699999999999</c:v>
                </c:pt>
                <c:pt idx="72">
                  <c:v>131.785</c:v>
                </c:pt>
                <c:pt idx="73">
                  <c:v>131.55799999999999</c:v>
                </c:pt>
                <c:pt idx="74">
                  <c:v>131.559</c:v>
                </c:pt>
                <c:pt idx="75">
                  <c:v>131.53200000000001</c:v>
                </c:pt>
                <c:pt idx="76">
                  <c:v>125.75700000000001</c:v>
                </c:pt>
                <c:pt idx="77">
                  <c:v>125.675</c:v>
                </c:pt>
                <c:pt idx="78">
                  <c:v>125.884</c:v>
                </c:pt>
                <c:pt idx="79">
                  <c:v>126.06</c:v>
                </c:pt>
                <c:pt idx="80">
                  <c:v>126.84399999999999</c:v>
                </c:pt>
                <c:pt idx="81">
                  <c:v>126.83499999999999</c:v>
                </c:pt>
                <c:pt idx="82">
                  <c:v>126.83499999999999</c:v>
                </c:pt>
                <c:pt idx="83">
                  <c:v>126.80800000000001</c:v>
                </c:pt>
                <c:pt idx="84">
                  <c:v>127.708</c:v>
                </c:pt>
                <c:pt idx="85">
                  <c:v>127.70699999999999</c:v>
                </c:pt>
                <c:pt idx="86">
                  <c:v>127.71</c:v>
                </c:pt>
                <c:pt idx="87">
                  <c:v>127.673</c:v>
                </c:pt>
                <c:pt idx="88">
                  <c:v>127.58799999999999</c:v>
                </c:pt>
                <c:pt idx="89">
                  <c:v>127.57599999999999</c:v>
                </c:pt>
                <c:pt idx="90">
                  <c:v>126.76</c:v>
                </c:pt>
                <c:pt idx="91">
                  <c:v>128.84200000000001</c:v>
                </c:pt>
                <c:pt idx="92">
                  <c:v>158.57300000000001</c:v>
                </c:pt>
                <c:pt idx="93">
                  <c:v>162.262</c:v>
                </c:pt>
                <c:pt idx="94">
                  <c:v>162.29900000000001</c:v>
                </c:pt>
                <c:pt idx="95">
                  <c:v>160.01499999999999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34.779000000000003</c:v>
                </c:pt>
                <c:pt idx="27">
                  <c:v>121.17100000000001</c:v>
                </c:pt>
                <c:pt idx="28">
                  <c:v>475.10500000000002</c:v>
                </c:pt>
                <c:pt idx="29">
                  <c:v>494.63099999999997</c:v>
                </c:pt>
                <c:pt idx="30">
                  <c:v>505.84100000000001</c:v>
                </c:pt>
                <c:pt idx="31">
                  <c:v>506.19299999999998</c:v>
                </c:pt>
                <c:pt idx="32">
                  <c:v>543.17499999999995</c:v>
                </c:pt>
                <c:pt idx="33">
                  <c:v>542.226</c:v>
                </c:pt>
                <c:pt idx="34">
                  <c:v>569.68399999999997</c:v>
                </c:pt>
                <c:pt idx="35">
                  <c:v>556.846</c:v>
                </c:pt>
                <c:pt idx="36">
                  <c:v>639.12900000000002</c:v>
                </c:pt>
                <c:pt idx="37">
                  <c:v>659.36</c:v>
                </c:pt>
                <c:pt idx="38">
                  <c:v>639.35</c:v>
                </c:pt>
                <c:pt idx="39">
                  <c:v>651.42200000000003</c:v>
                </c:pt>
                <c:pt idx="40">
                  <c:v>385.95600000000002</c:v>
                </c:pt>
                <c:pt idx="41">
                  <c:v>330.41500000000002</c:v>
                </c:pt>
                <c:pt idx="42">
                  <c:v>398.245</c:v>
                </c:pt>
                <c:pt idx="43">
                  <c:v>317.08999999999997</c:v>
                </c:pt>
                <c:pt idx="44">
                  <c:v>136.41900000000001</c:v>
                </c:pt>
                <c:pt idx="45">
                  <c:v>73.158000000000001</c:v>
                </c:pt>
                <c:pt idx="46">
                  <c:v>73.138000000000005</c:v>
                </c:pt>
                <c:pt idx="47">
                  <c:v>73.19</c:v>
                </c:pt>
                <c:pt idx="48">
                  <c:v>129.37899999999999</c:v>
                </c:pt>
                <c:pt idx="49">
                  <c:v>140.94900000000001</c:v>
                </c:pt>
                <c:pt idx="50">
                  <c:v>135.15899999999999</c:v>
                </c:pt>
                <c:pt idx="51">
                  <c:v>141.94900000000001</c:v>
                </c:pt>
                <c:pt idx="52">
                  <c:v>197.749</c:v>
                </c:pt>
                <c:pt idx="53">
                  <c:v>220.52500000000001</c:v>
                </c:pt>
                <c:pt idx="54">
                  <c:v>218.21</c:v>
                </c:pt>
                <c:pt idx="55">
                  <c:v>221.28700000000001</c:v>
                </c:pt>
                <c:pt idx="56">
                  <c:v>423.99</c:v>
                </c:pt>
                <c:pt idx="57">
                  <c:v>416.21199999999999</c:v>
                </c:pt>
                <c:pt idx="58">
                  <c:v>468.38</c:v>
                </c:pt>
                <c:pt idx="59">
                  <c:v>488.54899999999998</c:v>
                </c:pt>
                <c:pt idx="60">
                  <c:v>460.19799999999998</c:v>
                </c:pt>
                <c:pt idx="61">
                  <c:v>474.79199999999997</c:v>
                </c:pt>
                <c:pt idx="62">
                  <c:v>460.33300000000003</c:v>
                </c:pt>
                <c:pt idx="63">
                  <c:v>461.02600000000001</c:v>
                </c:pt>
                <c:pt idx="64">
                  <c:v>349.11700000000002</c:v>
                </c:pt>
                <c:pt idx="65">
                  <c:v>329.37</c:v>
                </c:pt>
                <c:pt idx="66">
                  <c:v>333.488</c:v>
                </c:pt>
                <c:pt idx="67">
                  <c:v>298.00299999999999</c:v>
                </c:pt>
                <c:pt idx="68">
                  <c:v>139.87200000000001</c:v>
                </c:pt>
                <c:pt idx="69">
                  <c:v>132.27000000000001</c:v>
                </c:pt>
                <c:pt idx="70">
                  <c:v>132.26300000000001</c:v>
                </c:pt>
                <c:pt idx="71">
                  <c:v>109.509</c:v>
                </c:pt>
                <c:pt idx="72">
                  <c:v>182.45400000000001</c:v>
                </c:pt>
                <c:pt idx="73">
                  <c:v>194.02500000000001</c:v>
                </c:pt>
                <c:pt idx="74">
                  <c:v>210.45099999999999</c:v>
                </c:pt>
                <c:pt idx="75">
                  <c:v>200.82</c:v>
                </c:pt>
                <c:pt idx="76">
                  <c:v>191.185</c:v>
                </c:pt>
                <c:pt idx="77">
                  <c:v>191.46899999999999</c:v>
                </c:pt>
                <c:pt idx="78">
                  <c:v>173.71199999999999</c:v>
                </c:pt>
                <c:pt idx="79">
                  <c:v>163.69999999999999</c:v>
                </c:pt>
                <c:pt idx="80">
                  <c:v>7.5519999999999996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29.335999999999999</c:v>
                </c:pt>
                <c:pt idx="19">
                  <c:v>155.75800000000001</c:v>
                </c:pt>
                <c:pt idx="20">
                  <c:v>185.93799999999999</c:v>
                </c:pt>
                <c:pt idx="21">
                  <c:v>82.671000000000006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3.7759999999999998</c:v>
                </c:pt>
                <c:pt idx="50">
                  <c:v>2.0920000000000001</c:v>
                </c:pt>
                <c:pt idx="51">
                  <c:v>16.602</c:v>
                </c:pt>
                <c:pt idx="52">
                  <c:v>14.798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-928.59299999999996</c:v>
                </c:pt>
                <c:pt idx="1">
                  <c:v>-707.53300000000002</c:v>
                </c:pt>
                <c:pt idx="2">
                  <c:v>-554.69799999999998</c:v>
                </c:pt>
                <c:pt idx="3">
                  <c:v>-134.08099999999999</c:v>
                </c:pt>
                <c:pt idx="4">
                  <c:v>-56.95</c:v>
                </c:pt>
                <c:pt idx="5">
                  <c:v>-16.664000000000001</c:v>
                </c:pt>
                <c:pt idx="6">
                  <c:v>-106.271</c:v>
                </c:pt>
                <c:pt idx="7">
                  <c:v>-101.227</c:v>
                </c:pt>
                <c:pt idx="8">
                  <c:v>-129.22</c:v>
                </c:pt>
                <c:pt idx="9">
                  <c:v>-155.1</c:v>
                </c:pt>
                <c:pt idx="10">
                  <c:v>-205.12299999999999</c:v>
                </c:pt>
                <c:pt idx="11">
                  <c:v>-199.684</c:v>
                </c:pt>
                <c:pt idx="12">
                  <c:v>-151.85599999999999</c:v>
                </c:pt>
                <c:pt idx="13">
                  <c:v>-138.07900000000001</c:v>
                </c:pt>
                <c:pt idx="14">
                  <c:v>-145.31399999999999</c:v>
                </c:pt>
                <c:pt idx="15">
                  <c:v>-181.072</c:v>
                </c:pt>
                <c:pt idx="16">
                  <c:v>-107.6</c:v>
                </c:pt>
                <c:pt idx="17">
                  <c:v>-63.353999999999999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-306.51400000000001</c:v>
                </c:pt>
                <c:pt idx="23">
                  <c:v>-262.42899999999997</c:v>
                </c:pt>
                <c:pt idx="24">
                  <c:v>-556.6</c:v>
                </c:pt>
                <c:pt idx="25">
                  <c:v>-715.36</c:v>
                </c:pt>
                <c:pt idx="26">
                  <c:v>-626.20000000000005</c:v>
                </c:pt>
                <c:pt idx="27">
                  <c:v>-677.38099999999997</c:v>
                </c:pt>
                <c:pt idx="28">
                  <c:v>-880.45699999999999</c:v>
                </c:pt>
                <c:pt idx="29">
                  <c:v>-870.851</c:v>
                </c:pt>
                <c:pt idx="30">
                  <c:v>-867.4</c:v>
                </c:pt>
                <c:pt idx="31">
                  <c:v>-823.19500000000005</c:v>
                </c:pt>
                <c:pt idx="32">
                  <c:v>-880.80399999999997</c:v>
                </c:pt>
                <c:pt idx="33">
                  <c:v>-772.32500000000005</c:v>
                </c:pt>
                <c:pt idx="34">
                  <c:v>-785.18100000000004</c:v>
                </c:pt>
                <c:pt idx="35">
                  <c:v>-744.923</c:v>
                </c:pt>
                <c:pt idx="36">
                  <c:v>-724.53800000000001</c:v>
                </c:pt>
                <c:pt idx="37">
                  <c:v>-673.81899999999996</c:v>
                </c:pt>
                <c:pt idx="38">
                  <c:v>-704.93799999999999</c:v>
                </c:pt>
                <c:pt idx="39">
                  <c:v>-810.06</c:v>
                </c:pt>
                <c:pt idx="40">
                  <c:v>-411.23399999999998</c:v>
                </c:pt>
                <c:pt idx="41">
                  <c:v>-318.25900000000001</c:v>
                </c:pt>
                <c:pt idx="42">
                  <c:v>-409.416</c:v>
                </c:pt>
                <c:pt idx="43">
                  <c:v>-347.83699999999999</c:v>
                </c:pt>
                <c:pt idx="44">
                  <c:v>-95.43</c:v>
                </c:pt>
                <c:pt idx="45">
                  <c:v>-77.852000000000004</c:v>
                </c:pt>
                <c:pt idx="46">
                  <c:v>-65.597999999999999</c:v>
                </c:pt>
                <c:pt idx="47">
                  <c:v>-27.731999999999999</c:v>
                </c:pt>
                <c:pt idx="48">
                  <c:v>-43.945999999999998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-84.296000000000006</c:v>
                </c:pt>
                <c:pt idx="54">
                  <c:v>-193.86699999999999</c:v>
                </c:pt>
                <c:pt idx="55">
                  <c:v>-311.14</c:v>
                </c:pt>
                <c:pt idx="56">
                  <c:v>-523.01700000000005</c:v>
                </c:pt>
                <c:pt idx="57">
                  <c:v>-583.13800000000003</c:v>
                </c:pt>
                <c:pt idx="58">
                  <c:v>-708.13599999999997</c:v>
                </c:pt>
                <c:pt idx="59">
                  <c:v>-758.75</c:v>
                </c:pt>
                <c:pt idx="60">
                  <c:v>-745.72799999999995</c:v>
                </c:pt>
                <c:pt idx="61">
                  <c:v>-850.15599999999995</c:v>
                </c:pt>
                <c:pt idx="62">
                  <c:v>-791.01400000000001</c:v>
                </c:pt>
                <c:pt idx="63">
                  <c:v>-763.06299999999999</c:v>
                </c:pt>
                <c:pt idx="64">
                  <c:v>-632.01</c:v>
                </c:pt>
                <c:pt idx="65">
                  <c:v>-566.88</c:v>
                </c:pt>
                <c:pt idx="66">
                  <c:v>-525.697</c:v>
                </c:pt>
                <c:pt idx="67">
                  <c:v>-555.24800000000005</c:v>
                </c:pt>
                <c:pt idx="68">
                  <c:v>-259.30099999999999</c:v>
                </c:pt>
                <c:pt idx="69">
                  <c:v>-276.964</c:v>
                </c:pt>
                <c:pt idx="70">
                  <c:v>-315.52800000000002</c:v>
                </c:pt>
                <c:pt idx="71">
                  <c:v>-378.68</c:v>
                </c:pt>
                <c:pt idx="72">
                  <c:v>-467.721</c:v>
                </c:pt>
                <c:pt idx="73">
                  <c:v>-543.34900000000005</c:v>
                </c:pt>
                <c:pt idx="74">
                  <c:v>-592.46100000000001</c:v>
                </c:pt>
                <c:pt idx="75">
                  <c:v>-635.41399999999999</c:v>
                </c:pt>
                <c:pt idx="76">
                  <c:v>-670.72900000000004</c:v>
                </c:pt>
                <c:pt idx="77">
                  <c:v>-672.10599999999999</c:v>
                </c:pt>
                <c:pt idx="78">
                  <c:v>-730.89300000000003</c:v>
                </c:pt>
                <c:pt idx="79">
                  <c:v>-831.61599999999999</c:v>
                </c:pt>
                <c:pt idx="80">
                  <c:v>-793.23699999999997</c:v>
                </c:pt>
                <c:pt idx="81">
                  <c:v>-833.88400000000001</c:v>
                </c:pt>
                <c:pt idx="82">
                  <c:v>-895.62</c:v>
                </c:pt>
                <c:pt idx="83">
                  <c:v>-1020.131</c:v>
                </c:pt>
                <c:pt idx="84">
                  <c:v>-1084.953</c:v>
                </c:pt>
                <c:pt idx="85">
                  <c:v>-1101.6890000000001</c:v>
                </c:pt>
                <c:pt idx="86">
                  <c:v>-1325.557</c:v>
                </c:pt>
                <c:pt idx="87">
                  <c:v>-1457.7059999999999</c:v>
                </c:pt>
                <c:pt idx="88">
                  <c:v>-1438.643</c:v>
                </c:pt>
                <c:pt idx="89">
                  <c:v>-1465.7180000000001</c:v>
                </c:pt>
                <c:pt idx="90">
                  <c:v>-1313.7829999999999</c:v>
                </c:pt>
                <c:pt idx="91">
                  <c:v>-987.51700000000005</c:v>
                </c:pt>
                <c:pt idx="92">
                  <c:v>-867.75599999999997</c:v>
                </c:pt>
                <c:pt idx="93">
                  <c:v>-1001.744</c:v>
                </c:pt>
                <c:pt idx="94">
                  <c:v>-1085.6030000000001</c:v>
                </c:pt>
                <c:pt idx="95">
                  <c:v>-1205.9169999999999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-318.32299999999998</c:v>
                </c:pt>
                <c:pt idx="1">
                  <c:v>-595.697</c:v>
                </c:pt>
                <c:pt idx="2">
                  <c:v>-711.71400000000006</c:v>
                </c:pt>
                <c:pt idx="3">
                  <c:v>-1041.8420000000001</c:v>
                </c:pt>
                <c:pt idx="4">
                  <c:v>-1118.3900000000001</c:v>
                </c:pt>
                <c:pt idx="5">
                  <c:v>-1118.961</c:v>
                </c:pt>
                <c:pt idx="6">
                  <c:v>-1116.028</c:v>
                </c:pt>
                <c:pt idx="7">
                  <c:v>-1115.463</c:v>
                </c:pt>
                <c:pt idx="8">
                  <c:v>-1112.8989999999999</c:v>
                </c:pt>
                <c:pt idx="9">
                  <c:v>-1111.2260000000001</c:v>
                </c:pt>
                <c:pt idx="10">
                  <c:v>-1109.008</c:v>
                </c:pt>
                <c:pt idx="11">
                  <c:v>-1106.97</c:v>
                </c:pt>
                <c:pt idx="12">
                  <c:v>-1105.6569999999999</c:v>
                </c:pt>
                <c:pt idx="13">
                  <c:v>-1103.952</c:v>
                </c:pt>
                <c:pt idx="14">
                  <c:v>-1100.8230000000001</c:v>
                </c:pt>
                <c:pt idx="15">
                  <c:v>-1100.0139999999999</c:v>
                </c:pt>
                <c:pt idx="16">
                  <c:v>-1096.943</c:v>
                </c:pt>
                <c:pt idx="17">
                  <c:v>-1094.6790000000001</c:v>
                </c:pt>
                <c:pt idx="18">
                  <c:v>-1091.039</c:v>
                </c:pt>
                <c:pt idx="19">
                  <c:v>-1088.806</c:v>
                </c:pt>
                <c:pt idx="20">
                  <c:v>-1085.789</c:v>
                </c:pt>
                <c:pt idx="21">
                  <c:v>-981.33199999999999</c:v>
                </c:pt>
                <c:pt idx="22">
                  <c:v>-688.85199999999998</c:v>
                </c:pt>
                <c:pt idx="23">
                  <c:v>-601.24900000000002</c:v>
                </c:pt>
                <c:pt idx="24">
                  <c:v>-320.13099999999997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397868750353888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3141.2809999999999</c:v>
                </c:pt>
                <c:pt idx="1">
                  <c:v>3143.011</c:v>
                </c:pt>
                <c:pt idx="2">
                  <c:v>3143.3490000000002</c:v>
                </c:pt>
                <c:pt idx="3">
                  <c:v>3143.337</c:v>
                </c:pt>
                <c:pt idx="4">
                  <c:v>3143.3020000000001</c:v>
                </c:pt>
                <c:pt idx="5">
                  <c:v>3144.2860000000001</c:v>
                </c:pt>
                <c:pt idx="6">
                  <c:v>3145.7310000000002</c:v>
                </c:pt>
                <c:pt idx="7">
                  <c:v>3145.0990000000002</c:v>
                </c:pt>
                <c:pt idx="8">
                  <c:v>3144.0940000000001</c:v>
                </c:pt>
                <c:pt idx="9">
                  <c:v>3143.0419999999999</c:v>
                </c:pt>
                <c:pt idx="10">
                  <c:v>3142.5059999999999</c:v>
                </c:pt>
                <c:pt idx="11">
                  <c:v>3143.596</c:v>
                </c:pt>
                <c:pt idx="12">
                  <c:v>3143.7730000000001</c:v>
                </c:pt>
                <c:pt idx="13">
                  <c:v>3145.1469999999999</c:v>
                </c:pt>
                <c:pt idx="14">
                  <c:v>3145.567</c:v>
                </c:pt>
                <c:pt idx="15">
                  <c:v>3144.259</c:v>
                </c:pt>
                <c:pt idx="16">
                  <c:v>3142.7460000000001</c:v>
                </c:pt>
                <c:pt idx="17">
                  <c:v>3143.6669999999999</c:v>
                </c:pt>
                <c:pt idx="18">
                  <c:v>3144.4949999999999</c:v>
                </c:pt>
                <c:pt idx="19">
                  <c:v>3145.0329999999999</c:v>
                </c:pt>
                <c:pt idx="20">
                  <c:v>3145.73</c:v>
                </c:pt>
                <c:pt idx="21">
                  <c:v>3145.1770000000001</c:v>
                </c:pt>
                <c:pt idx="22">
                  <c:v>3143.8910000000001</c:v>
                </c:pt>
                <c:pt idx="23">
                  <c:v>3142.9160000000002</c:v>
                </c:pt>
                <c:pt idx="24">
                  <c:v>3144.4250000000002</c:v>
                </c:pt>
                <c:pt idx="25">
                  <c:v>3143.971</c:v>
                </c:pt>
                <c:pt idx="26">
                  <c:v>3144.3960000000002</c:v>
                </c:pt>
                <c:pt idx="27">
                  <c:v>3144.0320000000002</c:v>
                </c:pt>
                <c:pt idx="28">
                  <c:v>3144.4760000000001</c:v>
                </c:pt>
                <c:pt idx="29">
                  <c:v>3144.0210000000002</c:v>
                </c:pt>
                <c:pt idx="30">
                  <c:v>3145.0390000000002</c:v>
                </c:pt>
                <c:pt idx="31">
                  <c:v>3144.8580000000002</c:v>
                </c:pt>
                <c:pt idx="32">
                  <c:v>3145.634</c:v>
                </c:pt>
                <c:pt idx="33">
                  <c:v>3145.04</c:v>
                </c:pt>
                <c:pt idx="34">
                  <c:v>3145.5639999999999</c:v>
                </c:pt>
                <c:pt idx="35">
                  <c:v>3144.922</c:v>
                </c:pt>
                <c:pt idx="36">
                  <c:v>3146.0990000000002</c:v>
                </c:pt>
                <c:pt idx="37">
                  <c:v>3146.9459999999999</c:v>
                </c:pt>
                <c:pt idx="38">
                  <c:v>3146.377</c:v>
                </c:pt>
                <c:pt idx="39">
                  <c:v>3146.3220000000001</c:v>
                </c:pt>
                <c:pt idx="40">
                  <c:v>3145.58</c:v>
                </c:pt>
                <c:pt idx="41">
                  <c:v>3145.7550000000001</c:v>
                </c:pt>
                <c:pt idx="42">
                  <c:v>3147.1480000000001</c:v>
                </c:pt>
                <c:pt idx="43">
                  <c:v>3146.9609999999998</c:v>
                </c:pt>
                <c:pt idx="44">
                  <c:v>3144.509</c:v>
                </c:pt>
                <c:pt idx="45">
                  <c:v>3143.2829999999999</c:v>
                </c:pt>
                <c:pt idx="46">
                  <c:v>3142.4859999999999</c:v>
                </c:pt>
                <c:pt idx="47">
                  <c:v>3135.248</c:v>
                </c:pt>
                <c:pt idx="48">
                  <c:v>3130.893</c:v>
                </c:pt>
                <c:pt idx="49">
                  <c:v>3129.4079999999999</c:v>
                </c:pt>
                <c:pt idx="50">
                  <c:v>3127.944</c:v>
                </c:pt>
                <c:pt idx="51">
                  <c:v>3127.239</c:v>
                </c:pt>
                <c:pt idx="52">
                  <c:v>3131.3809999999999</c:v>
                </c:pt>
                <c:pt idx="53">
                  <c:v>3138.2950000000001</c:v>
                </c:pt>
                <c:pt idx="54">
                  <c:v>3138.4520000000002</c:v>
                </c:pt>
                <c:pt idx="55">
                  <c:v>3139.6010000000001</c:v>
                </c:pt>
                <c:pt idx="56">
                  <c:v>3138.17</c:v>
                </c:pt>
                <c:pt idx="57">
                  <c:v>3138.636</c:v>
                </c:pt>
                <c:pt idx="58">
                  <c:v>3137.95</c:v>
                </c:pt>
                <c:pt idx="59">
                  <c:v>3130.0450000000001</c:v>
                </c:pt>
                <c:pt idx="60">
                  <c:v>3125.9609999999998</c:v>
                </c:pt>
                <c:pt idx="61">
                  <c:v>3125.6489999999999</c:v>
                </c:pt>
                <c:pt idx="62">
                  <c:v>3122.4140000000002</c:v>
                </c:pt>
                <c:pt idx="63">
                  <c:v>3122.5230000000001</c:v>
                </c:pt>
                <c:pt idx="64">
                  <c:v>3126.9969999999998</c:v>
                </c:pt>
                <c:pt idx="65">
                  <c:v>3135.03</c:v>
                </c:pt>
                <c:pt idx="66">
                  <c:v>3139.09</c:v>
                </c:pt>
                <c:pt idx="67">
                  <c:v>3138.4229999999998</c:v>
                </c:pt>
                <c:pt idx="68">
                  <c:v>3138.9360000000001</c:v>
                </c:pt>
                <c:pt idx="69">
                  <c:v>3139.4639999999999</c:v>
                </c:pt>
                <c:pt idx="70">
                  <c:v>3138.7849999999999</c:v>
                </c:pt>
                <c:pt idx="71">
                  <c:v>3137.886</c:v>
                </c:pt>
                <c:pt idx="72">
                  <c:v>3138.5210000000002</c:v>
                </c:pt>
                <c:pt idx="73">
                  <c:v>3135.9369999999999</c:v>
                </c:pt>
                <c:pt idx="74">
                  <c:v>3136.02</c:v>
                </c:pt>
                <c:pt idx="75">
                  <c:v>3137.7939999999999</c:v>
                </c:pt>
                <c:pt idx="76">
                  <c:v>3138.7510000000002</c:v>
                </c:pt>
                <c:pt idx="77">
                  <c:v>3137.096</c:v>
                </c:pt>
                <c:pt idx="78">
                  <c:v>3136.6489999999999</c:v>
                </c:pt>
                <c:pt idx="79">
                  <c:v>3136.8670000000002</c:v>
                </c:pt>
                <c:pt idx="80">
                  <c:v>3137.4740000000002</c:v>
                </c:pt>
                <c:pt idx="81">
                  <c:v>3138.9319999999998</c:v>
                </c:pt>
                <c:pt idx="82">
                  <c:v>3138.759</c:v>
                </c:pt>
                <c:pt idx="83">
                  <c:v>3139.1060000000002</c:v>
                </c:pt>
                <c:pt idx="84">
                  <c:v>3139.81</c:v>
                </c:pt>
                <c:pt idx="85">
                  <c:v>3140.9810000000002</c:v>
                </c:pt>
                <c:pt idx="86">
                  <c:v>3142.127</c:v>
                </c:pt>
                <c:pt idx="87">
                  <c:v>3144.0459999999998</c:v>
                </c:pt>
                <c:pt idx="88">
                  <c:v>3144.3609999999999</c:v>
                </c:pt>
                <c:pt idx="89">
                  <c:v>3143.2</c:v>
                </c:pt>
                <c:pt idx="90">
                  <c:v>3144.0529999999999</c:v>
                </c:pt>
                <c:pt idx="91">
                  <c:v>3143.1129999999998</c:v>
                </c:pt>
                <c:pt idx="92">
                  <c:v>3142.9250000000002</c:v>
                </c:pt>
                <c:pt idx="93">
                  <c:v>3144.2330000000002</c:v>
                </c:pt>
                <c:pt idx="94">
                  <c:v>3145.154</c:v>
                </c:pt>
                <c:pt idx="95">
                  <c:v>3144.913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5030.6059999999998</c:v>
                </c:pt>
                <c:pt idx="1">
                  <c:v>5044.268</c:v>
                </c:pt>
                <c:pt idx="2">
                  <c:v>5027.4309999999996</c:v>
                </c:pt>
                <c:pt idx="3">
                  <c:v>5019.5209999999997</c:v>
                </c:pt>
                <c:pt idx="4">
                  <c:v>4991.6009999999997</c:v>
                </c:pt>
                <c:pt idx="5">
                  <c:v>4992.277</c:v>
                </c:pt>
                <c:pt idx="6">
                  <c:v>4998.55</c:v>
                </c:pt>
                <c:pt idx="7">
                  <c:v>4999.0290000000005</c:v>
                </c:pt>
                <c:pt idx="8">
                  <c:v>5010.5379999999996</c:v>
                </c:pt>
                <c:pt idx="9">
                  <c:v>5015.5529999999999</c:v>
                </c:pt>
                <c:pt idx="10">
                  <c:v>5020.6360000000004</c:v>
                </c:pt>
                <c:pt idx="11">
                  <c:v>5023.7920000000004</c:v>
                </c:pt>
                <c:pt idx="12">
                  <c:v>5009.05</c:v>
                </c:pt>
                <c:pt idx="13">
                  <c:v>5008.8509999999997</c:v>
                </c:pt>
                <c:pt idx="14">
                  <c:v>5007.32</c:v>
                </c:pt>
                <c:pt idx="15">
                  <c:v>5011.768</c:v>
                </c:pt>
                <c:pt idx="16">
                  <c:v>5014.5379999999996</c:v>
                </c:pt>
                <c:pt idx="17">
                  <c:v>5013.9960000000001</c:v>
                </c:pt>
                <c:pt idx="18">
                  <c:v>4997.5060000000003</c:v>
                </c:pt>
                <c:pt idx="19">
                  <c:v>4997.1409999999996</c:v>
                </c:pt>
                <c:pt idx="20">
                  <c:v>5004.7700000000004</c:v>
                </c:pt>
                <c:pt idx="21">
                  <c:v>5013.9359999999997</c:v>
                </c:pt>
                <c:pt idx="22">
                  <c:v>5020.59</c:v>
                </c:pt>
                <c:pt idx="23">
                  <c:v>5009.9070000000002</c:v>
                </c:pt>
                <c:pt idx="24">
                  <c:v>5072.6850000000004</c:v>
                </c:pt>
                <c:pt idx="25">
                  <c:v>5109.2259999999997</c:v>
                </c:pt>
                <c:pt idx="26">
                  <c:v>5108.1049999999996</c:v>
                </c:pt>
                <c:pt idx="27">
                  <c:v>5122.2470000000003</c:v>
                </c:pt>
                <c:pt idx="28">
                  <c:v>5151.9989999999998</c:v>
                </c:pt>
                <c:pt idx="29">
                  <c:v>5175.1279999999997</c:v>
                </c:pt>
                <c:pt idx="30">
                  <c:v>5162.21</c:v>
                </c:pt>
                <c:pt idx="31">
                  <c:v>5150.4930000000004</c:v>
                </c:pt>
                <c:pt idx="32">
                  <c:v>5131.9570000000003</c:v>
                </c:pt>
                <c:pt idx="33">
                  <c:v>5125.277</c:v>
                </c:pt>
                <c:pt idx="34">
                  <c:v>5119.9080000000004</c:v>
                </c:pt>
                <c:pt idx="35">
                  <c:v>5109.8389999999999</c:v>
                </c:pt>
                <c:pt idx="36">
                  <c:v>5088.125</c:v>
                </c:pt>
                <c:pt idx="37">
                  <c:v>5070.2640000000001</c:v>
                </c:pt>
                <c:pt idx="38">
                  <c:v>5024.3119999999999</c:v>
                </c:pt>
                <c:pt idx="39">
                  <c:v>4999.8370000000004</c:v>
                </c:pt>
                <c:pt idx="40">
                  <c:v>4861.5690000000004</c:v>
                </c:pt>
                <c:pt idx="41">
                  <c:v>4837.3530000000001</c:v>
                </c:pt>
                <c:pt idx="42">
                  <c:v>4832.55</c:v>
                </c:pt>
                <c:pt idx="43">
                  <c:v>4803.9129999999996</c:v>
                </c:pt>
                <c:pt idx="44">
                  <c:v>4787.4350000000004</c:v>
                </c:pt>
                <c:pt idx="45">
                  <c:v>4830.2479999999996</c:v>
                </c:pt>
                <c:pt idx="46">
                  <c:v>4833.634</c:v>
                </c:pt>
                <c:pt idx="47">
                  <c:v>4738.2790000000005</c:v>
                </c:pt>
                <c:pt idx="48">
                  <c:v>4728.8249999999998</c:v>
                </c:pt>
                <c:pt idx="49">
                  <c:v>4741.2209999999995</c:v>
                </c:pt>
                <c:pt idx="50">
                  <c:v>4757.7290000000003</c:v>
                </c:pt>
                <c:pt idx="51">
                  <c:v>4796.9970000000003</c:v>
                </c:pt>
                <c:pt idx="52">
                  <c:v>4774.1319999999996</c:v>
                </c:pt>
                <c:pt idx="53">
                  <c:v>4787.759</c:v>
                </c:pt>
                <c:pt idx="54">
                  <c:v>4825.7240000000002</c:v>
                </c:pt>
                <c:pt idx="55">
                  <c:v>4674.7259999999997</c:v>
                </c:pt>
                <c:pt idx="56">
                  <c:v>4746.1490000000003</c:v>
                </c:pt>
                <c:pt idx="57">
                  <c:v>4779.9780000000001</c:v>
                </c:pt>
                <c:pt idx="58">
                  <c:v>4743.5640000000003</c:v>
                </c:pt>
                <c:pt idx="59">
                  <c:v>4722.223</c:v>
                </c:pt>
                <c:pt idx="60">
                  <c:v>4695.2209999999995</c:v>
                </c:pt>
                <c:pt idx="61">
                  <c:v>4761.9589999999998</c:v>
                </c:pt>
                <c:pt idx="62">
                  <c:v>4767.1549999999997</c:v>
                </c:pt>
                <c:pt idx="63">
                  <c:v>4702.2830000000004</c:v>
                </c:pt>
                <c:pt idx="64">
                  <c:v>4720.1059999999998</c:v>
                </c:pt>
                <c:pt idx="65">
                  <c:v>4755.7809999999999</c:v>
                </c:pt>
                <c:pt idx="66">
                  <c:v>4756.723</c:v>
                </c:pt>
                <c:pt idx="67">
                  <c:v>4781.1930000000002</c:v>
                </c:pt>
                <c:pt idx="68">
                  <c:v>4812.5379999999996</c:v>
                </c:pt>
                <c:pt idx="69">
                  <c:v>4828.5050000000001</c:v>
                </c:pt>
                <c:pt idx="70">
                  <c:v>4841.9030000000002</c:v>
                </c:pt>
                <c:pt idx="71">
                  <c:v>4856.018</c:v>
                </c:pt>
                <c:pt idx="72">
                  <c:v>4850.2759999999998</c:v>
                </c:pt>
                <c:pt idx="73">
                  <c:v>4864.8580000000002</c:v>
                </c:pt>
                <c:pt idx="74">
                  <c:v>4867.3760000000002</c:v>
                </c:pt>
                <c:pt idx="75">
                  <c:v>4860.8860000000004</c:v>
                </c:pt>
                <c:pt idx="76">
                  <c:v>4858.3620000000001</c:v>
                </c:pt>
                <c:pt idx="77">
                  <c:v>4852.3850000000002</c:v>
                </c:pt>
                <c:pt idx="78">
                  <c:v>4904.62</c:v>
                </c:pt>
                <c:pt idx="79">
                  <c:v>4910.3980000000001</c:v>
                </c:pt>
                <c:pt idx="80">
                  <c:v>4847.1329999999998</c:v>
                </c:pt>
                <c:pt idx="81">
                  <c:v>4878.2719999999999</c:v>
                </c:pt>
                <c:pt idx="82">
                  <c:v>4901.3100000000004</c:v>
                </c:pt>
                <c:pt idx="83">
                  <c:v>4882.5159999999996</c:v>
                </c:pt>
                <c:pt idx="84">
                  <c:v>4853.2340000000004</c:v>
                </c:pt>
                <c:pt idx="85">
                  <c:v>4854.6049999999996</c:v>
                </c:pt>
                <c:pt idx="86">
                  <c:v>4848.3040000000001</c:v>
                </c:pt>
                <c:pt idx="87">
                  <c:v>4856.3280000000004</c:v>
                </c:pt>
                <c:pt idx="88">
                  <c:v>4825.7269999999999</c:v>
                </c:pt>
                <c:pt idx="89">
                  <c:v>4834.7830000000004</c:v>
                </c:pt>
                <c:pt idx="90">
                  <c:v>4823.308</c:v>
                </c:pt>
                <c:pt idx="91">
                  <c:v>4862.2290000000003</c:v>
                </c:pt>
                <c:pt idx="92">
                  <c:v>4840.924</c:v>
                </c:pt>
                <c:pt idx="93">
                  <c:v>4828.6890000000003</c:v>
                </c:pt>
                <c:pt idx="94">
                  <c:v>4828.5600000000004</c:v>
                </c:pt>
                <c:pt idx="95">
                  <c:v>4818.4089999999997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46.155999999999999</c:v>
                </c:pt>
                <c:pt idx="1">
                  <c:v>45.271999999999998</c:v>
                </c:pt>
                <c:pt idx="2">
                  <c:v>45.284999999999997</c:v>
                </c:pt>
                <c:pt idx="3">
                  <c:v>45.198</c:v>
                </c:pt>
                <c:pt idx="4">
                  <c:v>45.231000000000002</c:v>
                </c:pt>
                <c:pt idx="5">
                  <c:v>45.218000000000004</c:v>
                </c:pt>
                <c:pt idx="6">
                  <c:v>45.252000000000002</c:v>
                </c:pt>
                <c:pt idx="7">
                  <c:v>45.298000000000002</c:v>
                </c:pt>
                <c:pt idx="8">
                  <c:v>45.218000000000004</c:v>
                </c:pt>
                <c:pt idx="9">
                  <c:v>45.298000000000002</c:v>
                </c:pt>
                <c:pt idx="10">
                  <c:v>45.298000000000002</c:v>
                </c:pt>
                <c:pt idx="11">
                  <c:v>45.271999999999998</c:v>
                </c:pt>
                <c:pt idx="12">
                  <c:v>45.218000000000004</c:v>
                </c:pt>
                <c:pt idx="13">
                  <c:v>45.231000000000002</c:v>
                </c:pt>
                <c:pt idx="14">
                  <c:v>45.238</c:v>
                </c:pt>
                <c:pt idx="15">
                  <c:v>45.238</c:v>
                </c:pt>
                <c:pt idx="16">
                  <c:v>45.305</c:v>
                </c:pt>
                <c:pt idx="17">
                  <c:v>45.277999999999999</c:v>
                </c:pt>
                <c:pt idx="18">
                  <c:v>45.252000000000002</c:v>
                </c:pt>
                <c:pt idx="19">
                  <c:v>45.673999999999999</c:v>
                </c:pt>
                <c:pt idx="20">
                  <c:v>51.499000000000002</c:v>
                </c:pt>
                <c:pt idx="21">
                  <c:v>52.337000000000003</c:v>
                </c:pt>
                <c:pt idx="22">
                  <c:v>52.249000000000002</c:v>
                </c:pt>
                <c:pt idx="23">
                  <c:v>52.744999999999997</c:v>
                </c:pt>
                <c:pt idx="24">
                  <c:v>59.622999999999998</c:v>
                </c:pt>
                <c:pt idx="25">
                  <c:v>62.095999999999997</c:v>
                </c:pt>
                <c:pt idx="26">
                  <c:v>62.323999999999998</c:v>
                </c:pt>
                <c:pt idx="27">
                  <c:v>62.162999999999997</c:v>
                </c:pt>
                <c:pt idx="28">
                  <c:v>60.621000000000002</c:v>
                </c:pt>
                <c:pt idx="29">
                  <c:v>59.804000000000002</c:v>
                </c:pt>
                <c:pt idx="30">
                  <c:v>52.677999999999997</c:v>
                </c:pt>
                <c:pt idx="31">
                  <c:v>45.533000000000001</c:v>
                </c:pt>
                <c:pt idx="32">
                  <c:v>38.911000000000001</c:v>
                </c:pt>
                <c:pt idx="33">
                  <c:v>38.106000000000002</c:v>
                </c:pt>
                <c:pt idx="34">
                  <c:v>38.173000000000002</c:v>
                </c:pt>
                <c:pt idx="35">
                  <c:v>38.213000000000001</c:v>
                </c:pt>
                <c:pt idx="36">
                  <c:v>38.267000000000003</c:v>
                </c:pt>
                <c:pt idx="37">
                  <c:v>38.28</c:v>
                </c:pt>
                <c:pt idx="38">
                  <c:v>38.18</c:v>
                </c:pt>
                <c:pt idx="39">
                  <c:v>38.226999999999997</c:v>
                </c:pt>
                <c:pt idx="40">
                  <c:v>38.200000000000003</c:v>
                </c:pt>
                <c:pt idx="41">
                  <c:v>38.24</c:v>
                </c:pt>
                <c:pt idx="42">
                  <c:v>38.14</c:v>
                </c:pt>
                <c:pt idx="43">
                  <c:v>38.200000000000003</c:v>
                </c:pt>
                <c:pt idx="44">
                  <c:v>38.119999999999997</c:v>
                </c:pt>
                <c:pt idx="45">
                  <c:v>38.18</c:v>
                </c:pt>
                <c:pt idx="46">
                  <c:v>38.200000000000003</c:v>
                </c:pt>
                <c:pt idx="47">
                  <c:v>38.200000000000003</c:v>
                </c:pt>
                <c:pt idx="48">
                  <c:v>38.22</c:v>
                </c:pt>
                <c:pt idx="49">
                  <c:v>38.213000000000001</c:v>
                </c:pt>
                <c:pt idx="50">
                  <c:v>38.173000000000002</c:v>
                </c:pt>
                <c:pt idx="51">
                  <c:v>38.167000000000002</c:v>
                </c:pt>
                <c:pt idx="52">
                  <c:v>38.213000000000001</c:v>
                </c:pt>
                <c:pt idx="53">
                  <c:v>38.167000000000002</c:v>
                </c:pt>
                <c:pt idx="54">
                  <c:v>38.18</c:v>
                </c:pt>
                <c:pt idx="55">
                  <c:v>38.200000000000003</c:v>
                </c:pt>
                <c:pt idx="56">
                  <c:v>38.18</c:v>
                </c:pt>
                <c:pt idx="57">
                  <c:v>38.192999999999998</c:v>
                </c:pt>
                <c:pt idx="58">
                  <c:v>38.159999999999997</c:v>
                </c:pt>
                <c:pt idx="59">
                  <c:v>38.18</c:v>
                </c:pt>
                <c:pt idx="60">
                  <c:v>38.200000000000003</c:v>
                </c:pt>
                <c:pt idx="61">
                  <c:v>38.14</c:v>
                </c:pt>
                <c:pt idx="62">
                  <c:v>37.267000000000003</c:v>
                </c:pt>
                <c:pt idx="63">
                  <c:v>66.861999999999995</c:v>
                </c:pt>
                <c:pt idx="64">
                  <c:v>78.777000000000001</c:v>
                </c:pt>
                <c:pt idx="65">
                  <c:v>95.575999999999993</c:v>
                </c:pt>
                <c:pt idx="66">
                  <c:v>175.642</c:v>
                </c:pt>
                <c:pt idx="67">
                  <c:v>178.55699999999999</c:v>
                </c:pt>
                <c:pt idx="68">
                  <c:v>184.81399999999999</c:v>
                </c:pt>
                <c:pt idx="69">
                  <c:v>190.61</c:v>
                </c:pt>
                <c:pt idx="70">
                  <c:v>286.10700000000003</c:v>
                </c:pt>
                <c:pt idx="71">
                  <c:v>361.68200000000002</c:v>
                </c:pt>
                <c:pt idx="72">
                  <c:v>645.63</c:v>
                </c:pt>
                <c:pt idx="73">
                  <c:v>860.24400000000003</c:v>
                </c:pt>
                <c:pt idx="74">
                  <c:v>913.82500000000005</c:v>
                </c:pt>
                <c:pt idx="75">
                  <c:v>893.60799999999995</c:v>
                </c:pt>
                <c:pt idx="76">
                  <c:v>908.64</c:v>
                </c:pt>
                <c:pt idx="77">
                  <c:v>906.09199999999998</c:v>
                </c:pt>
                <c:pt idx="78">
                  <c:v>915.03499999999997</c:v>
                </c:pt>
                <c:pt idx="79">
                  <c:v>914.97699999999998</c:v>
                </c:pt>
                <c:pt idx="80">
                  <c:v>902.45399999999995</c:v>
                </c:pt>
                <c:pt idx="81">
                  <c:v>906.63599999999997</c:v>
                </c:pt>
                <c:pt idx="82">
                  <c:v>911.51499999999999</c:v>
                </c:pt>
                <c:pt idx="83">
                  <c:v>910.73099999999999</c:v>
                </c:pt>
                <c:pt idx="84">
                  <c:v>903.00599999999997</c:v>
                </c:pt>
                <c:pt idx="85">
                  <c:v>908.94100000000003</c:v>
                </c:pt>
                <c:pt idx="86">
                  <c:v>909.09100000000001</c:v>
                </c:pt>
                <c:pt idx="87">
                  <c:v>908.71900000000005</c:v>
                </c:pt>
                <c:pt idx="88">
                  <c:v>899.30399999999997</c:v>
                </c:pt>
                <c:pt idx="89">
                  <c:v>897.51800000000003</c:v>
                </c:pt>
                <c:pt idx="90">
                  <c:v>897.83799999999997</c:v>
                </c:pt>
                <c:pt idx="91">
                  <c:v>901.64499999999998</c:v>
                </c:pt>
                <c:pt idx="92">
                  <c:v>905.23400000000004</c:v>
                </c:pt>
                <c:pt idx="93">
                  <c:v>908.08799999999997</c:v>
                </c:pt>
                <c:pt idx="94">
                  <c:v>909.88900000000001</c:v>
                </c:pt>
                <c:pt idx="95">
                  <c:v>904.51900000000001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425.07600000000002</c:v>
                </c:pt>
                <c:pt idx="1">
                  <c:v>425.20600000000002</c:v>
                </c:pt>
                <c:pt idx="2">
                  <c:v>421.613</c:v>
                </c:pt>
                <c:pt idx="3">
                  <c:v>422.654</c:v>
                </c:pt>
                <c:pt idx="4">
                  <c:v>422.52</c:v>
                </c:pt>
                <c:pt idx="5">
                  <c:v>423.09100000000001</c:v>
                </c:pt>
                <c:pt idx="6">
                  <c:v>424.23200000000003</c:v>
                </c:pt>
                <c:pt idx="7">
                  <c:v>425.95</c:v>
                </c:pt>
                <c:pt idx="8">
                  <c:v>426.56900000000002</c:v>
                </c:pt>
                <c:pt idx="9">
                  <c:v>426.53199999999998</c:v>
                </c:pt>
                <c:pt idx="10">
                  <c:v>426.66899999999998</c:v>
                </c:pt>
                <c:pt idx="11">
                  <c:v>426.654</c:v>
                </c:pt>
                <c:pt idx="12">
                  <c:v>428.452</c:v>
                </c:pt>
                <c:pt idx="13">
                  <c:v>427.762</c:v>
                </c:pt>
                <c:pt idx="14">
                  <c:v>431.90100000000001</c:v>
                </c:pt>
                <c:pt idx="15">
                  <c:v>433.95400000000001</c:v>
                </c:pt>
                <c:pt idx="16">
                  <c:v>446.91</c:v>
                </c:pt>
                <c:pt idx="17">
                  <c:v>448.76100000000002</c:v>
                </c:pt>
                <c:pt idx="18">
                  <c:v>449.197</c:v>
                </c:pt>
                <c:pt idx="19">
                  <c:v>452.44499999999999</c:v>
                </c:pt>
                <c:pt idx="20">
                  <c:v>488.61</c:v>
                </c:pt>
                <c:pt idx="21">
                  <c:v>491.61500000000001</c:v>
                </c:pt>
                <c:pt idx="22">
                  <c:v>492.17399999999998</c:v>
                </c:pt>
                <c:pt idx="23">
                  <c:v>496.48099999999999</c:v>
                </c:pt>
                <c:pt idx="24">
                  <c:v>550.75800000000004</c:v>
                </c:pt>
                <c:pt idx="25">
                  <c:v>564.35900000000004</c:v>
                </c:pt>
                <c:pt idx="26">
                  <c:v>558.51300000000003</c:v>
                </c:pt>
                <c:pt idx="27">
                  <c:v>561.07299999999998</c:v>
                </c:pt>
                <c:pt idx="28">
                  <c:v>576.15599999999995</c:v>
                </c:pt>
                <c:pt idx="29">
                  <c:v>583.43499999999995</c:v>
                </c:pt>
                <c:pt idx="30">
                  <c:v>597.00199999999995</c:v>
                </c:pt>
                <c:pt idx="31">
                  <c:v>602.37</c:v>
                </c:pt>
                <c:pt idx="32">
                  <c:v>564.91899999999998</c:v>
                </c:pt>
                <c:pt idx="33">
                  <c:v>561.66399999999999</c:v>
                </c:pt>
                <c:pt idx="34">
                  <c:v>560.1</c:v>
                </c:pt>
                <c:pt idx="35">
                  <c:v>553.29100000000005</c:v>
                </c:pt>
                <c:pt idx="36">
                  <c:v>529.25400000000002</c:v>
                </c:pt>
                <c:pt idx="37">
                  <c:v>525.55799999999999</c:v>
                </c:pt>
                <c:pt idx="38">
                  <c:v>524.05999999999995</c:v>
                </c:pt>
                <c:pt idx="39">
                  <c:v>522.53300000000002</c:v>
                </c:pt>
                <c:pt idx="40">
                  <c:v>499.18599999999998</c:v>
                </c:pt>
                <c:pt idx="41">
                  <c:v>495.339</c:v>
                </c:pt>
                <c:pt idx="42">
                  <c:v>494.62900000000002</c:v>
                </c:pt>
                <c:pt idx="43">
                  <c:v>492.11599999999999</c:v>
                </c:pt>
                <c:pt idx="44">
                  <c:v>453.072</c:v>
                </c:pt>
                <c:pt idx="45">
                  <c:v>450.20800000000003</c:v>
                </c:pt>
                <c:pt idx="46">
                  <c:v>450.928</c:v>
                </c:pt>
                <c:pt idx="47">
                  <c:v>451.39600000000002</c:v>
                </c:pt>
                <c:pt idx="48">
                  <c:v>432.983</c:v>
                </c:pt>
                <c:pt idx="49">
                  <c:v>437.88200000000001</c:v>
                </c:pt>
                <c:pt idx="50">
                  <c:v>432.83800000000002</c:v>
                </c:pt>
                <c:pt idx="51">
                  <c:v>433.54500000000002</c:v>
                </c:pt>
                <c:pt idx="52">
                  <c:v>429.76100000000002</c:v>
                </c:pt>
                <c:pt idx="53">
                  <c:v>428.815</c:v>
                </c:pt>
                <c:pt idx="54">
                  <c:v>435.01400000000001</c:v>
                </c:pt>
                <c:pt idx="55">
                  <c:v>429.35199999999998</c:v>
                </c:pt>
                <c:pt idx="56">
                  <c:v>449.91699999999997</c:v>
                </c:pt>
                <c:pt idx="57">
                  <c:v>454.596</c:v>
                </c:pt>
                <c:pt idx="58">
                  <c:v>455.41500000000002</c:v>
                </c:pt>
                <c:pt idx="59">
                  <c:v>458.42399999999998</c:v>
                </c:pt>
                <c:pt idx="60">
                  <c:v>478.96100000000001</c:v>
                </c:pt>
                <c:pt idx="61">
                  <c:v>485.43</c:v>
                </c:pt>
                <c:pt idx="62">
                  <c:v>482.16500000000002</c:v>
                </c:pt>
                <c:pt idx="63">
                  <c:v>484.55099999999999</c:v>
                </c:pt>
                <c:pt idx="64">
                  <c:v>499.90499999999997</c:v>
                </c:pt>
                <c:pt idx="65">
                  <c:v>505.54300000000001</c:v>
                </c:pt>
                <c:pt idx="66">
                  <c:v>506.84699999999998</c:v>
                </c:pt>
                <c:pt idx="67">
                  <c:v>508.863</c:v>
                </c:pt>
                <c:pt idx="68">
                  <c:v>541.89300000000003</c:v>
                </c:pt>
                <c:pt idx="69">
                  <c:v>547.78499999999997</c:v>
                </c:pt>
                <c:pt idx="70">
                  <c:v>548.49</c:v>
                </c:pt>
                <c:pt idx="71">
                  <c:v>549.44899999999996</c:v>
                </c:pt>
                <c:pt idx="72">
                  <c:v>562.88400000000001</c:v>
                </c:pt>
                <c:pt idx="73">
                  <c:v>565.54999999999995</c:v>
                </c:pt>
                <c:pt idx="74">
                  <c:v>566.25400000000002</c:v>
                </c:pt>
                <c:pt idx="75">
                  <c:v>567.64800000000002</c:v>
                </c:pt>
                <c:pt idx="76">
                  <c:v>579.41300000000001</c:v>
                </c:pt>
                <c:pt idx="77">
                  <c:v>582.33199999999999</c:v>
                </c:pt>
                <c:pt idx="78">
                  <c:v>586.67399999999998</c:v>
                </c:pt>
                <c:pt idx="79">
                  <c:v>586.66899999999998</c:v>
                </c:pt>
                <c:pt idx="80">
                  <c:v>577.54200000000003</c:v>
                </c:pt>
                <c:pt idx="81">
                  <c:v>581.04499999999996</c:v>
                </c:pt>
                <c:pt idx="82">
                  <c:v>578.52700000000004</c:v>
                </c:pt>
                <c:pt idx="83">
                  <c:v>574.36599999999999</c:v>
                </c:pt>
                <c:pt idx="84">
                  <c:v>563.54300000000001</c:v>
                </c:pt>
                <c:pt idx="85">
                  <c:v>564.02800000000002</c:v>
                </c:pt>
                <c:pt idx="86">
                  <c:v>560.55899999999997</c:v>
                </c:pt>
                <c:pt idx="87">
                  <c:v>551.79999999999995</c:v>
                </c:pt>
                <c:pt idx="88">
                  <c:v>471.16</c:v>
                </c:pt>
                <c:pt idx="89">
                  <c:v>465.40199999999999</c:v>
                </c:pt>
                <c:pt idx="90">
                  <c:v>465.48700000000002</c:v>
                </c:pt>
                <c:pt idx="91">
                  <c:v>460.471</c:v>
                </c:pt>
                <c:pt idx="92">
                  <c:v>436.62900000000002</c:v>
                </c:pt>
                <c:pt idx="93">
                  <c:v>431.863</c:v>
                </c:pt>
                <c:pt idx="94">
                  <c:v>431.839</c:v>
                </c:pt>
                <c:pt idx="95">
                  <c:v>434.76499999999999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110.622</c:v>
                </c:pt>
                <c:pt idx="1">
                  <c:v>110.015</c:v>
                </c:pt>
                <c:pt idx="2">
                  <c:v>106.509</c:v>
                </c:pt>
                <c:pt idx="3">
                  <c:v>106.96599999999999</c:v>
                </c:pt>
                <c:pt idx="4">
                  <c:v>112.902</c:v>
                </c:pt>
                <c:pt idx="5">
                  <c:v>108.15600000000001</c:v>
                </c:pt>
                <c:pt idx="6">
                  <c:v>98.634</c:v>
                </c:pt>
                <c:pt idx="7">
                  <c:v>102.92700000000001</c:v>
                </c:pt>
                <c:pt idx="8">
                  <c:v>107.682</c:v>
                </c:pt>
                <c:pt idx="9">
                  <c:v>109.642</c:v>
                </c:pt>
                <c:pt idx="10">
                  <c:v>117.634</c:v>
                </c:pt>
                <c:pt idx="11">
                  <c:v>119.322</c:v>
                </c:pt>
                <c:pt idx="12">
                  <c:v>120.997</c:v>
                </c:pt>
                <c:pt idx="13">
                  <c:v>124.84399999999999</c:v>
                </c:pt>
                <c:pt idx="14">
                  <c:v>130.46</c:v>
                </c:pt>
                <c:pt idx="15">
                  <c:v>140.46600000000001</c:v>
                </c:pt>
                <c:pt idx="16">
                  <c:v>133.001</c:v>
                </c:pt>
                <c:pt idx="17">
                  <c:v>131.65799999999999</c:v>
                </c:pt>
                <c:pt idx="18">
                  <c:v>133.61600000000001</c:v>
                </c:pt>
                <c:pt idx="19">
                  <c:v>136.91399999999999</c:v>
                </c:pt>
                <c:pt idx="20">
                  <c:v>130.21199999999999</c:v>
                </c:pt>
                <c:pt idx="21">
                  <c:v>125.886</c:v>
                </c:pt>
                <c:pt idx="22">
                  <c:v>131.06800000000001</c:v>
                </c:pt>
                <c:pt idx="23">
                  <c:v>132.05600000000001</c:v>
                </c:pt>
                <c:pt idx="24">
                  <c:v>127.84699999999999</c:v>
                </c:pt>
                <c:pt idx="25">
                  <c:v>123.876</c:v>
                </c:pt>
                <c:pt idx="26">
                  <c:v>116.72199999999999</c:v>
                </c:pt>
                <c:pt idx="27">
                  <c:v>117.499</c:v>
                </c:pt>
                <c:pt idx="28">
                  <c:v>119.307</c:v>
                </c:pt>
                <c:pt idx="29">
                  <c:v>122.541</c:v>
                </c:pt>
                <c:pt idx="30">
                  <c:v>119.48699999999999</c:v>
                </c:pt>
                <c:pt idx="31">
                  <c:v>128.715</c:v>
                </c:pt>
                <c:pt idx="32">
                  <c:v>122.857</c:v>
                </c:pt>
                <c:pt idx="33">
                  <c:v>130.77500000000001</c:v>
                </c:pt>
                <c:pt idx="34">
                  <c:v>135.50399999999999</c:v>
                </c:pt>
                <c:pt idx="35">
                  <c:v>129.441</c:v>
                </c:pt>
                <c:pt idx="36">
                  <c:v>132.46899999999999</c:v>
                </c:pt>
                <c:pt idx="37">
                  <c:v>133.64400000000001</c:v>
                </c:pt>
                <c:pt idx="38">
                  <c:v>124.43600000000001</c:v>
                </c:pt>
                <c:pt idx="39">
                  <c:v>123.691</c:v>
                </c:pt>
                <c:pt idx="40">
                  <c:v>121.083</c:v>
                </c:pt>
                <c:pt idx="41">
                  <c:v>130.58799999999999</c:v>
                </c:pt>
                <c:pt idx="42">
                  <c:v>137.864</c:v>
                </c:pt>
                <c:pt idx="43">
                  <c:v>132.08500000000001</c:v>
                </c:pt>
                <c:pt idx="44">
                  <c:v>127.035</c:v>
                </c:pt>
                <c:pt idx="45">
                  <c:v>137.101</c:v>
                </c:pt>
                <c:pt idx="46">
                  <c:v>135.49700000000001</c:v>
                </c:pt>
                <c:pt idx="47">
                  <c:v>139.63</c:v>
                </c:pt>
                <c:pt idx="48">
                  <c:v>148.976</c:v>
                </c:pt>
                <c:pt idx="49">
                  <c:v>138.517</c:v>
                </c:pt>
                <c:pt idx="50">
                  <c:v>145.96199999999999</c:v>
                </c:pt>
                <c:pt idx="51">
                  <c:v>153.792</c:v>
                </c:pt>
                <c:pt idx="52">
                  <c:v>149.31</c:v>
                </c:pt>
                <c:pt idx="53">
                  <c:v>138.14099999999999</c:v>
                </c:pt>
                <c:pt idx="54">
                  <c:v>136.042</c:v>
                </c:pt>
                <c:pt idx="55">
                  <c:v>124.35899999999999</c:v>
                </c:pt>
                <c:pt idx="56">
                  <c:v>112.339</c:v>
                </c:pt>
                <c:pt idx="57">
                  <c:v>115.70399999999999</c:v>
                </c:pt>
                <c:pt idx="58">
                  <c:v>135.60599999999999</c:v>
                </c:pt>
                <c:pt idx="59">
                  <c:v>135.48400000000001</c:v>
                </c:pt>
                <c:pt idx="60">
                  <c:v>129.78100000000001</c:v>
                </c:pt>
                <c:pt idx="61">
                  <c:v>123.09399999999999</c:v>
                </c:pt>
                <c:pt idx="62">
                  <c:v>111.28</c:v>
                </c:pt>
                <c:pt idx="63">
                  <c:v>107.84099999999999</c:v>
                </c:pt>
                <c:pt idx="64">
                  <c:v>106.04900000000001</c:v>
                </c:pt>
                <c:pt idx="65">
                  <c:v>112.65300000000001</c:v>
                </c:pt>
                <c:pt idx="66">
                  <c:v>92.763000000000005</c:v>
                </c:pt>
                <c:pt idx="67">
                  <c:v>88.941000000000003</c:v>
                </c:pt>
                <c:pt idx="68">
                  <c:v>95.616</c:v>
                </c:pt>
                <c:pt idx="69">
                  <c:v>92.453999999999994</c:v>
                </c:pt>
                <c:pt idx="70">
                  <c:v>94.162000000000006</c:v>
                </c:pt>
                <c:pt idx="71">
                  <c:v>106.447</c:v>
                </c:pt>
                <c:pt idx="72">
                  <c:v>93.869</c:v>
                </c:pt>
                <c:pt idx="73">
                  <c:v>86.114999999999995</c:v>
                </c:pt>
                <c:pt idx="74">
                  <c:v>84.709000000000003</c:v>
                </c:pt>
                <c:pt idx="75">
                  <c:v>86.575000000000003</c:v>
                </c:pt>
                <c:pt idx="76">
                  <c:v>79.582999999999998</c:v>
                </c:pt>
                <c:pt idx="77">
                  <c:v>82.763000000000005</c:v>
                </c:pt>
                <c:pt idx="78">
                  <c:v>82.418999999999997</c:v>
                </c:pt>
                <c:pt idx="79">
                  <c:v>76.742000000000004</c:v>
                </c:pt>
                <c:pt idx="80">
                  <c:v>75.706999999999994</c:v>
                </c:pt>
                <c:pt idx="81">
                  <c:v>67.762</c:v>
                </c:pt>
                <c:pt idx="82">
                  <c:v>70.512</c:v>
                </c:pt>
                <c:pt idx="83">
                  <c:v>70.036000000000001</c:v>
                </c:pt>
                <c:pt idx="84">
                  <c:v>71.727000000000004</c:v>
                </c:pt>
                <c:pt idx="85">
                  <c:v>78.861000000000004</c:v>
                </c:pt>
                <c:pt idx="86">
                  <c:v>84.335999999999999</c:v>
                </c:pt>
                <c:pt idx="87">
                  <c:v>85.242999999999995</c:v>
                </c:pt>
                <c:pt idx="88">
                  <c:v>86.06</c:v>
                </c:pt>
                <c:pt idx="89">
                  <c:v>90.697999999999993</c:v>
                </c:pt>
                <c:pt idx="90">
                  <c:v>89.787000000000006</c:v>
                </c:pt>
                <c:pt idx="91">
                  <c:v>76.915999999999997</c:v>
                </c:pt>
                <c:pt idx="92">
                  <c:v>69.506</c:v>
                </c:pt>
                <c:pt idx="93">
                  <c:v>58.460999999999999</c:v>
                </c:pt>
                <c:pt idx="94">
                  <c:v>56.487000000000002</c:v>
                </c:pt>
                <c:pt idx="95">
                  <c:v>55.121000000000002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14.304</c:v>
                </c:pt>
                <c:pt idx="24">
                  <c:v>26.885000000000002</c:v>
                </c:pt>
                <c:pt idx="25">
                  <c:v>26.841000000000001</c:v>
                </c:pt>
                <c:pt idx="26">
                  <c:v>42.704999999999998</c:v>
                </c:pt>
                <c:pt idx="27">
                  <c:v>44.801000000000002</c:v>
                </c:pt>
                <c:pt idx="28">
                  <c:v>56.183999999999997</c:v>
                </c:pt>
                <c:pt idx="29">
                  <c:v>84.905000000000001</c:v>
                </c:pt>
                <c:pt idx="30">
                  <c:v>127.667</c:v>
                </c:pt>
                <c:pt idx="31">
                  <c:v>172.02600000000001</c:v>
                </c:pt>
                <c:pt idx="32">
                  <c:v>252.89</c:v>
                </c:pt>
                <c:pt idx="33">
                  <c:v>319.65899999999999</c:v>
                </c:pt>
                <c:pt idx="34">
                  <c:v>395.82600000000002</c:v>
                </c:pt>
                <c:pt idx="35">
                  <c:v>461.38499999999999</c:v>
                </c:pt>
                <c:pt idx="36">
                  <c:v>559.08900000000006</c:v>
                </c:pt>
                <c:pt idx="37">
                  <c:v>637.09400000000005</c:v>
                </c:pt>
                <c:pt idx="38">
                  <c:v>704.12</c:v>
                </c:pt>
                <c:pt idx="39">
                  <c:v>786.13</c:v>
                </c:pt>
                <c:pt idx="40">
                  <c:v>818.024</c:v>
                </c:pt>
                <c:pt idx="41">
                  <c:v>856.42100000000005</c:v>
                </c:pt>
                <c:pt idx="42">
                  <c:v>938.56799999999998</c:v>
                </c:pt>
                <c:pt idx="43">
                  <c:v>974.05899999999997</c:v>
                </c:pt>
                <c:pt idx="44">
                  <c:v>1023.593</c:v>
                </c:pt>
                <c:pt idx="45">
                  <c:v>1077.1500000000001</c:v>
                </c:pt>
                <c:pt idx="46">
                  <c:v>1106.8119999999999</c:v>
                </c:pt>
                <c:pt idx="47">
                  <c:v>1126.3889999999999</c:v>
                </c:pt>
                <c:pt idx="48">
                  <c:v>1112.951</c:v>
                </c:pt>
                <c:pt idx="49">
                  <c:v>1157.0540000000001</c:v>
                </c:pt>
                <c:pt idx="50">
                  <c:v>1181.944</c:v>
                </c:pt>
                <c:pt idx="51">
                  <c:v>1183.027</c:v>
                </c:pt>
                <c:pt idx="52">
                  <c:v>1223.1479999999999</c:v>
                </c:pt>
                <c:pt idx="53">
                  <c:v>1213.634</c:v>
                </c:pt>
                <c:pt idx="54">
                  <c:v>1200.981</c:v>
                </c:pt>
                <c:pt idx="55">
                  <c:v>1186.0820000000001</c:v>
                </c:pt>
                <c:pt idx="56">
                  <c:v>1221.4010000000001</c:v>
                </c:pt>
                <c:pt idx="57">
                  <c:v>1173.9860000000001</c:v>
                </c:pt>
                <c:pt idx="58">
                  <c:v>1217.32</c:v>
                </c:pt>
                <c:pt idx="59">
                  <c:v>1172.1010000000001</c:v>
                </c:pt>
                <c:pt idx="60">
                  <c:v>1092.5150000000001</c:v>
                </c:pt>
                <c:pt idx="61">
                  <c:v>1068.7090000000001</c:v>
                </c:pt>
                <c:pt idx="62">
                  <c:v>1026.1690000000001</c:v>
                </c:pt>
                <c:pt idx="63">
                  <c:v>974.74099999999999</c:v>
                </c:pt>
                <c:pt idx="64">
                  <c:v>929.24699999999996</c:v>
                </c:pt>
                <c:pt idx="65">
                  <c:v>912.29200000000003</c:v>
                </c:pt>
                <c:pt idx="66">
                  <c:v>787.83500000000004</c:v>
                </c:pt>
                <c:pt idx="67">
                  <c:v>689.81799999999998</c:v>
                </c:pt>
                <c:pt idx="68">
                  <c:v>611.90200000000004</c:v>
                </c:pt>
                <c:pt idx="69">
                  <c:v>529.53499999999997</c:v>
                </c:pt>
                <c:pt idx="70">
                  <c:v>457.12900000000002</c:v>
                </c:pt>
                <c:pt idx="71">
                  <c:v>382.392</c:v>
                </c:pt>
                <c:pt idx="72">
                  <c:v>307.95400000000001</c:v>
                </c:pt>
                <c:pt idx="73">
                  <c:v>226.67500000000001</c:v>
                </c:pt>
                <c:pt idx="74">
                  <c:v>155.96799999999999</c:v>
                </c:pt>
                <c:pt idx="75">
                  <c:v>115.56100000000001</c:v>
                </c:pt>
                <c:pt idx="76">
                  <c:v>63.795000000000002</c:v>
                </c:pt>
                <c:pt idx="77">
                  <c:v>40.094000000000001</c:v>
                </c:pt>
                <c:pt idx="78">
                  <c:v>31.983000000000001</c:v>
                </c:pt>
                <c:pt idx="79">
                  <c:v>46.82</c:v>
                </c:pt>
                <c:pt idx="80">
                  <c:v>38.448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137.691</c:v>
                </c:pt>
                <c:pt idx="1">
                  <c:v>137.04</c:v>
                </c:pt>
                <c:pt idx="2">
                  <c:v>137.04499999999999</c:v>
                </c:pt>
                <c:pt idx="3">
                  <c:v>137.02600000000001</c:v>
                </c:pt>
                <c:pt idx="4">
                  <c:v>142.83099999999999</c:v>
                </c:pt>
                <c:pt idx="5">
                  <c:v>142.80500000000001</c:v>
                </c:pt>
                <c:pt idx="6">
                  <c:v>142.78899999999999</c:v>
                </c:pt>
                <c:pt idx="7">
                  <c:v>142.78700000000001</c:v>
                </c:pt>
                <c:pt idx="8">
                  <c:v>145.53399999999999</c:v>
                </c:pt>
                <c:pt idx="9">
                  <c:v>145.49199999999999</c:v>
                </c:pt>
                <c:pt idx="10">
                  <c:v>145.464</c:v>
                </c:pt>
                <c:pt idx="11">
                  <c:v>145.458</c:v>
                </c:pt>
                <c:pt idx="12">
                  <c:v>143.78</c:v>
                </c:pt>
                <c:pt idx="13">
                  <c:v>143.74799999999999</c:v>
                </c:pt>
                <c:pt idx="14">
                  <c:v>143.726</c:v>
                </c:pt>
                <c:pt idx="15">
                  <c:v>143.70699999999999</c:v>
                </c:pt>
                <c:pt idx="16">
                  <c:v>145.91800000000001</c:v>
                </c:pt>
                <c:pt idx="17">
                  <c:v>146.21600000000001</c:v>
                </c:pt>
                <c:pt idx="18">
                  <c:v>146.19499999999999</c:v>
                </c:pt>
                <c:pt idx="19">
                  <c:v>146.22800000000001</c:v>
                </c:pt>
                <c:pt idx="20">
                  <c:v>150.24299999999999</c:v>
                </c:pt>
                <c:pt idx="21">
                  <c:v>150.535</c:v>
                </c:pt>
                <c:pt idx="22">
                  <c:v>150.471</c:v>
                </c:pt>
                <c:pt idx="23">
                  <c:v>150.47999999999999</c:v>
                </c:pt>
                <c:pt idx="24">
                  <c:v>252.255</c:v>
                </c:pt>
                <c:pt idx="25">
                  <c:v>257.13299999999998</c:v>
                </c:pt>
                <c:pt idx="26">
                  <c:v>257.13</c:v>
                </c:pt>
                <c:pt idx="27">
                  <c:v>262.04700000000003</c:v>
                </c:pt>
                <c:pt idx="28">
                  <c:v>358.95100000000002</c:v>
                </c:pt>
                <c:pt idx="29">
                  <c:v>369.04399999999998</c:v>
                </c:pt>
                <c:pt idx="30">
                  <c:v>368.94200000000001</c:v>
                </c:pt>
                <c:pt idx="31">
                  <c:v>363.40300000000002</c:v>
                </c:pt>
                <c:pt idx="32">
                  <c:v>298.85599999999999</c:v>
                </c:pt>
                <c:pt idx="33">
                  <c:v>292.51</c:v>
                </c:pt>
                <c:pt idx="34">
                  <c:v>292.59800000000001</c:v>
                </c:pt>
                <c:pt idx="35">
                  <c:v>288.54599999999999</c:v>
                </c:pt>
                <c:pt idx="36">
                  <c:v>182.45099999999999</c:v>
                </c:pt>
                <c:pt idx="37">
                  <c:v>178.273</c:v>
                </c:pt>
                <c:pt idx="38">
                  <c:v>178.72900000000001</c:v>
                </c:pt>
                <c:pt idx="39">
                  <c:v>178.625</c:v>
                </c:pt>
                <c:pt idx="40">
                  <c:v>161.30199999999999</c:v>
                </c:pt>
                <c:pt idx="41">
                  <c:v>160.59700000000001</c:v>
                </c:pt>
                <c:pt idx="42">
                  <c:v>160.63300000000001</c:v>
                </c:pt>
                <c:pt idx="43">
                  <c:v>160.53399999999999</c:v>
                </c:pt>
                <c:pt idx="44">
                  <c:v>154.89500000000001</c:v>
                </c:pt>
                <c:pt idx="45">
                  <c:v>154.90600000000001</c:v>
                </c:pt>
                <c:pt idx="46">
                  <c:v>154.84899999999999</c:v>
                </c:pt>
                <c:pt idx="47">
                  <c:v>152.08000000000001</c:v>
                </c:pt>
                <c:pt idx="48">
                  <c:v>142.00399999999999</c:v>
                </c:pt>
                <c:pt idx="49">
                  <c:v>141.86000000000001</c:v>
                </c:pt>
                <c:pt idx="50">
                  <c:v>141.84700000000001</c:v>
                </c:pt>
                <c:pt idx="51">
                  <c:v>141.87799999999999</c:v>
                </c:pt>
                <c:pt idx="52">
                  <c:v>142.13200000000001</c:v>
                </c:pt>
                <c:pt idx="53">
                  <c:v>142.1</c:v>
                </c:pt>
                <c:pt idx="54">
                  <c:v>142.04400000000001</c:v>
                </c:pt>
                <c:pt idx="55">
                  <c:v>142.024</c:v>
                </c:pt>
                <c:pt idx="56">
                  <c:v>142.27799999999999</c:v>
                </c:pt>
                <c:pt idx="57">
                  <c:v>142.255</c:v>
                </c:pt>
                <c:pt idx="58">
                  <c:v>142.24100000000001</c:v>
                </c:pt>
                <c:pt idx="59">
                  <c:v>142.21700000000001</c:v>
                </c:pt>
                <c:pt idx="60">
                  <c:v>141.369</c:v>
                </c:pt>
                <c:pt idx="61">
                  <c:v>141.34700000000001</c:v>
                </c:pt>
                <c:pt idx="62">
                  <c:v>141.32300000000001</c:v>
                </c:pt>
                <c:pt idx="63">
                  <c:v>141.31100000000001</c:v>
                </c:pt>
                <c:pt idx="64">
                  <c:v>146.82900000000001</c:v>
                </c:pt>
                <c:pt idx="65">
                  <c:v>147.744</c:v>
                </c:pt>
                <c:pt idx="66">
                  <c:v>147.66</c:v>
                </c:pt>
                <c:pt idx="67">
                  <c:v>147.684</c:v>
                </c:pt>
                <c:pt idx="68">
                  <c:v>148.76499999999999</c:v>
                </c:pt>
                <c:pt idx="69">
                  <c:v>148.75299999999999</c:v>
                </c:pt>
                <c:pt idx="70">
                  <c:v>148.69800000000001</c:v>
                </c:pt>
                <c:pt idx="71">
                  <c:v>152.89599999999999</c:v>
                </c:pt>
                <c:pt idx="72">
                  <c:v>294.161</c:v>
                </c:pt>
                <c:pt idx="73">
                  <c:v>301.98899999999998</c:v>
                </c:pt>
                <c:pt idx="74">
                  <c:v>301.96199999999999</c:v>
                </c:pt>
                <c:pt idx="75">
                  <c:v>329.57900000000001</c:v>
                </c:pt>
                <c:pt idx="76">
                  <c:v>711.57799999999997</c:v>
                </c:pt>
                <c:pt idx="77">
                  <c:v>756.97900000000004</c:v>
                </c:pt>
                <c:pt idx="78">
                  <c:v>756.952</c:v>
                </c:pt>
                <c:pt idx="79">
                  <c:v>753.78300000000002</c:v>
                </c:pt>
                <c:pt idx="80">
                  <c:v>687.39700000000005</c:v>
                </c:pt>
                <c:pt idx="81">
                  <c:v>688.81100000000004</c:v>
                </c:pt>
                <c:pt idx="82">
                  <c:v>689.03800000000001</c:v>
                </c:pt>
                <c:pt idx="83">
                  <c:v>662.755</c:v>
                </c:pt>
                <c:pt idx="84">
                  <c:v>318.09500000000003</c:v>
                </c:pt>
                <c:pt idx="85">
                  <c:v>303.13799999999998</c:v>
                </c:pt>
                <c:pt idx="86">
                  <c:v>301.90800000000002</c:v>
                </c:pt>
                <c:pt idx="87">
                  <c:v>288.096</c:v>
                </c:pt>
                <c:pt idx="88">
                  <c:v>194.38300000000001</c:v>
                </c:pt>
                <c:pt idx="89">
                  <c:v>192.32300000000001</c:v>
                </c:pt>
                <c:pt idx="90">
                  <c:v>192.23099999999999</c:v>
                </c:pt>
                <c:pt idx="91">
                  <c:v>192.23400000000001</c:v>
                </c:pt>
                <c:pt idx="92">
                  <c:v>145.32</c:v>
                </c:pt>
                <c:pt idx="93">
                  <c:v>142.83699999999999</c:v>
                </c:pt>
                <c:pt idx="94">
                  <c:v>142.92400000000001</c:v>
                </c:pt>
                <c:pt idx="95">
                  <c:v>141.44399999999999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328.50599999999997</c:v>
                </c:pt>
                <c:pt idx="25">
                  <c:v>444.98200000000003</c:v>
                </c:pt>
                <c:pt idx="26">
                  <c:v>457.90199999999999</c:v>
                </c:pt>
                <c:pt idx="27">
                  <c:v>663.50400000000002</c:v>
                </c:pt>
                <c:pt idx="28">
                  <c:v>731.13900000000001</c:v>
                </c:pt>
                <c:pt idx="29">
                  <c:v>731.52099999999996</c:v>
                </c:pt>
                <c:pt idx="30">
                  <c:v>730.17700000000002</c:v>
                </c:pt>
                <c:pt idx="31">
                  <c:v>726.05700000000002</c:v>
                </c:pt>
                <c:pt idx="32">
                  <c:v>667.88099999999997</c:v>
                </c:pt>
                <c:pt idx="33">
                  <c:v>627.11500000000001</c:v>
                </c:pt>
                <c:pt idx="34">
                  <c:v>623.72</c:v>
                </c:pt>
                <c:pt idx="35">
                  <c:v>619.08199999999999</c:v>
                </c:pt>
                <c:pt idx="36">
                  <c:v>144.06800000000001</c:v>
                </c:pt>
                <c:pt idx="37">
                  <c:v>132.857</c:v>
                </c:pt>
                <c:pt idx="38">
                  <c:v>145.529</c:v>
                </c:pt>
                <c:pt idx="39">
                  <c:v>158.47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108.01600000000001</c:v>
                </c:pt>
                <c:pt idx="72">
                  <c:v>409.61599999999999</c:v>
                </c:pt>
                <c:pt idx="73">
                  <c:v>328.02199999999999</c:v>
                </c:pt>
                <c:pt idx="74">
                  <c:v>399.89699999999999</c:v>
                </c:pt>
                <c:pt idx="75">
                  <c:v>432.22300000000001</c:v>
                </c:pt>
                <c:pt idx="76">
                  <c:v>604.89200000000005</c:v>
                </c:pt>
                <c:pt idx="77">
                  <c:v>513.726</c:v>
                </c:pt>
                <c:pt idx="78">
                  <c:v>607.53800000000001</c:v>
                </c:pt>
                <c:pt idx="79">
                  <c:v>586.23400000000004</c:v>
                </c:pt>
                <c:pt idx="80">
                  <c:v>120.73399999999999</c:v>
                </c:pt>
                <c:pt idx="81">
                  <c:v>46.124000000000002</c:v>
                </c:pt>
                <c:pt idx="82">
                  <c:v>45.968000000000004</c:v>
                </c:pt>
                <c:pt idx="83">
                  <c:v>45.756999999999998</c:v>
                </c:pt>
                <c:pt idx="84">
                  <c:v>45.600999999999999</c:v>
                </c:pt>
                <c:pt idx="85">
                  <c:v>1.6830000000000001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200.03800000000001</c:v>
                </c:pt>
                <c:pt idx="37">
                  <c:v>164.108</c:v>
                </c:pt>
                <c:pt idx="38">
                  <c:v>110.48099999999999</c:v>
                </c:pt>
                <c:pt idx="39">
                  <c:v>77.319000000000003</c:v>
                </c:pt>
                <c:pt idx="40">
                  <c:v>398.11099999999999</c:v>
                </c:pt>
                <c:pt idx="41">
                  <c:v>345.69499999999999</c:v>
                </c:pt>
                <c:pt idx="42">
                  <c:v>237.006</c:v>
                </c:pt>
                <c:pt idx="43">
                  <c:v>212.102</c:v>
                </c:pt>
                <c:pt idx="44">
                  <c:v>393.858</c:v>
                </c:pt>
                <c:pt idx="45">
                  <c:v>295.64100000000002</c:v>
                </c:pt>
                <c:pt idx="46">
                  <c:v>816.12300000000005</c:v>
                </c:pt>
                <c:pt idx="47">
                  <c:v>1024.3240000000001</c:v>
                </c:pt>
                <c:pt idx="48">
                  <c:v>1122.2660000000001</c:v>
                </c:pt>
                <c:pt idx="49">
                  <c:v>1102.4680000000001</c:v>
                </c:pt>
                <c:pt idx="50">
                  <c:v>1067.2760000000001</c:v>
                </c:pt>
                <c:pt idx="51">
                  <c:v>1114.529</c:v>
                </c:pt>
                <c:pt idx="52">
                  <c:v>1498.625</c:v>
                </c:pt>
                <c:pt idx="53">
                  <c:v>1447.9870000000001</c:v>
                </c:pt>
                <c:pt idx="54">
                  <c:v>1180.566</c:v>
                </c:pt>
                <c:pt idx="55">
                  <c:v>987.48900000000003</c:v>
                </c:pt>
                <c:pt idx="56">
                  <c:v>534.41399999999999</c:v>
                </c:pt>
                <c:pt idx="57">
                  <c:v>420.565</c:v>
                </c:pt>
                <c:pt idx="58">
                  <c:v>398.49400000000003</c:v>
                </c:pt>
                <c:pt idx="59">
                  <c:v>377.60500000000002</c:v>
                </c:pt>
                <c:pt idx="60">
                  <c:v>576.67600000000004</c:v>
                </c:pt>
                <c:pt idx="61">
                  <c:v>636.39700000000005</c:v>
                </c:pt>
                <c:pt idx="62">
                  <c:v>597.97500000000002</c:v>
                </c:pt>
                <c:pt idx="63">
                  <c:v>533.82600000000002</c:v>
                </c:pt>
                <c:pt idx="64">
                  <c:v>354.81700000000001</c:v>
                </c:pt>
                <c:pt idx="65">
                  <c:v>277.75299999999999</c:v>
                </c:pt>
                <c:pt idx="66">
                  <c:v>271.87900000000002</c:v>
                </c:pt>
                <c:pt idx="67">
                  <c:v>224.75899999999999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-1435.9690000000001</c:v>
                </c:pt>
                <c:pt idx="1">
                  <c:v>-1502.672</c:v>
                </c:pt>
                <c:pt idx="2">
                  <c:v>-1444.3979999999999</c:v>
                </c:pt>
                <c:pt idx="3">
                  <c:v>-1443.3309999999999</c:v>
                </c:pt>
                <c:pt idx="4">
                  <c:v>-1391.7239999999999</c:v>
                </c:pt>
                <c:pt idx="5">
                  <c:v>-1106.518</c:v>
                </c:pt>
                <c:pt idx="6">
                  <c:v>-912.30799999999999</c:v>
                </c:pt>
                <c:pt idx="7">
                  <c:v>-913.19</c:v>
                </c:pt>
                <c:pt idx="8">
                  <c:v>-977.06299999999999</c:v>
                </c:pt>
                <c:pt idx="9">
                  <c:v>-1000.441</c:v>
                </c:pt>
                <c:pt idx="10">
                  <c:v>-1002.823</c:v>
                </c:pt>
                <c:pt idx="11">
                  <c:v>-1030.4860000000001</c:v>
                </c:pt>
                <c:pt idx="12">
                  <c:v>-993.31799999999998</c:v>
                </c:pt>
                <c:pt idx="13">
                  <c:v>-1020.7140000000001</c:v>
                </c:pt>
                <c:pt idx="14">
                  <c:v>-1076.711</c:v>
                </c:pt>
                <c:pt idx="15">
                  <c:v>-1114.1130000000001</c:v>
                </c:pt>
                <c:pt idx="16">
                  <c:v>-1098.4459999999999</c:v>
                </c:pt>
                <c:pt idx="17">
                  <c:v>-1040.8109999999999</c:v>
                </c:pt>
                <c:pt idx="18">
                  <c:v>-1190.1089999999999</c:v>
                </c:pt>
                <c:pt idx="19">
                  <c:v>-1385.7539999999999</c:v>
                </c:pt>
                <c:pt idx="20">
                  <c:v>-1233.0519999999999</c:v>
                </c:pt>
                <c:pt idx="21">
                  <c:v>-1112.5319999999999</c:v>
                </c:pt>
                <c:pt idx="22">
                  <c:v>-962.43299999999999</c:v>
                </c:pt>
                <c:pt idx="23">
                  <c:v>-749.47199999999998</c:v>
                </c:pt>
                <c:pt idx="24">
                  <c:v>-821.02599999999995</c:v>
                </c:pt>
                <c:pt idx="25">
                  <c:v>-750.40599999999995</c:v>
                </c:pt>
                <c:pt idx="26">
                  <c:v>-573.02700000000004</c:v>
                </c:pt>
                <c:pt idx="27">
                  <c:v>-650.79700000000003</c:v>
                </c:pt>
                <c:pt idx="28">
                  <c:v>-693.02300000000002</c:v>
                </c:pt>
                <c:pt idx="29">
                  <c:v>-685.178</c:v>
                </c:pt>
                <c:pt idx="30">
                  <c:v>-693.76</c:v>
                </c:pt>
                <c:pt idx="31">
                  <c:v>-676.88199999999995</c:v>
                </c:pt>
                <c:pt idx="32">
                  <c:v>-542.86500000000001</c:v>
                </c:pt>
                <c:pt idx="33">
                  <c:v>-428.24299999999999</c:v>
                </c:pt>
                <c:pt idx="34">
                  <c:v>-438.55500000000001</c:v>
                </c:pt>
                <c:pt idx="35">
                  <c:v>-455.94900000000001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-229.328</c:v>
                </c:pt>
                <c:pt idx="69">
                  <c:v>-327.65199999999999</c:v>
                </c:pt>
                <c:pt idx="70">
                  <c:v>-414.029</c:v>
                </c:pt>
                <c:pt idx="71">
                  <c:v>-597.65</c:v>
                </c:pt>
                <c:pt idx="72">
                  <c:v>-1280.8869999999999</c:v>
                </c:pt>
                <c:pt idx="73">
                  <c:v>-1391.3510000000001</c:v>
                </c:pt>
                <c:pt idx="74">
                  <c:v>-1413.49</c:v>
                </c:pt>
                <c:pt idx="75">
                  <c:v>-1406.222</c:v>
                </c:pt>
                <c:pt idx="76">
                  <c:v>-1803.828</c:v>
                </c:pt>
                <c:pt idx="77">
                  <c:v>-1670.4960000000001</c:v>
                </c:pt>
                <c:pt idx="78">
                  <c:v>-1751.0429999999999</c:v>
                </c:pt>
                <c:pt idx="79">
                  <c:v>-1692.6220000000001</c:v>
                </c:pt>
                <c:pt idx="80">
                  <c:v>-1100.636</c:v>
                </c:pt>
                <c:pt idx="81">
                  <c:v>-1159.0260000000001</c:v>
                </c:pt>
                <c:pt idx="82">
                  <c:v>-1284.3119999999999</c:v>
                </c:pt>
                <c:pt idx="83">
                  <c:v>-1438.8409999999999</c:v>
                </c:pt>
                <c:pt idx="84">
                  <c:v>-1237.2529999999999</c:v>
                </c:pt>
                <c:pt idx="85">
                  <c:v>-1269.8140000000001</c:v>
                </c:pt>
                <c:pt idx="86">
                  <c:v>-1441.6089999999999</c:v>
                </c:pt>
                <c:pt idx="87">
                  <c:v>-1499.904</c:v>
                </c:pt>
                <c:pt idx="88">
                  <c:v>-1318.193</c:v>
                </c:pt>
                <c:pt idx="89">
                  <c:v>-1354.9449999999999</c:v>
                </c:pt>
                <c:pt idx="90">
                  <c:v>-1429.19</c:v>
                </c:pt>
                <c:pt idx="91">
                  <c:v>-1559.8579999999999</c:v>
                </c:pt>
                <c:pt idx="92">
                  <c:v>-1592.6089999999999</c:v>
                </c:pt>
                <c:pt idx="93">
                  <c:v>-1686.4570000000001</c:v>
                </c:pt>
                <c:pt idx="94">
                  <c:v>-1786.2560000000001</c:v>
                </c:pt>
                <c:pt idx="95">
                  <c:v>-1883.277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-2.1840000000000002</c:v>
                </c:pt>
                <c:pt idx="5">
                  <c:v>-295.60300000000001</c:v>
                </c:pt>
                <c:pt idx="6">
                  <c:v>-570.59</c:v>
                </c:pt>
                <c:pt idx="7">
                  <c:v>-584.12199999999996</c:v>
                </c:pt>
                <c:pt idx="8">
                  <c:v>-583.26900000000001</c:v>
                </c:pt>
                <c:pt idx="9">
                  <c:v>-583.41899999999998</c:v>
                </c:pt>
                <c:pt idx="10">
                  <c:v>-582.27200000000005</c:v>
                </c:pt>
                <c:pt idx="11">
                  <c:v>-582.15599999999995</c:v>
                </c:pt>
                <c:pt idx="12">
                  <c:v>-581.93399999999997</c:v>
                </c:pt>
                <c:pt idx="13">
                  <c:v>-580.69399999999996</c:v>
                </c:pt>
                <c:pt idx="14">
                  <c:v>-580.94200000000001</c:v>
                </c:pt>
                <c:pt idx="15">
                  <c:v>-579.67600000000004</c:v>
                </c:pt>
                <c:pt idx="16">
                  <c:v>-527.72</c:v>
                </c:pt>
                <c:pt idx="17">
                  <c:v>-527.505</c:v>
                </c:pt>
                <c:pt idx="18">
                  <c:v>-309.05200000000002</c:v>
                </c:pt>
                <c:pt idx="19">
                  <c:v>-20.382999999999999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-45.180999999999997</c:v>
                </c:pt>
                <c:pt idx="45">
                  <c:v>-51.984999999999999</c:v>
                </c:pt>
                <c:pt idx="46">
                  <c:v>-570.12599999999998</c:v>
                </c:pt>
                <c:pt idx="47">
                  <c:v>-698.97299999999996</c:v>
                </c:pt>
                <c:pt idx="48">
                  <c:v>-696.78099999999995</c:v>
                </c:pt>
                <c:pt idx="49">
                  <c:v>-696.23800000000006</c:v>
                </c:pt>
                <c:pt idx="50">
                  <c:v>-695.83</c:v>
                </c:pt>
                <c:pt idx="51">
                  <c:v>-761.58900000000006</c:v>
                </c:pt>
                <c:pt idx="52">
                  <c:v>-1112.395</c:v>
                </c:pt>
                <c:pt idx="53">
                  <c:v>-1111.5730000000001</c:v>
                </c:pt>
                <c:pt idx="54">
                  <c:v>-983.21100000000001</c:v>
                </c:pt>
                <c:pt idx="55">
                  <c:v>-760.05799999999999</c:v>
                </c:pt>
                <c:pt idx="56">
                  <c:v>-475.428</c:v>
                </c:pt>
                <c:pt idx="57">
                  <c:v>-475.13499999999999</c:v>
                </c:pt>
                <c:pt idx="58">
                  <c:v>-475.07600000000002</c:v>
                </c:pt>
                <c:pt idx="59">
                  <c:v>-474.76</c:v>
                </c:pt>
                <c:pt idx="60">
                  <c:v>-642.87400000000002</c:v>
                </c:pt>
                <c:pt idx="61">
                  <c:v>-785.08199999999999</c:v>
                </c:pt>
                <c:pt idx="62">
                  <c:v>-782.34400000000005</c:v>
                </c:pt>
                <c:pt idx="63">
                  <c:v>-699.26400000000001</c:v>
                </c:pt>
                <c:pt idx="64">
                  <c:v>-642.53499999999997</c:v>
                </c:pt>
                <c:pt idx="65">
                  <c:v>-633.03800000000001</c:v>
                </c:pt>
                <c:pt idx="66">
                  <c:v>-631.33900000000006</c:v>
                </c:pt>
                <c:pt idx="67">
                  <c:v>-580.95000000000005</c:v>
                </c:pt>
                <c:pt idx="68">
                  <c:v>-122.96299999999999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493613969086698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3738.0889999999999</c:v>
                </c:pt>
                <c:pt idx="1">
                  <c:v>3737.8389999999999</c:v>
                </c:pt>
                <c:pt idx="2">
                  <c:v>3737.1120000000001</c:v>
                </c:pt>
                <c:pt idx="3">
                  <c:v>3735.1010000000001</c:v>
                </c:pt>
                <c:pt idx="4">
                  <c:v>3733.2930000000001</c:v>
                </c:pt>
                <c:pt idx="5">
                  <c:v>3736.11</c:v>
                </c:pt>
                <c:pt idx="6">
                  <c:v>3738.6990000000001</c:v>
                </c:pt>
                <c:pt idx="7">
                  <c:v>3738.7860000000001</c:v>
                </c:pt>
                <c:pt idx="8">
                  <c:v>3737.9580000000001</c:v>
                </c:pt>
                <c:pt idx="9">
                  <c:v>3736.6970000000001</c:v>
                </c:pt>
                <c:pt idx="10">
                  <c:v>3736.0949999999998</c:v>
                </c:pt>
                <c:pt idx="11">
                  <c:v>3736.5920000000001</c:v>
                </c:pt>
                <c:pt idx="12">
                  <c:v>3736.9169999999999</c:v>
                </c:pt>
                <c:pt idx="13">
                  <c:v>3736.4949999999999</c:v>
                </c:pt>
                <c:pt idx="14">
                  <c:v>3735.7739999999999</c:v>
                </c:pt>
                <c:pt idx="15">
                  <c:v>3735.2440000000001</c:v>
                </c:pt>
                <c:pt idx="16">
                  <c:v>3734.2040000000002</c:v>
                </c:pt>
                <c:pt idx="17">
                  <c:v>3733.7530000000002</c:v>
                </c:pt>
                <c:pt idx="18">
                  <c:v>3734.364</c:v>
                </c:pt>
                <c:pt idx="19">
                  <c:v>3735.08</c:v>
                </c:pt>
                <c:pt idx="20">
                  <c:v>3736.3389999999999</c:v>
                </c:pt>
                <c:pt idx="21">
                  <c:v>3736.473</c:v>
                </c:pt>
                <c:pt idx="22">
                  <c:v>3735.5770000000002</c:v>
                </c:pt>
                <c:pt idx="23">
                  <c:v>3735.3319999999999</c:v>
                </c:pt>
                <c:pt idx="24">
                  <c:v>3735.8020000000001</c:v>
                </c:pt>
                <c:pt idx="25">
                  <c:v>3736.2959999999998</c:v>
                </c:pt>
                <c:pt idx="26">
                  <c:v>3736.6990000000001</c:v>
                </c:pt>
                <c:pt idx="27">
                  <c:v>3737.0129999999999</c:v>
                </c:pt>
                <c:pt idx="28">
                  <c:v>3736.3040000000001</c:v>
                </c:pt>
                <c:pt idx="29">
                  <c:v>3737.6030000000001</c:v>
                </c:pt>
                <c:pt idx="30">
                  <c:v>3736.9850000000001</c:v>
                </c:pt>
                <c:pt idx="31">
                  <c:v>3737.3270000000002</c:v>
                </c:pt>
                <c:pt idx="32">
                  <c:v>3737.2890000000002</c:v>
                </c:pt>
                <c:pt idx="33">
                  <c:v>3738.9360000000001</c:v>
                </c:pt>
                <c:pt idx="34">
                  <c:v>3737.7860000000001</c:v>
                </c:pt>
                <c:pt idx="35">
                  <c:v>3738.1680000000001</c:v>
                </c:pt>
                <c:pt idx="36">
                  <c:v>3739.0610000000001</c:v>
                </c:pt>
                <c:pt idx="37">
                  <c:v>3738.8649999999998</c:v>
                </c:pt>
                <c:pt idx="38">
                  <c:v>3739.0729999999999</c:v>
                </c:pt>
                <c:pt idx="39">
                  <c:v>3739.1260000000002</c:v>
                </c:pt>
                <c:pt idx="40">
                  <c:v>3737.9740000000002</c:v>
                </c:pt>
                <c:pt idx="41">
                  <c:v>3739.7669999999998</c:v>
                </c:pt>
                <c:pt idx="42">
                  <c:v>3740.8679999999999</c:v>
                </c:pt>
                <c:pt idx="43">
                  <c:v>3741.5940000000001</c:v>
                </c:pt>
                <c:pt idx="44">
                  <c:v>3741.7460000000001</c:v>
                </c:pt>
                <c:pt idx="45">
                  <c:v>3740.5169999999998</c:v>
                </c:pt>
                <c:pt idx="46">
                  <c:v>3739.18</c:v>
                </c:pt>
                <c:pt idx="47">
                  <c:v>3738.5929999999998</c:v>
                </c:pt>
                <c:pt idx="48">
                  <c:v>3739.8739999999998</c:v>
                </c:pt>
                <c:pt idx="49">
                  <c:v>3740.3679999999999</c:v>
                </c:pt>
                <c:pt idx="50">
                  <c:v>3739.7269999999999</c:v>
                </c:pt>
                <c:pt idx="51">
                  <c:v>3738.3620000000001</c:v>
                </c:pt>
                <c:pt idx="52">
                  <c:v>3735.9839999999999</c:v>
                </c:pt>
                <c:pt idx="53">
                  <c:v>3736.0610000000001</c:v>
                </c:pt>
                <c:pt idx="54">
                  <c:v>3735.3809999999999</c:v>
                </c:pt>
                <c:pt idx="55">
                  <c:v>3735.634</c:v>
                </c:pt>
                <c:pt idx="56">
                  <c:v>3735.6170000000002</c:v>
                </c:pt>
                <c:pt idx="57">
                  <c:v>3732.5390000000002</c:v>
                </c:pt>
                <c:pt idx="58">
                  <c:v>3734.5529999999999</c:v>
                </c:pt>
                <c:pt idx="59">
                  <c:v>3735.2089999999998</c:v>
                </c:pt>
                <c:pt idx="60">
                  <c:v>3735.55</c:v>
                </c:pt>
                <c:pt idx="61">
                  <c:v>3735.76</c:v>
                </c:pt>
                <c:pt idx="62">
                  <c:v>3735.8939999999998</c:v>
                </c:pt>
                <c:pt idx="63">
                  <c:v>3736.509</c:v>
                </c:pt>
                <c:pt idx="64">
                  <c:v>3735.6529999999998</c:v>
                </c:pt>
                <c:pt idx="65">
                  <c:v>3735.971</c:v>
                </c:pt>
                <c:pt idx="66">
                  <c:v>3736.9760000000001</c:v>
                </c:pt>
                <c:pt idx="67">
                  <c:v>3738.3780000000002</c:v>
                </c:pt>
                <c:pt idx="68">
                  <c:v>3737.6660000000002</c:v>
                </c:pt>
                <c:pt idx="69">
                  <c:v>3736.4090000000001</c:v>
                </c:pt>
                <c:pt idx="70">
                  <c:v>3736.1149999999998</c:v>
                </c:pt>
                <c:pt idx="71">
                  <c:v>3736.5740000000001</c:v>
                </c:pt>
                <c:pt idx="72">
                  <c:v>3737.4380000000001</c:v>
                </c:pt>
                <c:pt idx="73">
                  <c:v>3737.8180000000002</c:v>
                </c:pt>
                <c:pt idx="74">
                  <c:v>3737.3789999999999</c:v>
                </c:pt>
                <c:pt idx="75">
                  <c:v>3736.3270000000002</c:v>
                </c:pt>
                <c:pt idx="76">
                  <c:v>3735.9340000000002</c:v>
                </c:pt>
                <c:pt idx="77">
                  <c:v>3736.5459999999998</c:v>
                </c:pt>
                <c:pt idx="78">
                  <c:v>3738.7159999999999</c:v>
                </c:pt>
                <c:pt idx="79">
                  <c:v>3741.2739999999999</c:v>
                </c:pt>
                <c:pt idx="80">
                  <c:v>3741.2249999999999</c:v>
                </c:pt>
                <c:pt idx="81">
                  <c:v>3739.27</c:v>
                </c:pt>
                <c:pt idx="82">
                  <c:v>3738.6219999999998</c:v>
                </c:pt>
                <c:pt idx="83">
                  <c:v>3738.2040000000002</c:v>
                </c:pt>
                <c:pt idx="84">
                  <c:v>3737.98</c:v>
                </c:pt>
                <c:pt idx="85">
                  <c:v>3739.2330000000002</c:v>
                </c:pt>
                <c:pt idx="86">
                  <c:v>3738.433</c:v>
                </c:pt>
                <c:pt idx="87">
                  <c:v>3737.2240000000002</c:v>
                </c:pt>
                <c:pt idx="88">
                  <c:v>3736.8829999999998</c:v>
                </c:pt>
                <c:pt idx="89">
                  <c:v>3737.36</c:v>
                </c:pt>
                <c:pt idx="90">
                  <c:v>3738.6080000000002</c:v>
                </c:pt>
                <c:pt idx="91">
                  <c:v>3739.6619999999998</c:v>
                </c:pt>
                <c:pt idx="92">
                  <c:v>3739.402</c:v>
                </c:pt>
                <c:pt idx="93">
                  <c:v>3741.0540000000001</c:v>
                </c:pt>
                <c:pt idx="94">
                  <c:v>3738.799</c:v>
                </c:pt>
                <c:pt idx="95">
                  <c:v>3740.9070000000002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2600.3409999999999</c:v>
                </c:pt>
                <c:pt idx="1">
                  <c:v>2623.4630000000002</c:v>
                </c:pt>
                <c:pt idx="2">
                  <c:v>2624.2049999999999</c:v>
                </c:pt>
                <c:pt idx="3">
                  <c:v>2634.288</c:v>
                </c:pt>
                <c:pt idx="4">
                  <c:v>2563.8719999999998</c:v>
                </c:pt>
                <c:pt idx="5">
                  <c:v>2564.127</c:v>
                </c:pt>
                <c:pt idx="6">
                  <c:v>2552.3069999999998</c:v>
                </c:pt>
                <c:pt idx="7">
                  <c:v>2543.9</c:v>
                </c:pt>
                <c:pt idx="8">
                  <c:v>2542.1170000000002</c:v>
                </c:pt>
                <c:pt idx="9">
                  <c:v>2525.6</c:v>
                </c:pt>
                <c:pt idx="10">
                  <c:v>2528.3119999999999</c:v>
                </c:pt>
                <c:pt idx="11">
                  <c:v>2512.5859999999998</c:v>
                </c:pt>
                <c:pt idx="12">
                  <c:v>2582.5709999999999</c:v>
                </c:pt>
                <c:pt idx="13">
                  <c:v>2545.5859999999998</c:v>
                </c:pt>
                <c:pt idx="14">
                  <c:v>2527.3240000000001</c:v>
                </c:pt>
                <c:pt idx="15">
                  <c:v>2533.201</c:v>
                </c:pt>
                <c:pt idx="16">
                  <c:v>2534.9870000000001</c:v>
                </c:pt>
                <c:pt idx="17">
                  <c:v>2536.7269999999999</c:v>
                </c:pt>
                <c:pt idx="18">
                  <c:v>2545.261</c:v>
                </c:pt>
                <c:pt idx="19">
                  <c:v>2556.7829999999999</c:v>
                </c:pt>
                <c:pt idx="20">
                  <c:v>2440.337</c:v>
                </c:pt>
                <c:pt idx="21">
                  <c:v>2424.922</c:v>
                </c:pt>
                <c:pt idx="22">
                  <c:v>2459.9839999999999</c:v>
                </c:pt>
                <c:pt idx="23">
                  <c:v>2413.5329999999999</c:v>
                </c:pt>
                <c:pt idx="24">
                  <c:v>2448.357</c:v>
                </c:pt>
                <c:pt idx="25">
                  <c:v>2462.6869999999999</c:v>
                </c:pt>
                <c:pt idx="26">
                  <c:v>2472.3510000000001</c:v>
                </c:pt>
                <c:pt idx="27">
                  <c:v>2486.6289999999999</c:v>
                </c:pt>
                <c:pt idx="28">
                  <c:v>2425.3069999999998</c:v>
                </c:pt>
                <c:pt idx="29">
                  <c:v>2411.3760000000002</c:v>
                </c:pt>
                <c:pt idx="30">
                  <c:v>2354.424</c:v>
                </c:pt>
                <c:pt idx="31">
                  <c:v>2336.5740000000001</c:v>
                </c:pt>
                <c:pt idx="32">
                  <c:v>2226.19</c:v>
                </c:pt>
                <c:pt idx="33">
                  <c:v>2168.364</c:v>
                </c:pt>
                <c:pt idx="34">
                  <c:v>2179.9470000000001</c:v>
                </c:pt>
                <c:pt idx="35">
                  <c:v>2136.768</c:v>
                </c:pt>
                <c:pt idx="36">
                  <c:v>2198.0940000000001</c:v>
                </c:pt>
                <c:pt idx="37">
                  <c:v>2184.3110000000001</c:v>
                </c:pt>
                <c:pt idx="38">
                  <c:v>2187.471</c:v>
                </c:pt>
                <c:pt idx="39">
                  <c:v>2180.0500000000002</c:v>
                </c:pt>
                <c:pt idx="40">
                  <c:v>2175.67</c:v>
                </c:pt>
                <c:pt idx="41">
                  <c:v>2222.5479999999998</c:v>
                </c:pt>
                <c:pt idx="42">
                  <c:v>2245.5030000000002</c:v>
                </c:pt>
                <c:pt idx="43">
                  <c:v>2255.1529999999998</c:v>
                </c:pt>
                <c:pt idx="44">
                  <c:v>2293.8240000000001</c:v>
                </c:pt>
                <c:pt idx="45">
                  <c:v>2271.1320000000001</c:v>
                </c:pt>
                <c:pt idx="46">
                  <c:v>2237.2359999999999</c:v>
                </c:pt>
                <c:pt idx="47">
                  <c:v>2208.6750000000002</c:v>
                </c:pt>
                <c:pt idx="48">
                  <c:v>2179.1610000000001</c:v>
                </c:pt>
                <c:pt idx="49">
                  <c:v>2166.3270000000002</c:v>
                </c:pt>
                <c:pt idx="50">
                  <c:v>2162.8539999999998</c:v>
                </c:pt>
                <c:pt idx="51">
                  <c:v>2139.5360000000001</c:v>
                </c:pt>
                <c:pt idx="52">
                  <c:v>2202.7109999999998</c:v>
                </c:pt>
                <c:pt idx="53">
                  <c:v>2201.9810000000002</c:v>
                </c:pt>
                <c:pt idx="54">
                  <c:v>2240.8319999999999</c:v>
                </c:pt>
                <c:pt idx="55">
                  <c:v>2271.7020000000002</c:v>
                </c:pt>
                <c:pt idx="56">
                  <c:v>2328.7849999999999</c:v>
                </c:pt>
                <c:pt idx="57">
                  <c:v>2364.5070000000001</c:v>
                </c:pt>
                <c:pt idx="58">
                  <c:v>2397.4279999999999</c:v>
                </c:pt>
                <c:pt idx="59">
                  <c:v>2441.587</c:v>
                </c:pt>
                <c:pt idx="60">
                  <c:v>2546.5520000000001</c:v>
                </c:pt>
                <c:pt idx="61">
                  <c:v>2597.2109999999998</c:v>
                </c:pt>
                <c:pt idx="62">
                  <c:v>2669.357</c:v>
                </c:pt>
                <c:pt idx="63">
                  <c:v>2707.2669999999998</c:v>
                </c:pt>
                <c:pt idx="64">
                  <c:v>2883.9639999999999</c:v>
                </c:pt>
                <c:pt idx="65">
                  <c:v>2915.087</c:v>
                </c:pt>
                <c:pt idx="66">
                  <c:v>2931.8850000000002</c:v>
                </c:pt>
                <c:pt idx="67">
                  <c:v>2961.6179999999999</c:v>
                </c:pt>
                <c:pt idx="68">
                  <c:v>2988.6089999999999</c:v>
                </c:pt>
                <c:pt idx="69">
                  <c:v>2956.3789999999999</c:v>
                </c:pt>
                <c:pt idx="70">
                  <c:v>2943.7719999999999</c:v>
                </c:pt>
                <c:pt idx="71">
                  <c:v>2951.665</c:v>
                </c:pt>
                <c:pt idx="72">
                  <c:v>2941.9250000000002</c:v>
                </c:pt>
                <c:pt idx="73">
                  <c:v>2921.8130000000001</c:v>
                </c:pt>
                <c:pt idx="74">
                  <c:v>2925.1680000000001</c:v>
                </c:pt>
                <c:pt idx="75">
                  <c:v>2919.82</c:v>
                </c:pt>
                <c:pt idx="76">
                  <c:v>2945.9679999999998</c:v>
                </c:pt>
                <c:pt idx="77">
                  <c:v>2932.279</c:v>
                </c:pt>
                <c:pt idx="78">
                  <c:v>2906.665</c:v>
                </c:pt>
                <c:pt idx="79">
                  <c:v>2893.2550000000001</c:v>
                </c:pt>
                <c:pt idx="80">
                  <c:v>2967.6559999999999</c:v>
                </c:pt>
                <c:pt idx="81">
                  <c:v>2986.2170000000001</c:v>
                </c:pt>
                <c:pt idx="82">
                  <c:v>2965.5149999999999</c:v>
                </c:pt>
                <c:pt idx="83">
                  <c:v>2979.384</c:v>
                </c:pt>
                <c:pt idx="84">
                  <c:v>2982.8449999999998</c:v>
                </c:pt>
                <c:pt idx="85">
                  <c:v>2960.8789999999999</c:v>
                </c:pt>
                <c:pt idx="86">
                  <c:v>2930.3</c:v>
                </c:pt>
                <c:pt idx="87">
                  <c:v>2793.2809999999999</c:v>
                </c:pt>
                <c:pt idx="88">
                  <c:v>2706.1390000000001</c:v>
                </c:pt>
                <c:pt idx="89">
                  <c:v>2668.7530000000002</c:v>
                </c:pt>
                <c:pt idx="90">
                  <c:v>2646.4340000000002</c:v>
                </c:pt>
                <c:pt idx="91">
                  <c:v>2553.9609999999998</c:v>
                </c:pt>
                <c:pt idx="92">
                  <c:v>2485.3580000000002</c:v>
                </c:pt>
                <c:pt idx="93">
                  <c:v>2388.306</c:v>
                </c:pt>
                <c:pt idx="94">
                  <c:v>2386.4319999999998</c:v>
                </c:pt>
                <c:pt idx="95">
                  <c:v>2389.7829999999999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65.38</c:v>
                </c:pt>
                <c:pt idx="1">
                  <c:v>64.222999999999999</c:v>
                </c:pt>
                <c:pt idx="2">
                  <c:v>64.156000000000006</c:v>
                </c:pt>
                <c:pt idx="3">
                  <c:v>64.215999999999994</c:v>
                </c:pt>
                <c:pt idx="4">
                  <c:v>64.183000000000007</c:v>
                </c:pt>
                <c:pt idx="5">
                  <c:v>64.162999999999997</c:v>
                </c:pt>
                <c:pt idx="6">
                  <c:v>64.162999999999997</c:v>
                </c:pt>
                <c:pt idx="7">
                  <c:v>64.17</c:v>
                </c:pt>
                <c:pt idx="8">
                  <c:v>64.17</c:v>
                </c:pt>
                <c:pt idx="9">
                  <c:v>64.183000000000007</c:v>
                </c:pt>
                <c:pt idx="10">
                  <c:v>64.195999999999998</c:v>
                </c:pt>
                <c:pt idx="11">
                  <c:v>64.195999999999998</c:v>
                </c:pt>
                <c:pt idx="12">
                  <c:v>64.19</c:v>
                </c:pt>
                <c:pt idx="13">
                  <c:v>64.215999999999994</c:v>
                </c:pt>
                <c:pt idx="14">
                  <c:v>64.176000000000002</c:v>
                </c:pt>
                <c:pt idx="15">
                  <c:v>64.17</c:v>
                </c:pt>
                <c:pt idx="16">
                  <c:v>64.176000000000002</c:v>
                </c:pt>
                <c:pt idx="17">
                  <c:v>64.150000000000006</c:v>
                </c:pt>
                <c:pt idx="18">
                  <c:v>64.17</c:v>
                </c:pt>
                <c:pt idx="19">
                  <c:v>64.156000000000006</c:v>
                </c:pt>
                <c:pt idx="20">
                  <c:v>64.108999999999995</c:v>
                </c:pt>
                <c:pt idx="21">
                  <c:v>64.156000000000006</c:v>
                </c:pt>
                <c:pt idx="22">
                  <c:v>64.150000000000006</c:v>
                </c:pt>
                <c:pt idx="23">
                  <c:v>64.135999999999996</c:v>
                </c:pt>
                <c:pt idx="24">
                  <c:v>64.17</c:v>
                </c:pt>
                <c:pt idx="25">
                  <c:v>64.129000000000005</c:v>
                </c:pt>
                <c:pt idx="26">
                  <c:v>64.17</c:v>
                </c:pt>
                <c:pt idx="27">
                  <c:v>64.156000000000006</c:v>
                </c:pt>
                <c:pt idx="28">
                  <c:v>64.176000000000002</c:v>
                </c:pt>
                <c:pt idx="29">
                  <c:v>64.162999999999997</c:v>
                </c:pt>
                <c:pt idx="30">
                  <c:v>64.17</c:v>
                </c:pt>
                <c:pt idx="31">
                  <c:v>63.695</c:v>
                </c:pt>
                <c:pt idx="32">
                  <c:v>56.997</c:v>
                </c:pt>
                <c:pt idx="33">
                  <c:v>56.148000000000003</c:v>
                </c:pt>
                <c:pt idx="34">
                  <c:v>56.087000000000003</c:v>
                </c:pt>
                <c:pt idx="35">
                  <c:v>55.598999999999997</c:v>
                </c:pt>
                <c:pt idx="36">
                  <c:v>49.034999999999997</c:v>
                </c:pt>
                <c:pt idx="37">
                  <c:v>48.104999999999997</c:v>
                </c:pt>
                <c:pt idx="38">
                  <c:v>48.098999999999997</c:v>
                </c:pt>
                <c:pt idx="39">
                  <c:v>48.186</c:v>
                </c:pt>
                <c:pt idx="40">
                  <c:v>48.171999999999997</c:v>
                </c:pt>
                <c:pt idx="41">
                  <c:v>48.158999999999999</c:v>
                </c:pt>
                <c:pt idx="42">
                  <c:v>48.171999999999997</c:v>
                </c:pt>
                <c:pt idx="43">
                  <c:v>48.146000000000001</c:v>
                </c:pt>
                <c:pt idx="44">
                  <c:v>48.091999999999999</c:v>
                </c:pt>
                <c:pt idx="45">
                  <c:v>48.131999999999998</c:v>
                </c:pt>
                <c:pt idx="46">
                  <c:v>48.052</c:v>
                </c:pt>
                <c:pt idx="47">
                  <c:v>48.139000000000003</c:v>
                </c:pt>
                <c:pt idx="48">
                  <c:v>46.067</c:v>
                </c:pt>
                <c:pt idx="49">
                  <c:v>45.277999999999999</c:v>
                </c:pt>
                <c:pt idx="50">
                  <c:v>47.798000000000002</c:v>
                </c:pt>
                <c:pt idx="51">
                  <c:v>48.613999999999997</c:v>
                </c:pt>
                <c:pt idx="52">
                  <c:v>55.265000000000001</c:v>
                </c:pt>
                <c:pt idx="53">
                  <c:v>56.154000000000003</c:v>
                </c:pt>
                <c:pt idx="54">
                  <c:v>56.073999999999998</c:v>
                </c:pt>
                <c:pt idx="55">
                  <c:v>56.616</c:v>
                </c:pt>
                <c:pt idx="56">
                  <c:v>63.293999999999997</c:v>
                </c:pt>
                <c:pt idx="57">
                  <c:v>64.17</c:v>
                </c:pt>
                <c:pt idx="58">
                  <c:v>64.316999999999993</c:v>
                </c:pt>
                <c:pt idx="59">
                  <c:v>64.203000000000003</c:v>
                </c:pt>
                <c:pt idx="60">
                  <c:v>64.162999999999997</c:v>
                </c:pt>
                <c:pt idx="61">
                  <c:v>64.156000000000006</c:v>
                </c:pt>
                <c:pt idx="62">
                  <c:v>64.135999999999996</c:v>
                </c:pt>
                <c:pt idx="63">
                  <c:v>64.135999999999996</c:v>
                </c:pt>
                <c:pt idx="64">
                  <c:v>64.162999999999997</c:v>
                </c:pt>
                <c:pt idx="65">
                  <c:v>64.17</c:v>
                </c:pt>
                <c:pt idx="66">
                  <c:v>64.150000000000006</c:v>
                </c:pt>
                <c:pt idx="67">
                  <c:v>64.19</c:v>
                </c:pt>
                <c:pt idx="68">
                  <c:v>64.143000000000001</c:v>
                </c:pt>
                <c:pt idx="69">
                  <c:v>64.135999999999996</c:v>
                </c:pt>
                <c:pt idx="70">
                  <c:v>64.143000000000001</c:v>
                </c:pt>
                <c:pt idx="71">
                  <c:v>64.150000000000006</c:v>
                </c:pt>
                <c:pt idx="72">
                  <c:v>64.143000000000001</c:v>
                </c:pt>
                <c:pt idx="73">
                  <c:v>64.17</c:v>
                </c:pt>
                <c:pt idx="74">
                  <c:v>64.108999999999995</c:v>
                </c:pt>
                <c:pt idx="75">
                  <c:v>64.156000000000006</c:v>
                </c:pt>
                <c:pt idx="76">
                  <c:v>64.156000000000006</c:v>
                </c:pt>
                <c:pt idx="77">
                  <c:v>64.195999999999998</c:v>
                </c:pt>
                <c:pt idx="78">
                  <c:v>64.156000000000006</c:v>
                </c:pt>
                <c:pt idx="79">
                  <c:v>64.203000000000003</c:v>
                </c:pt>
                <c:pt idx="80">
                  <c:v>64.19</c:v>
                </c:pt>
                <c:pt idx="81">
                  <c:v>64.236000000000004</c:v>
                </c:pt>
                <c:pt idx="82">
                  <c:v>64.102999999999994</c:v>
                </c:pt>
                <c:pt idx="83">
                  <c:v>64.102999999999994</c:v>
                </c:pt>
                <c:pt idx="84">
                  <c:v>64.19</c:v>
                </c:pt>
                <c:pt idx="85">
                  <c:v>64.209999999999994</c:v>
                </c:pt>
                <c:pt idx="86">
                  <c:v>64.236000000000004</c:v>
                </c:pt>
                <c:pt idx="87">
                  <c:v>64.242999999999995</c:v>
                </c:pt>
                <c:pt idx="88">
                  <c:v>64.215999999999994</c:v>
                </c:pt>
                <c:pt idx="89">
                  <c:v>64.19</c:v>
                </c:pt>
                <c:pt idx="90">
                  <c:v>64.17</c:v>
                </c:pt>
                <c:pt idx="91">
                  <c:v>64.176000000000002</c:v>
                </c:pt>
                <c:pt idx="92">
                  <c:v>64.203000000000003</c:v>
                </c:pt>
                <c:pt idx="93">
                  <c:v>64.176000000000002</c:v>
                </c:pt>
                <c:pt idx="94">
                  <c:v>64.23</c:v>
                </c:pt>
                <c:pt idx="95">
                  <c:v>64.992000000000004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425.70400000000001</c:v>
                </c:pt>
                <c:pt idx="1">
                  <c:v>425.21199999999999</c:v>
                </c:pt>
                <c:pt idx="2">
                  <c:v>425.23099999999999</c:v>
                </c:pt>
                <c:pt idx="3">
                  <c:v>424.55799999999999</c:v>
                </c:pt>
                <c:pt idx="4">
                  <c:v>424.46899999999999</c:v>
                </c:pt>
                <c:pt idx="5">
                  <c:v>426.2</c:v>
                </c:pt>
                <c:pt idx="6">
                  <c:v>426.411</c:v>
                </c:pt>
                <c:pt idx="7">
                  <c:v>426.54399999999998</c:v>
                </c:pt>
                <c:pt idx="8">
                  <c:v>427.37799999999999</c:v>
                </c:pt>
                <c:pt idx="9">
                  <c:v>427.334</c:v>
                </c:pt>
                <c:pt idx="10">
                  <c:v>426.21800000000002</c:v>
                </c:pt>
                <c:pt idx="11">
                  <c:v>422.488</c:v>
                </c:pt>
                <c:pt idx="12">
                  <c:v>423.08499999999998</c:v>
                </c:pt>
                <c:pt idx="13">
                  <c:v>422.95299999999997</c:v>
                </c:pt>
                <c:pt idx="14">
                  <c:v>415.52800000000002</c:v>
                </c:pt>
                <c:pt idx="15">
                  <c:v>416.22699999999998</c:v>
                </c:pt>
                <c:pt idx="16">
                  <c:v>427.20100000000002</c:v>
                </c:pt>
                <c:pt idx="17">
                  <c:v>429.03800000000001</c:v>
                </c:pt>
                <c:pt idx="18">
                  <c:v>429.90899999999999</c:v>
                </c:pt>
                <c:pt idx="19">
                  <c:v>429.48399999999998</c:v>
                </c:pt>
                <c:pt idx="20">
                  <c:v>443.73500000000001</c:v>
                </c:pt>
                <c:pt idx="21">
                  <c:v>446.827</c:v>
                </c:pt>
                <c:pt idx="22">
                  <c:v>448.13900000000001</c:v>
                </c:pt>
                <c:pt idx="23">
                  <c:v>448.49200000000002</c:v>
                </c:pt>
                <c:pt idx="24">
                  <c:v>461.52199999999999</c:v>
                </c:pt>
                <c:pt idx="25">
                  <c:v>470.59300000000002</c:v>
                </c:pt>
                <c:pt idx="26">
                  <c:v>469.09199999999998</c:v>
                </c:pt>
                <c:pt idx="27">
                  <c:v>470.81599999999997</c:v>
                </c:pt>
                <c:pt idx="28">
                  <c:v>476.57100000000003</c:v>
                </c:pt>
                <c:pt idx="29">
                  <c:v>477.45600000000002</c:v>
                </c:pt>
                <c:pt idx="30">
                  <c:v>476.16699999999997</c:v>
                </c:pt>
                <c:pt idx="31">
                  <c:v>477.62200000000001</c:v>
                </c:pt>
                <c:pt idx="32">
                  <c:v>495.93599999999998</c:v>
                </c:pt>
                <c:pt idx="33">
                  <c:v>497.303</c:v>
                </c:pt>
                <c:pt idx="34">
                  <c:v>496.95100000000002</c:v>
                </c:pt>
                <c:pt idx="35">
                  <c:v>496.47</c:v>
                </c:pt>
                <c:pt idx="36">
                  <c:v>494.40600000000001</c:v>
                </c:pt>
                <c:pt idx="37">
                  <c:v>492.262</c:v>
                </c:pt>
                <c:pt idx="38">
                  <c:v>490.51100000000002</c:v>
                </c:pt>
                <c:pt idx="39">
                  <c:v>490</c:v>
                </c:pt>
                <c:pt idx="40">
                  <c:v>495.72899999999998</c:v>
                </c:pt>
                <c:pt idx="41">
                  <c:v>497.31400000000002</c:v>
                </c:pt>
                <c:pt idx="42">
                  <c:v>497.01600000000002</c:v>
                </c:pt>
                <c:pt idx="43">
                  <c:v>497.26499999999999</c:v>
                </c:pt>
                <c:pt idx="44">
                  <c:v>494.649</c:v>
                </c:pt>
                <c:pt idx="45">
                  <c:v>499.93799999999999</c:v>
                </c:pt>
                <c:pt idx="46">
                  <c:v>495.34699999999998</c:v>
                </c:pt>
                <c:pt idx="47">
                  <c:v>495.392</c:v>
                </c:pt>
                <c:pt idx="48">
                  <c:v>497.45100000000002</c:v>
                </c:pt>
                <c:pt idx="49">
                  <c:v>499.34100000000001</c:v>
                </c:pt>
                <c:pt idx="50">
                  <c:v>498.92899999999997</c:v>
                </c:pt>
                <c:pt idx="51">
                  <c:v>494.85199999999998</c:v>
                </c:pt>
                <c:pt idx="52">
                  <c:v>466.82799999999997</c:v>
                </c:pt>
                <c:pt idx="53">
                  <c:v>465.72399999999999</c:v>
                </c:pt>
                <c:pt idx="54">
                  <c:v>465.05399999999997</c:v>
                </c:pt>
                <c:pt idx="55">
                  <c:v>468.94799999999998</c:v>
                </c:pt>
                <c:pt idx="56">
                  <c:v>493.5</c:v>
                </c:pt>
                <c:pt idx="57">
                  <c:v>494.88099999999997</c:v>
                </c:pt>
                <c:pt idx="58">
                  <c:v>493.22300000000001</c:v>
                </c:pt>
                <c:pt idx="59">
                  <c:v>500.00900000000001</c:v>
                </c:pt>
                <c:pt idx="60">
                  <c:v>501.09899999999999</c:v>
                </c:pt>
                <c:pt idx="61">
                  <c:v>508.76100000000002</c:v>
                </c:pt>
                <c:pt idx="62">
                  <c:v>512.20500000000004</c:v>
                </c:pt>
                <c:pt idx="63">
                  <c:v>513.17999999999995</c:v>
                </c:pt>
                <c:pt idx="64">
                  <c:v>534.93700000000001</c:v>
                </c:pt>
                <c:pt idx="65">
                  <c:v>536.92600000000004</c:v>
                </c:pt>
                <c:pt idx="66">
                  <c:v>542.96199999999999</c:v>
                </c:pt>
                <c:pt idx="67">
                  <c:v>543.423</c:v>
                </c:pt>
                <c:pt idx="68">
                  <c:v>550.78099999999995</c:v>
                </c:pt>
                <c:pt idx="69">
                  <c:v>542.03700000000003</c:v>
                </c:pt>
                <c:pt idx="70">
                  <c:v>540.45799999999997</c:v>
                </c:pt>
                <c:pt idx="71">
                  <c:v>537.625</c:v>
                </c:pt>
                <c:pt idx="72">
                  <c:v>544.66999999999996</c:v>
                </c:pt>
                <c:pt idx="73">
                  <c:v>544.851</c:v>
                </c:pt>
                <c:pt idx="74">
                  <c:v>545.38199999999995</c:v>
                </c:pt>
                <c:pt idx="75">
                  <c:v>543.03399999999999</c:v>
                </c:pt>
                <c:pt idx="76">
                  <c:v>532.88599999999997</c:v>
                </c:pt>
                <c:pt idx="77">
                  <c:v>530.29</c:v>
                </c:pt>
                <c:pt idx="78">
                  <c:v>529.67700000000002</c:v>
                </c:pt>
                <c:pt idx="79">
                  <c:v>530.33299999999997</c:v>
                </c:pt>
                <c:pt idx="80">
                  <c:v>523.95299999999997</c:v>
                </c:pt>
                <c:pt idx="81">
                  <c:v>520.66200000000003</c:v>
                </c:pt>
                <c:pt idx="82">
                  <c:v>519.11300000000006</c:v>
                </c:pt>
                <c:pt idx="83">
                  <c:v>513.01700000000005</c:v>
                </c:pt>
                <c:pt idx="84">
                  <c:v>501.12599999999998</c:v>
                </c:pt>
                <c:pt idx="85">
                  <c:v>504.42099999999999</c:v>
                </c:pt>
                <c:pt idx="86">
                  <c:v>503.774</c:v>
                </c:pt>
                <c:pt idx="87">
                  <c:v>493.57400000000001</c:v>
                </c:pt>
                <c:pt idx="88">
                  <c:v>442.97399999999999</c:v>
                </c:pt>
                <c:pt idx="89">
                  <c:v>438.07900000000001</c:v>
                </c:pt>
                <c:pt idx="90">
                  <c:v>436.72699999999998</c:v>
                </c:pt>
                <c:pt idx="91">
                  <c:v>436.26799999999997</c:v>
                </c:pt>
                <c:pt idx="92">
                  <c:v>425.15800000000002</c:v>
                </c:pt>
                <c:pt idx="93">
                  <c:v>424.62799999999999</c:v>
                </c:pt>
                <c:pt idx="94">
                  <c:v>424.661</c:v>
                </c:pt>
                <c:pt idx="95">
                  <c:v>424.09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138.68899999999999</c:v>
                </c:pt>
                <c:pt idx="1">
                  <c:v>129.453</c:v>
                </c:pt>
                <c:pt idx="2">
                  <c:v>134.68700000000001</c:v>
                </c:pt>
                <c:pt idx="3">
                  <c:v>132.27500000000001</c:v>
                </c:pt>
                <c:pt idx="4">
                  <c:v>130.95699999999999</c:v>
                </c:pt>
                <c:pt idx="5">
                  <c:v>133.25399999999999</c:v>
                </c:pt>
                <c:pt idx="6">
                  <c:v>140.21700000000001</c:v>
                </c:pt>
                <c:pt idx="7">
                  <c:v>132.828</c:v>
                </c:pt>
                <c:pt idx="8">
                  <c:v>126.892</c:v>
                </c:pt>
                <c:pt idx="9">
                  <c:v>123.256</c:v>
                </c:pt>
                <c:pt idx="10">
                  <c:v>120.072</c:v>
                </c:pt>
                <c:pt idx="11">
                  <c:v>113.46599999999999</c:v>
                </c:pt>
                <c:pt idx="12">
                  <c:v>113.864</c:v>
                </c:pt>
                <c:pt idx="13">
                  <c:v>114.6</c:v>
                </c:pt>
                <c:pt idx="14">
                  <c:v>114.657</c:v>
                </c:pt>
                <c:pt idx="15">
                  <c:v>107.46599999999999</c:v>
                </c:pt>
                <c:pt idx="16">
                  <c:v>109.342</c:v>
                </c:pt>
                <c:pt idx="17">
                  <c:v>119.264</c:v>
                </c:pt>
                <c:pt idx="18">
                  <c:v>129.874</c:v>
                </c:pt>
                <c:pt idx="19">
                  <c:v>122.568</c:v>
                </c:pt>
                <c:pt idx="20">
                  <c:v>125.51600000000001</c:v>
                </c:pt>
                <c:pt idx="21">
                  <c:v>132.292</c:v>
                </c:pt>
                <c:pt idx="22">
                  <c:v>133.739</c:v>
                </c:pt>
                <c:pt idx="23">
                  <c:v>140.60300000000001</c:v>
                </c:pt>
                <c:pt idx="24">
                  <c:v>143.072</c:v>
                </c:pt>
                <c:pt idx="25">
                  <c:v>140.12700000000001</c:v>
                </c:pt>
                <c:pt idx="26">
                  <c:v>138.30799999999999</c:v>
                </c:pt>
                <c:pt idx="27">
                  <c:v>134.93</c:v>
                </c:pt>
                <c:pt idx="28">
                  <c:v>145.61600000000001</c:v>
                </c:pt>
                <c:pt idx="29">
                  <c:v>146.071</c:v>
                </c:pt>
                <c:pt idx="30">
                  <c:v>148.26300000000001</c:v>
                </c:pt>
                <c:pt idx="31">
                  <c:v>151.74299999999999</c:v>
                </c:pt>
                <c:pt idx="32">
                  <c:v>151.80799999999999</c:v>
                </c:pt>
                <c:pt idx="33">
                  <c:v>157.875</c:v>
                </c:pt>
                <c:pt idx="34">
                  <c:v>155.56100000000001</c:v>
                </c:pt>
                <c:pt idx="35">
                  <c:v>157.274</c:v>
                </c:pt>
                <c:pt idx="36">
                  <c:v>160.876</c:v>
                </c:pt>
                <c:pt idx="37">
                  <c:v>155.29300000000001</c:v>
                </c:pt>
                <c:pt idx="38">
                  <c:v>147.30199999999999</c:v>
                </c:pt>
                <c:pt idx="39">
                  <c:v>149.65899999999999</c:v>
                </c:pt>
                <c:pt idx="40">
                  <c:v>153.76400000000001</c:v>
                </c:pt>
                <c:pt idx="41">
                  <c:v>153.535</c:v>
                </c:pt>
                <c:pt idx="42">
                  <c:v>155.21</c:v>
                </c:pt>
                <c:pt idx="43">
                  <c:v>147.78</c:v>
                </c:pt>
                <c:pt idx="44">
                  <c:v>141.35499999999999</c:v>
                </c:pt>
                <c:pt idx="45">
                  <c:v>143.69200000000001</c:v>
                </c:pt>
                <c:pt idx="46">
                  <c:v>144.61199999999999</c:v>
                </c:pt>
                <c:pt idx="47">
                  <c:v>149.63900000000001</c:v>
                </c:pt>
                <c:pt idx="48">
                  <c:v>162.91200000000001</c:v>
                </c:pt>
                <c:pt idx="49">
                  <c:v>162.90100000000001</c:v>
                </c:pt>
                <c:pt idx="50">
                  <c:v>163.20099999999999</c:v>
                </c:pt>
                <c:pt idx="51">
                  <c:v>166.958</c:v>
                </c:pt>
                <c:pt idx="52">
                  <c:v>178.369</c:v>
                </c:pt>
                <c:pt idx="53">
                  <c:v>179.14500000000001</c:v>
                </c:pt>
                <c:pt idx="54">
                  <c:v>184.39500000000001</c:v>
                </c:pt>
                <c:pt idx="55">
                  <c:v>192.93</c:v>
                </c:pt>
                <c:pt idx="56">
                  <c:v>200.93199999999999</c:v>
                </c:pt>
                <c:pt idx="57">
                  <c:v>203.65799999999999</c:v>
                </c:pt>
                <c:pt idx="58">
                  <c:v>199.10400000000001</c:v>
                </c:pt>
                <c:pt idx="59">
                  <c:v>205.11199999999999</c:v>
                </c:pt>
                <c:pt idx="60">
                  <c:v>203.596</c:v>
                </c:pt>
                <c:pt idx="61">
                  <c:v>211.01900000000001</c:v>
                </c:pt>
                <c:pt idx="62">
                  <c:v>214.501</c:v>
                </c:pt>
                <c:pt idx="63">
                  <c:v>214.518</c:v>
                </c:pt>
                <c:pt idx="64">
                  <c:v>212.86699999999999</c:v>
                </c:pt>
                <c:pt idx="65">
                  <c:v>210.34200000000001</c:v>
                </c:pt>
                <c:pt idx="66">
                  <c:v>217.87200000000001</c:v>
                </c:pt>
                <c:pt idx="67">
                  <c:v>225.952</c:v>
                </c:pt>
                <c:pt idx="68">
                  <c:v>231.488</c:v>
                </c:pt>
                <c:pt idx="69">
                  <c:v>242.08600000000001</c:v>
                </c:pt>
                <c:pt idx="70">
                  <c:v>246.16200000000001</c:v>
                </c:pt>
                <c:pt idx="71">
                  <c:v>243.74</c:v>
                </c:pt>
                <c:pt idx="72">
                  <c:v>241.30199999999999</c:v>
                </c:pt>
                <c:pt idx="73">
                  <c:v>246.41200000000001</c:v>
                </c:pt>
                <c:pt idx="74">
                  <c:v>246.06800000000001</c:v>
                </c:pt>
                <c:pt idx="75">
                  <c:v>243.50200000000001</c:v>
                </c:pt>
                <c:pt idx="76">
                  <c:v>250.679</c:v>
                </c:pt>
                <c:pt idx="77">
                  <c:v>248.07900000000001</c:v>
                </c:pt>
                <c:pt idx="78">
                  <c:v>240.39</c:v>
                </c:pt>
                <c:pt idx="79">
                  <c:v>232.797</c:v>
                </c:pt>
                <c:pt idx="80">
                  <c:v>222.58799999999999</c:v>
                </c:pt>
                <c:pt idx="81">
                  <c:v>225.75</c:v>
                </c:pt>
                <c:pt idx="82">
                  <c:v>223.65</c:v>
                </c:pt>
                <c:pt idx="83">
                  <c:v>216.083</c:v>
                </c:pt>
                <c:pt idx="84">
                  <c:v>220.04900000000001</c:v>
                </c:pt>
                <c:pt idx="85">
                  <c:v>224.86500000000001</c:v>
                </c:pt>
                <c:pt idx="86">
                  <c:v>232.75</c:v>
                </c:pt>
                <c:pt idx="87">
                  <c:v>238.47</c:v>
                </c:pt>
                <c:pt idx="88">
                  <c:v>231.583</c:v>
                </c:pt>
                <c:pt idx="89">
                  <c:v>228.559</c:v>
                </c:pt>
                <c:pt idx="90">
                  <c:v>226.52099999999999</c:v>
                </c:pt>
                <c:pt idx="91">
                  <c:v>223.761</c:v>
                </c:pt>
                <c:pt idx="92">
                  <c:v>235.85599999999999</c:v>
                </c:pt>
                <c:pt idx="93">
                  <c:v>238.971</c:v>
                </c:pt>
                <c:pt idx="94">
                  <c:v>244.047</c:v>
                </c:pt>
                <c:pt idx="95">
                  <c:v>237.66499999999999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14.584</c:v>
                </c:pt>
                <c:pt idx="29">
                  <c:v>21.919</c:v>
                </c:pt>
                <c:pt idx="30">
                  <c:v>21.715</c:v>
                </c:pt>
                <c:pt idx="31">
                  <c:v>21.568000000000001</c:v>
                </c:pt>
                <c:pt idx="32">
                  <c:v>22.837</c:v>
                </c:pt>
                <c:pt idx="33">
                  <c:v>30.199000000000002</c:v>
                </c:pt>
                <c:pt idx="34">
                  <c:v>46.418999999999997</c:v>
                </c:pt>
                <c:pt idx="35">
                  <c:v>71.325000000000003</c:v>
                </c:pt>
                <c:pt idx="36">
                  <c:v>105.61799999999999</c:v>
                </c:pt>
                <c:pt idx="37">
                  <c:v>143.44</c:v>
                </c:pt>
                <c:pt idx="38">
                  <c:v>184.09800000000001</c:v>
                </c:pt>
                <c:pt idx="39">
                  <c:v>231.05199999999999</c:v>
                </c:pt>
                <c:pt idx="40">
                  <c:v>281.67099999999999</c:v>
                </c:pt>
                <c:pt idx="41">
                  <c:v>348.536</c:v>
                </c:pt>
                <c:pt idx="42">
                  <c:v>398.62099999999998</c:v>
                </c:pt>
                <c:pt idx="43">
                  <c:v>467.16500000000002</c:v>
                </c:pt>
                <c:pt idx="44">
                  <c:v>516.19799999999998</c:v>
                </c:pt>
                <c:pt idx="45">
                  <c:v>559.74800000000005</c:v>
                </c:pt>
                <c:pt idx="46">
                  <c:v>569.77099999999996</c:v>
                </c:pt>
                <c:pt idx="47">
                  <c:v>591.46</c:v>
                </c:pt>
                <c:pt idx="48">
                  <c:v>640.548</c:v>
                </c:pt>
                <c:pt idx="49">
                  <c:v>677.93799999999999</c:v>
                </c:pt>
                <c:pt idx="50">
                  <c:v>677.76800000000003</c:v>
                </c:pt>
                <c:pt idx="51">
                  <c:v>643.76499999999999</c:v>
                </c:pt>
                <c:pt idx="52">
                  <c:v>593.93200000000002</c:v>
                </c:pt>
                <c:pt idx="53">
                  <c:v>544.91899999999998</c:v>
                </c:pt>
                <c:pt idx="54">
                  <c:v>502.90199999999999</c:v>
                </c:pt>
                <c:pt idx="55">
                  <c:v>454.72500000000002</c:v>
                </c:pt>
                <c:pt idx="56">
                  <c:v>408.97699999999998</c:v>
                </c:pt>
                <c:pt idx="57">
                  <c:v>341.31099999999998</c:v>
                </c:pt>
                <c:pt idx="58">
                  <c:v>274.262</c:v>
                </c:pt>
                <c:pt idx="59">
                  <c:v>215.904</c:v>
                </c:pt>
                <c:pt idx="60">
                  <c:v>160.77799999999999</c:v>
                </c:pt>
                <c:pt idx="61">
                  <c:v>111.47799999999999</c:v>
                </c:pt>
                <c:pt idx="62">
                  <c:v>66.522000000000006</c:v>
                </c:pt>
                <c:pt idx="63">
                  <c:v>37.695</c:v>
                </c:pt>
                <c:pt idx="64">
                  <c:v>25.091999999999999</c:v>
                </c:pt>
                <c:pt idx="65">
                  <c:v>22.76</c:v>
                </c:pt>
                <c:pt idx="66">
                  <c:v>23.283000000000001</c:v>
                </c:pt>
                <c:pt idx="67">
                  <c:v>16.917999999999999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95.19</c:v>
                </c:pt>
                <c:pt idx="1">
                  <c:v>96.126999999999995</c:v>
                </c:pt>
                <c:pt idx="2">
                  <c:v>95.655000000000001</c:v>
                </c:pt>
                <c:pt idx="3">
                  <c:v>95.108999999999995</c:v>
                </c:pt>
                <c:pt idx="4">
                  <c:v>93.11</c:v>
                </c:pt>
                <c:pt idx="5">
                  <c:v>93.114999999999995</c:v>
                </c:pt>
                <c:pt idx="6">
                  <c:v>93.113</c:v>
                </c:pt>
                <c:pt idx="7">
                  <c:v>93.096999999999994</c:v>
                </c:pt>
                <c:pt idx="8">
                  <c:v>91.953999999999994</c:v>
                </c:pt>
                <c:pt idx="9">
                  <c:v>91.947000000000003</c:v>
                </c:pt>
                <c:pt idx="10">
                  <c:v>91.950999999999993</c:v>
                </c:pt>
                <c:pt idx="11">
                  <c:v>91.822000000000003</c:v>
                </c:pt>
                <c:pt idx="12">
                  <c:v>91.38</c:v>
                </c:pt>
                <c:pt idx="13">
                  <c:v>91.358000000000004</c:v>
                </c:pt>
                <c:pt idx="14">
                  <c:v>91.352000000000004</c:v>
                </c:pt>
                <c:pt idx="15">
                  <c:v>91.283000000000001</c:v>
                </c:pt>
                <c:pt idx="16">
                  <c:v>93.593000000000004</c:v>
                </c:pt>
                <c:pt idx="17">
                  <c:v>93.894999999999996</c:v>
                </c:pt>
                <c:pt idx="18">
                  <c:v>93.867999999999995</c:v>
                </c:pt>
                <c:pt idx="19">
                  <c:v>93.765000000000001</c:v>
                </c:pt>
                <c:pt idx="20">
                  <c:v>95.21</c:v>
                </c:pt>
                <c:pt idx="21">
                  <c:v>95.307000000000002</c:v>
                </c:pt>
                <c:pt idx="22">
                  <c:v>95.307000000000002</c:v>
                </c:pt>
                <c:pt idx="23">
                  <c:v>95.281999999999996</c:v>
                </c:pt>
                <c:pt idx="24">
                  <c:v>96.278999999999996</c:v>
                </c:pt>
                <c:pt idx="25">
                  <c:v>96.391000000000005</c:v>
                </c:pt>
                <c:pt idx="26">
                  <c:v>95.334000000000003</c:v>
                </c:pt>
                <c:pt idx="27">
                  <c:v>95.271000000000001</c:v>
                </c:pt>
                <c:pt idx="28">
                  <c:v>101.53100000000001</c:v>
                </c:pt>
                <c:pt idx="29">
                  <c:v>101.527</c:v>
                </c:pt>
                <c:pt idx="30">
                  <c:v>101.52</c:v>
                </c:pt>
                <c:pt idx="31">
                  <c:v>101.521</c:v>
                </c:pt>
                <c:pt idx="32">
                  <c:v>100.986</c:v>
                </c:pt>
                <c:pt idx="33">
                  <c:v>101.913</c:v>
                </c:pt>
                <c:pt idx="34">
                  <c:v>101.97799999999999</c:v>
                </c:pt>
                <c:pt idx="35">
                  <c:v>102.02200000000001</c:v>
                </c:pt>
                <c:pt idx="36">
                  <c:v>102.654</c:v>
                </c:pt>
                <c:pt idx="37">
                  <c:v>103.03100000000001</c:v>
                </c:pt>
                <c:pt idx="38">
                  <c:v>103</c:v>
                </c:pt>
                <c:pt idx="39">
                  <c:v>103.015</c:v>
                </c:pt>
                <c:pt idx="40">
                  <c:v>98.698999999999998</c:v>
                </c:pt>
                <c:pt idx="41">
                  <c:v>98.722999999999999</c:v>
                </c:pt>
                <c:pt idx="42">
                  <c:v>98.727999999999994</c:v>
                </c:pt>
                <c:pt idx="43">
                  <c:v>98.534000000000006</c:v>
                </c:pt>
                <c:pt idx="44">
                  <c:v>95.363</c:v>
                </c:pt>
                <c:pt idx="45">
                  <c:v>95.518000000000001</c:v>
                </c:pt>
                <c:pt idx="46">
                  <c:v>95.263000000000005</c:v>
                </c:pt>
                <c:pt idx="47">
                  <c:v>95.052999999999997</c:v>
                </c:pt>
                <c:pt idx="48">
                  <c:v>77.671000000000006</c:v>
                </c:pt>
                <c:pt idx="49">
                  <c:v>77.783000000000001</c:v>
                </c:pt>
                <c:pt idx="50">
                  <c:v>77.798000000000002</c:v>
                </c:pt>
                <c:pt idx="51">
                  <c:v>77.543999999999997</c:v>
                </c:pt>
                <c:pt idx="52">
                  <c:v>74.387</c:v>
                </c:pt>
                <c:pt idx="53">
                  <c:v>74.600999999999999</c:v>
                </c:pt>
                <c:pt idx="54">
                  <c:v>74.751999999999995</c:v>
                </c:pt>
                <c:pt idx="55">
                  <c:v>74.691999999999993</c:v>
                </c:pt>
                <c:pt idx="56">
                  <c:v>73.45</c:v>
                </c:pt>
                <c:pt idx="57">
                  <c:v>73.599000000000004</c:v>
                </c:pt>
                <c:pt idx="58">
                  <c:v>73.622</c:v>
                </c:pt>
                <c:pt idx="59">
                  <c:v>73.481999999999999</c:v>
                </c:pt>
                <c:pt idx="60">
                  <c:v>73.998000000000005</c:v>
                </c:pt>
                <c:pt idx="61">
                  <c:v>74.13</c:v>
                </c:pt>
                <c:pt idx="62">
                  <c:v>74.16</c:v>
                </c:pt>
                <c:pt idx="63">
                  <c:v>74.224999999999994</c:v>
                </c:pt>
                <c:pt idx="64">
                  <c:v>79.400000000000006</c:v>
                </c:pt>
                <c:pt idx="65">
                  <c:v>79.661000000000001</c:v>
                </c:pt>
                <c:pt idx="66">
                  <c:v>79.608000000000004</c:v>
                </c:pt>
                <c:pt idx="67">
                  <c:v>79.578999999999994</c:v>
                </c:pt>
                <c:pt idx="68">
                  <c:v>80.67</c:v>
                </c:pt>
                <c:pt idx="69">
                  <c:v>80.575000000000003</c:v>
                </c:pt>
                <c:pt idx="70">
                  <c:v>80.534999999999997</c:v>
                </c:pt>
                <c:pt idx="71">
                  <c:v>80.486000000000004</c:v>
                </c:pt>
                <c:pt idx="72">
                  <c:v>75.213999999999999</c:v>
                </c:pt>
                <c:pt idx="73">
                  <c:v>74.930999999999997</c:v>
                </c:pt>
                <c:pt idx="74">
                  <c:v>74.897999999999996</c:v>
                </c:pt>
                <c:pt idx="75">
                  <c:v>74.816999999999993</c:v>
                </c:pt>
                <c:pt idx="76">
                  <c:v>73.146000000000001</c:v>
                </c:pt>
                <c:pt idx="77">
                  <c:v>73.197999999999993</c:v>
                </c:pt>
                <c:pt idx="78">
                  <c:v>73.168000000000006</c:v>
                </c:pt>
                <c:pt idx="79">
                  <c:v>72.951999999999998</c:v>
                </c:pt>
                <c:pt idx="80">
                  <c:v>72.305999999999997</c:v>
                </c:pt>
                <c:pt idx="81">
                  <c:v>72.596999999999994</c:v>
                </c:pt>
                <c:pt idx="82">
                  <c:v>72.587000000000003</c:v>
                </c:pt>
                <c:pt idx="83">
                  <c:v>72.527000000000001</c:v>
                </c:pt>
                <c:pt idx="84">
                  <c:v>70.459999999999994</c:v>
                </c:pt>
                <c:pt idx="85">
                  <c:v>70.519000000000005</c:v>
                </c:pt>
                <c:pt idx="86">
                  <c:v>70.52</c:v>
                </c:pt>
                <c:pt idx="87">
                  <c:v>70.504999999999995</c:v>
                </c:pt>
                <c:pt idx="88">
                  <c:v>69.516999999999996</c:v>
                </c:pt>
                <c:pt idx="89">
                  <c:v>69.739999999999995</c:v>
                </c:pt>
                <c:pt idx="90">
                  <c:v>69.707999999999998</c:v>
                </c:pt>
                <c:pt idx="91">
                  <c:v>69.840999999999994</c:v>
                </c:pt>
                <c:pt idx="92">
                  <c:v>69.629000000000005</c:v>
                </c:pt>
                <c:pt idx="93">
                  <c:v>69.703000000000003</c:v>
                </c:pt>
                <c:pt idx="94">
                  <c:v>69.698999999999998</c:v>
                </c:pt>
                <c:pt idx="95">
                  <c:v>74.010999999999996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32.005000000000003</c:v>
                </c:pt>
                <c:pt idx="65">
                  <c:v>84.177999999999997</c:v>
                </c:pt>
                <c:pt idx="66">
                  <c:v>96.525000000000006</c:v>
                </c:pt>
                <c:pt idx="67">
                  <c:v>81.605999999999995</c:v>
                </c:pt>
                <c:pt idx="68">
                  <c:v>198.23400000000001</c:v>
                </c:pt>
                <c:pt idx="69">
                  <c:v>303.94200000000001</c:v>
                </c:pt>
                <c:pt idx="70">
                  <c:v>257.11900000000003</c:v>
                </c:pt>
                <c:pt idx="71">
                  <c:v>250.72399999999999</c:v>
                </c:pt>
                <c:pt idx="72">
                  <c:v>78.587999999999994</c:v>
                </c:pt>
                <c:pt idx="73">
                  <c:v>69.558000000000007</c:v>
                </c:pt>
                <c:pt idx="74">
                  <c:v>69.710999999999999</c:v>
                </c:pt>
                <c:pt idx="75">
                  <c:v>69.777000000000001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27.193000000000001</c:v>
                </c:pt>
                <c:pt idx="80">
                  <c:v>309.33800000000002</c:v>
                </c:pt>
                <c:pt idx="81">
                  <c:v>287.79300000000001</c:v>
                </c:pt>
                <c:pt idx="82">
                  <c:v>242.54400000000001</c:v>
                </c:pt>
                <c:pt idx="83">
                  <c:v>172.398</c:v>
                </c:pt>
                <c:pt idx="84">
                  <c:v>37.554000000000002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282.99</c:v>
                </c:pt>
                <c:pt idx="34">
                  <c:v>680.50800000000004</c:v>
                </c:pt>
                <c:pt idx="35">
                  <c:v>867.24800000000005</c:v>
                </c:pt>
                <c:pt idx="36">
                  <c:v>1003.0549999999999</c:v>
                </c:pt>
                <c:pt idx="37">
                  <c:v>1076.0889999999999</c:v>
                </c:pt>
                <c:pt idx="38">
                  <c:v>1188.2049999999999</c:v>
                </c:pt>
                <c:pt idx="39">
                  <c:v>1286.684</c:v>
                </c:pt>
                <c:pt idx="40">
                  <c:v>1386.3579999999999</c:v>
                </c:pt>
                <c:pt idx="41">
                  <c:v>1472.64</c:v>
                </c:pt>
                <c:pt idx="42">
                  <c:v>1489.769</c:v>
                </c:pt>
                <c:pt idx="43">
                  <c:v>1499.0509999999999</c:v>
                </c:pt>
                <c:pt idx="44">
                  <c:v>1448.7629999999999</c:v>
                </c:pt>
                <c:pt idx="45">
                  <c:v>1549.7739999999999</c:v>
                </c:pt>
                <c:pt idx="46">
                  <c:v>1643.2059999999999</c:v>
                </c:pt>
                <c:pt idx="47">
                  <c:v>1673.296</c:v>
                </c:pt>
                <c:pt idx="48">
                  <c:v>1611.7449999999999</c:v>
                </c:pt>
                <c:pt idx="49">
                  <c:v>1604.7929999999999</c:v>
                </c:pt>
                <c:pt idx="50">
                  <c:v>1506.1279999999999</c:v>
                </c:pt>
                <c:pt idx="51">
                  <c:v>1600.73</c:v>
                </c:pt>
                <c:pt idx="52">
                  <c:v>1642.6489999999999</c:v>
                </c:pt>
                <c:pt idx="53">
                  <c:v>1657.1220000000001</c:v>
                </c:pt>
                <c:pt idx="54">
                  <c:v>1540.9459999999999</c:v>
                </c:pt>
                <c:pt idx="55">
                  <c:v>1251.5250000000001</c:v>
                </c:pt>
                <c:pt idx="56">
                  <c:v>1104.9459999999999</c:v>
                </c:pt>
                <c:pt idx="57">
                  <c:v>875.88599999999997</c:v>
                </c:pt>
                <c:pt idx="58">
                  <c:v>337.476</c:v>
                </c:pt>
                <c:pt idx="59">
                  <c:v>266.89100000000002</c:v>
                </c:pt>
                <c:pt idx="60">
                  <c:v>233.53</c:v>
                </c:pt>
                <c:pt idx="61">
                  <c:v>223.965</c:v>
                </c:pt>
                <c:pt idx="62">
                  <c:v>173.65299999999999</c:v>
                </c:pt>
                <c:pt idx="63">
                  <c:v>161.74299999999999</c:v>
                </c:pt>
                <c:pt idx="64">
                  <c:v>0</c:v>
                </c:pt>
                <c:pt idx="65">
                  <c:v>24.657</c:v>
                </c:pt>
                <c:pt idx="66">
                  <c:v>47.05</c:v>
                </c:pt>
                <c:pt idx="67">
                  <c:v>48.710999999999999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88.831999999999994</c:v>
                </c:pt>
                <c:pt idx="73">
                  <c:v>115.589</c:v>
                </c:pt>
                <c:pt idx="74">
                  <c:v>75.459000000000003</c:v>
                </c:pt>
                <c:pt idx="75">
                  <c:v>36.499000000000002</c:v>
                </c:pt>
                <c:pt idx="76">
                  <c:v>51.862000000000002</c:v>
                </c:pt>
                <c:pt idx="77">
                  <c:v>32.927999999999997</c:v>
                </c:pt>
                <c:pt idx="78">
                  <c:v>64.968000000000004</c:v>
                </c:pt>
                <c:pt idx="79">
                  <c:v>72.795000000000002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-440.39499999999998</c:v>
                </c:pt>
                <c:pt idx="1">
                  <c:v>-500.12900000000002</c:v>
                </c:pt>
                <c:pt idx="2">
                  <c:v>-530.08199999999999</c:v>
                </c:pt>
                <c:pt idx="3">
                  <c:v>-577.83199999999999</c:v>
                </c:pt>
                <c:pt idx="4">
                  <c:v>-519.73900000000003</c:v>
                </c:pt>
                <c:pt idx="5">
                  <c:v>-488.346</c:v>
                </c:pt>
                <c:pt idx="6">
                  <c:v>-516.47</c:v>
                </c:pt>
                <c:pt idx="7">
                  <c:v>-474.916</c:v>
                </c:pt>
                <c:pt idx="8">
                  <c:v>-474.87200000000001</c:v>
                </c:pt>
                <c:pt idx="9">
                  <c:v>-540.73</c:v>
                </c:pt>
                <c:pt idx="10">
                  <c:v>-536.62199999999996</c:v>
                </c:pt>
                <c:pt idx="11">
                  <c:v>-588.02300000000002</c:v>
                </c:pt>
                <c:pt idx="12">
                  <c:v>-647.38300000000004</c:v>
                </c:pt>
                <c:pt idx="13">
                  <c:v>-686.83399999999995</c:v>
                </c:pt>
                <c:pt idx="14">
                  <c:v>-702.68200000000002</c:v>
                </c:pt>
                <c:pt idx="15">
                  <c:v>-723.26800000000003</c:v>
                </c:pt>
                <c:pt idx="16">
                  <c:v>-656.22500000000002</c:v>
                </c:pt>
                <c:pt idx="17">
                  <c:v>-687.68299999999999</c:v>
                </c:pt>
                <c:pt idx="18">
                  <c:v>-729.7</c:v>
                </c:pt>
                <c:pt idx="19">
                  <c:v>-742.50400000000002</c:v>
                </c:pt>
                <c:pt idx="20">
                  <c:v>-598.928</c:v>
                </c:pt>
                <c:pt idx="21">
                  <c:v>-590.72900000000004</c:v>
                </c:pt>
                <c:pt idx="22">
                  <c:v>-623.80799999999999</c:v>
                </c:pt>
                <c:pt idx="23">
                  <c:v>-616.78099999999995</c:v>
                </c:pt>
                <c:pt idx="24">
                  <c:v>-620.52200000000005</c:v>
                </c:pt>
                <c:pt idx="25">
                  <c:v>-640.93100000000004</c:v>
                </c:pt>
                <c:pt idx="26">
                  <c:v>-642.42600000000004</c:v>
                </c:pt>
                <c:pt idx="27">
                  <c:v>-628.37400000000002</c:v>
                </c:pt>
                <c:pt idx="28">
                  <c:v>-520.09100000000001</c:v>
                </c:pt>
                <c:pt idx="29">
                  <c:v>-496.65800000000002</c:v>
                </c:pt>
                <c:pt idx="30">
                  <c:v>-399.23599999999999</c:v>
                </c:pt>
                <c:pt idx="31">
                  <c:v>-113.962</c:v>
                </c:pt>
                <c:pt idx="32">
                  <c:v>-14.978999999999999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-4.8120000000000003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-35.540999999999997</c:v>
                </c:pt>
                <c:pt idx="69">
                  <c:v>-153.12100000000001</c:v>
                </c:pt>
                <c:pt idx="70">
                  <c:v>-98.561999999999998</c:v>
                </c:pt>
                <c:pt idx="71">
                  <c:v>-146.63300000000001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-290.56700000000001</c:v>
                </c:pt>
                <c:pt idx="81">
                  <c:v>-300.46499999999997</c:v>
                </c:pt>
                <c:pt idx="82">
                  <c:v>-324.00700000000001</c:v>
                </c:pt>
                <c:pt idx="83">
                  <c:v>-341.81900000000002</c:v>
                </c:pt>
                <c:pt idx="84">
                  <c:v>-326.46800000000002</c:v>
                </c:pt>
                <c:pt idx="85">
                  <c:v>-338.06599999999997</c:v>
                </c:pt>
                <c:pt idx="86">
                  <c:v>-364.34399999999999</c:v>
                </c:pt>
                <c:pt idx="87">
                  <c:v>-312.52600000000001</c:v>
                </c:pt>
                <c:pt idx="88">
                  <c:v>-209.59100000000001</c:v>
                </c:pt>
                <c:pt idx="89">
                  <c:v>-179.60400000000001</c:v>
                </c:pt>
                <c:pt idx="90">
                  <c:v>-223.84200000000001</c:v>
                </c:pt>
                <c:pt idx="91">
                  <c:v>-151.345</c:v>
                </c:pt>
                <c:pt idx="92">
                  <c:v>-135.303</c:v>
                </c:pt>
                <c:pt idx="93">
                  <c:v>-172.67500000000001</c:v>
                </c:pt>
                <c:pt idx="94">
                  <c:v>-294.87799999999999</c:v>
                </c:pt>
                <c:pt idx="95">
                  <c:v>-396.24799999999999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-58.704999999999998</c:v>
                </c:pt>
                <c:pt idx="31">
                  <c:v>-316.17899999999997</c:v>
                </c:pt>
                <c:pt idx="32">
                  <c:v>-315.60899999999998</c:v>
                </c:pt>
                <c:pt idx="33">
                  <c:v>-529.23099999999999</c:v>
                </c:pt>
                <c:pt idx="34">
                  <c:v>-837.34400000000005</c:v>
                </c:pt>
                <c:pt idx="35">
                  <c:v>-887.50300000000004</c:v>
                </c:pt>
                <c:pt idx="36">
                  <c:v>-1007.682</c:v>
                </c:pt>
                <c:pt idx="37">
                  <c:v>-1006.109</c:v>
                </c:pt>
                <c:pt idx="38">
                  <c:v>-1005.652</c:v>
                </c:pt>
                <c:pt idx="39">
                  <c:v>-1004.314</c:v>
                </c:pt>
                <c:pt idx="40">
                  <c:v>-1000.376</c:v>
                </c:pt>
                <c:pt idx="41">
                  <c:v>-1112.9480000000001</c:v>
                </c:pt>
                <c:pt idx="42">
                  <c:v>-1110.875</c:v>
                </c:pt>
                <c:pt idx="43">
                  <c:v>-1109.492</c:v>
                </c:pt>
                <c:pt idx="44">
                  <c:v>-1106.307</c:v>
                </c:pt>
                <c:pt idx="45">
                  <c:v>-1104.797</c:v>
                </c:pt>
                <c:pt idx="46">
                  <c:v>-1103.4390000000001</c:v>
                </c:pt>
                <c:pt idx="47">
                  <c:v>-1100.498</c:v>
                </c:pt>
                <c:pt idx="48">
                  <c:v>-1098.203</c:v>
                </c:pt>
                <c:pt idx="49">
                  <c:v>-1095.9169999999999</c:v>
                </c:pt>
                <c:pt idx="50">
                  <c:v>-1094</c:v>
                </c:pt>
                <c:pt idx="51">
                  <c:v>-1091.4390000000001</c:v>
                </c:pt>
                <c:pt idx="52">
                  <c:v>-1088.748</c:v>
                </c:pt>
                <c:pt idx="53">
                  <c:v>-1086.4849999999999</c:v>
                </c:pt>
                <c:pt idx="54">
                  <c:v>-1031.4490000000001</c:v>
                </c:pt>
                <c:pt idx="55">
                  <c:v>-773.17100000000005</c:v>
                </c:pt>
                <c:pt idx="56">
                  <c:v>-702.27099999999996</c:v>
                </c:pt>
                <c:pt idx="57">
                  <c:v>-516.07600000000002</c:v>
                </c:pt>
                <c:pt idx="58">
                  <c:v>-19.582999999999998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2205482514980769"/>
          <c:w val="0.19840632739401867"/>
          <c:h val="0.718975046954655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68870103923501391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3134.0390000000002</c:v>
                </c:pt>
                <c:pt idx="1">
                  <c:v>3133.5079999999998</c:v>
                </c:pt>
                <c:pt idx="2">
                  <c:v>3132.6289999999999</c:v>
                </c:pt>
                <c:pt idx="3">
                  <c:v>3134.9720000000002</c:v>
                </c:pt>
                <c:pt idx="4">
                  <c:v>3135.0439999999999</c:v>
                </c:pt>
                <c:pt idx="5">
                  <c:v>3136.84</c:v>
                </c:pt>
                <c:pt idx="6">
                  <c:v>3136.9920000000002</c:v>
                </c:pt>
                <c:pt idx="7">
                  <c:v>3136.288</c:v>
                </c:pt>
                <c:pt idx="8">
                  <c:v>3137.694</c:v>
                </c:pt>
                <c:pt idx="9">
                  <c:v>3139.105</c:v>
                </c:pt>
                <c:pt idx="10">
                  <c:v>3140.0929999999998</c:v>
                </c:pt>
                <c:pt idx="11">
                  <c:v>3141.252</c:v>
                </c:pt>
                <c:pt idx="12">
                  <c:v>3141.933</c:v>
                </c:pt>
                <c:pt idx="13">
                  <c:v>3141.9589999999998</c:v>
                </c:pt>
                <c:pt idx="14">
                  <c:v>3140.7370000000001</c:v>
                </c:pt>
                <c:pt idx="15">
                  <c:v>3141.7150000000001</c:v>
                </c:pt>
                <c:pt idx="16">
                  <c:v>3141.0549999999998</c:v>
                </c:pt>
                <c:pt idx="17">
                  <c:v>3142.375</c:v>
                </c:pt>
                <c:pt idx="18">
                  <c:v>3142.9409999999998</c:v>
                </c:pt>
                <c:pt idx="19">
                  <c:v>3142.2190000000001</c:v>
                </c:pt>
                <c:pt idx="20">
                  <c:v>3140.248</c:v>
                </c:pt>
                <c:pt idx="21">
                  <c:v>3140.2849999999999</c:v>
                </c:pt>
                <c:pt idx="22">
                  <c:v>3140.7109999999998</c:v>
                </c:pt>
                <c:pt idx="23">
                  <c:v>3141.44</c:v>
                </c:pt>
                <c:pt idx="24">
                  <c:v>3142.203</c:v>
                </c:pt>
                <c:pt idx="25">
                  <c:v>3141.2910000000002</c:v>
                </c:pt>
                <c:pt idx="26">
                  <c:v>3140.4319999999998</c:v>
                </c:pt>
                <c:pt idx="27">
                  <c:v>3139.8009999999999</c:v>
                </c:pt>
                <c:pt idx="28">
                  <c:v>3139.5010000000002</c:v>
                </c:pt>
                <c:pt idx="29">
                  <c:v>3139.7240000000002</c:v>
                </c:pt>
                <c:pt idx="30">
                  <c:v>3141.8890000000001</c:v>
                </c:pt>
                <c:pt idx="31">
                  <c:v>3142.7420000000002</c:v>
                </c:pt>
                <c:pt idx="32">
                  <c:v>3141.2950000000001</c:v>
                </c:pt>
                <c:pt idx="33">
                  <c:v>3142.2150000000001</c:v>
                </c:pt>
                <c:pt idx="34">
                  <c:v>3143.8040000000001</c:v>
                </c:pt>
                <c:pt idx="35">
                  <c:v>3143.39</c:v>
                </c:pt>
                <c:pt idx="36">
                  <c:v>3144.7730000000001</c:v>
                </c:pt>
                <c:pt idx="37">
                  <c:v>3145.5839999999998</c:v>
                </c:pt>
                <c:pt idx="38">
                  <c:v>3145.1689999999999</c:v>
                </c:pt>
                <c:pt idx="39">
                  <c:v>3145.127</c:v>
                </c:pt>
                <c:pt idx="40">
                  <c:v>3142.99</c:v>
                </c:pt>
                <c:pt idx="41">
                  <c:v>3143.3409999999999</c:v>
                </c:pt>
                <c:pt idx="42">
                  <c:v>3142.3020000000001</c:v>
                </c:pt>
                <c:pt idx="43">
                  <c:v>3142.59</c:v>
                </c:pt>
                <c:pt idx="44">
                  <c:v>3142.502</c:v>
                </c:pt>
                <c:pt idx="45">
                  <c:v>3140.3470000000002</c:v>
                </c:pt>
                <c:pt idx="46">
                  <c:v>3140.19</c:v>
                </c:pt>
                <c:pt idx="47">
                  <c:v>3138.9140000000002</c:v>
                </c:pt>
                <c:pt idx="48">
                  <c:v>3138.5709999999999</c:v>
                </c:pt>
                <c:pt idx="49">
                  <c:v>3137.7</c:v>
                </c:pt>
                <c:pt idx="50">
                  <c:v>3136.1019999999999</c:v>
                </c:pt>
                <c:pt idx="51">
                  <c:v>3134.538</c:v>
                </c:pt>
                <c:pt idx="52">
                  <c:v>3135.1610000000001</c:v>
                </c:pt>
                <c:pt idx="53">
                  <c:v>3135.11</c:v>
                </c:pt>
                <c:pt idx="54">
                  <c:v>3134.7840000000001</c:v>
                </c:pt>
                <c:pt idx="55">
                  <c:v>3133.2240000000002</c:v>
                </c:pt>
                <c:pt idx="56">
                  <c:v>3132.4369999999999</c:v>
                </c:pt>
                <c:pt idx="57">
                  <c:v>3130.53</c:v>
                </c:pt>
                <c:pt idx="58">
                  <c:v>3129.3780000000002</c:v>
                </c:pt>
                <c:pt idx="59">
                  <c:v>3128.4090000000001</c:v>
                </c:pt>
                <c:pt idx="60">
                  <c:v>3128.2310000000002</c:v>
                </c:pt>
                <c:pt idx="61">
                  <c:v>3127.2440000000001</c:v>
                </c:pt>
                <c:pt idx="62">
                  <c:v>3126.7220000000002</c:v>
                </c:pt>
                <c:pt idx="63">
                  <c:v>3125.6289999999999</c:v>
                </c:pt>
                <c:pt idx="64">
                  <c:v>3126.0819999999999</c:v>
                </c:pt>
                <c:pt idx="65">
                  <c:v>3125.4279999999999</c:v>
                </c:pt>
                <c:pt idx="66">
                  <c:v>3126.3440000000001</c:v>
                </c:pt>
                <c:pt idx="67">
                  <c:v>3125.9589999999998</c:v>
                </c:pt>
                <c:pt idx="68">
                  <c:v>3126.4690000000001</c:v>
                </c:pt>
                <c:pt idx="69">
                  <c:v>3125.6460000000002</c:v>
                </c:pt>
                <c:pt idx="70">
                  <c:v>3125.9389999999999</c:v>
                </c:pt>
                <c:pt idx="71">
                  <c:v>3126.3389999999999</c:v>
                </c:pt>
                <c:pt idx="72">
                  <c:v>3126.5050000000001</c:v>
                </c:pt>
                <c:pt idx="73">
                  <c:v>3127.86</c:v>
                </c:pt>
                <c:pt idx="74">
                  <c:v>3127.3679999999999</c:v>
                </c:pt>
                <c:pt idx="75">
                  <c:v>3127.0720000000001</c:v>
                </c:pt>
                <c:pt idx="76">
                  <c:v>3126.165</c:v>
                </c:pt>
                <c:pt idx="77">
                  <c:v>3126.5329999999999</c:v>
                </c:pt>
                <c:pt idx="78">
                  <c:v>3126.2719999999999</c:v>
                </c:pt>
                <c:pt idx="79">
                  <c:v>3127.42</c:v>
                </c:pt>
                <c:pt idx="80">
                  <c:v>3127.424</c:v>
                </c:pt>
                <c:pt idx="81">
                  <c:v>3128.2109999999998</c:v>
                </c:pt>
                <c:pt idx="82">
                  <c:v>3128.8240000000001</c:v>
                </c:pt>
                <c:pt idx="83">
                  <c:v>3129.5830000000001</c:v>
                </c:pt>
                <c:pt idx="84">
                  <c:v>3129.1579999999999</c:v>
                </c:pt>
                <c:pt idx="85">
                  <c:v>3130.3090000000002</c:v>
                </c:pt>
                <c:pt idx="86">
                  <c:v>3129.5619999999999</c:v>
                </c:pt>
                <c:pt idx="87">
                  <c:v>3130.1579999999999</c:v>
                </c:pt>
                <c:pt idx="88">
                  <c:v>3130.5430000000001</c:v>
                </c:pt>
                <c:pt idx="89">
                  <c:v>3132.1379999999999</c:v>
                </c:pt>
                <c:pt idx="90">
                  <c:v>3133.2539999999999</c:v>
                </c:pt>
                <c:pt idx="91">
                  <c:v>3133.585</c:v>
                </c:pt>
                <c:pt idx="92">
                  <c:v>3135.2530000000002</c:v>
                </c:pt>
                <c:pt idx="93">
                  <c:v>3134.9740000000002</c:v>
                </c:pt>
                <c:pt idx="94">
                  <c:v>3135.9059999999999</c:v>
                </c:pt>
                <c:pt idx="95">
                  <c:v>3136.3539999999998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2985.2849999999999</c:v>
                </c:pt>
                <c:pt idx="1">
                  <c:v>3065.9760000000001</c:v>
                </c:pt>
                <c:pt idx="2">
                  <c:v>3084.7489999999998</c:v>
                </c:pt>
                <c:pt idx="3">
                  <c:v>3081.0680000000002</c:v>
                </c:pt>
                <c:pt idx="4">
                  <c:v>3052.46</c:v>
                </c:pt>
                <c:pt idx="5">
                  <c:v>3052.2330000000002</c:v>
                </c:pt>
                <c:pt idx="6">
                  <c:v>3042.8180000000002</c:v>
                </c:pt>
                <c:pt idx="7">
                  <c:v>3010.1759999999999</c:v>
                </c:pt>
                <c:pt idx="8">
                  <c:v>3029.6280000000002</c:v>
                </c:pt>
                <c:pt idx="9">
                  <c:v>3031.261</c:v>
                </c:pt>
                <c:pt idx="10">
                  <c:v>3024.0450000000001</c:v>
                </c:pt>
                <c:pt idx="11">
                  <c:v>2976.585</c:v>
                </c:pt>
                <c:pt idx="12">
                  <c:v>2948.5419999999999</c:v>
                </c:pt>
                <c:pt idx="13">
                  <c:v>2931.4650000000001</c:v>
                </c:pt>
                <c:pt idx="14">
                  <c:v>2937.0070000000001</c:v>
                </c:pt>
                <c:pt idx="15">
                  <c:v>2948.4340000000002</c:v>
                </c:pt>
                <c:pt idx="16">
                  <c:v>2985.4839999999999</c:v>
                </c:pt>
                <c:pt idx="17">
                  <c:v>2985.1840000000002</c:v>
                </c:pt>
                <c:pt idx="18">
                  <c:v>2980.97</c:v>
                </c:pt>
                <c:pt idx="19">
                  <c:v>2972.1750000000002</c:v>
                </c:pt>
                <c:pt idx="20">
                  <c:v>2972.32</c:v>
                </c:pt>
                <c:pt idx="21">
                  <c:v>2965.5990000000002</c:v>
                </c:pt>
                <c:pt idx="22">
                  <c:v>2953.4870000000001</c:v>
                </c:pt>
                <c:pt idx="23">
                  <c:v>2974.3919999999998</c:v>
                </c:pt>
                <c:pt idx="24">
                  <c:v>2940.7860000000001</c:v>
                </c:pt>
                <c:pt idx="25">
                  <c:v>2943.607</c:v>
                </c:pt>
                <c:pt idx="26">
                  <c:v>2946.748</c:v>
                </c:pt>
                <c:pt idx="27">
                  <c:v>2951.0970000000002</c:v>
                </c:pt>
                <c:pt idx="28">
                  <c:v>2911.3069999999998</c:v>
                </c:pt>
                <c:pt idx="29">
                  <c:v>2799.9720000000002</c:v>
                </c:pt>
                <c:pt idx="30">
                  <c:v>2602.431</c:v>
                </c:pt>
                <c:pt idx="31">
                  <c:v>2334.4659999999999</c:v>
                </c:pt>
                <c:pt idx="32">
                  <c:v>2317.6370000000002</c:v>
                </c:pt>
                <c:pt idx="33">
                  <c:v>2275.902</c:v>
                </c:pt>
                <c:pt idx="34">
                  <c:v>2212.5569999999998</c:v>
                </c:pt>
                <c:pt idx="35">
                  <c:v>2172.703</c:v>
                </c:pt>
                <c:pt idx="36">
                  <c:v>2137.5479999999998</c:v>
                </c:pt>
                <c:pt idx="37">
                  <c:v>2112.9830000000002</c:v>
                </c:pt>
                <c:pt idx="38">
                  <c:v>2100.5740000000001</c:v>
                </c:pt>
                <c:pt idx="39">
                  <c:v>2064.4749999999999</c:v>
                </c:pt>
                <c:pt idx="40">
                  <c:v>2049.7130000000002</c:v>
                </c:pt>
                <c:pt idx="41">
                  <c:v>2053.4989999999998</c:v>
                </c:pt>
                <c:pt idx="42">
                  <c:v>2035.9870000000001</c:v>
                </c:pt>
                <c:pt idx="43">
                  <c:v>2034.13</c:v>
                </c:pt>
                <c:pt idx="44">
                  <c:v>2026.9459999999999</c:v>
                </c:pt>
                <c:pt idx="45">
                  <c:v>2015.2460000000001</c:v>
                </c:pt>
                <c:pt idx="46">
                  <c:v>2024.6880000000001</c:v>
                </c:pt>
                <c:pt idx="47">
                  <c:v>2036.2</c:v>
                </c:pt>
                <c:pt idx="48">
                  <c:v>2030.2629999999999</c:v>
                </c:pt>
                <c:pt idx="49">
                  <c:v>2027.153</c:v>
                </c:pt>
                <c:pt idx="50">
                  <c:v>2022.008</c:v>
                </c:pt>
                <c:pt idx="51">
                  <c:v>2026.048</c:v>
                </c:pt>
                <c:pt idx="52">
                  <c:v>2026.259</c:v>
                </c:pt>
                <c:pt idx="53">
                  <c:v>2032.7249999999999</c:v>
                </c:pt>
                <c:pt idx="54">
                  <c:v>2037.508</c:v>
                </c:pt>
                <c:pt idx="55">
                  <c:v>2037.816</c:v>
                </c:pt>
                <c:pt idx="56">
                  <c:v>2015.0630000000001</c:v>
                </c:pt>
                <c:pt idx="57">
                  <c:v>2017.0609999999999</c:v>
                </c:pt>
                <c:pt idx="58">
                  <c:v>2012.8879999999999</c:v>
                </c:pt>
                <c:pt idx="59">
                  <c:v>2025.5609999999999</c:v>
                </c:pt>
                <c:pt idx="60">
                  <c:v>2009.8009999999999</c:v>
                </c:pt>
                <c:pt idx="61">
                  <c:v>2100.7539999999999</c:v>
                </c:pt>
                <c:pt idx="62">
                  <c:v>2168.3519999999999</c:v>
                </c:pt>
                <c:pt idx="63">
                  <c:v>2151.8229999999999</c:v>
                </c:pt>
                <c:pt idx="64">
                  <c:v>2129.2800000000002</c:v>
                </c:pt>
                <c:pt idx="65">
                  <c:v>2284.6379999999999</c:v>
                </c:pt>
                <c:pt idx="66">
                  <c:v>2470.0129999999999</c:v>
                </c:pt>
                <c:pt idx="67">
                  <c:v>2597.596</c:v>
                </c:pt>
                <c:pt idx="68">
                  <c:v>2748.9720000000002</c:v>
                </c:pt>
                <c:pt idx="69">
                  <c:v>2827.1689999999999</c:v>
                </c:pt>
                <c:pt idx="70">
                  <c:v>2871.4360000000001</c:v>
                </c:pt>
                <c:pt idx="71">
                  <c:v>2883.7159999999999</c:v>
                </c:pt>
                <c:pt idx="72">
                  <c:v>2884.9740000000002</c:v>
                </c:pt>
                <c:pt idx="73">
                  <c:v>2961.5279999999998</c:v>
                </c:pt>
                <c:pt idx="74">
                  <c:v>2996.81</c:v>
                </c:pt>
                <c:pt idx="75">
                  <c:v>3001.1210000000001</c:v>
                </c:pt>
                <c:pt idx="76">
                  <c:v>3011.3820000000001</c:v>
                </c:pt>
                <c:pt idx="77">
                  <c:v>2918.4839999999999</c:v>
                </c:pt>
                <c:pt idx="78">
                  <c:v>2916.8110000000001</c:v>
                </c:pt>
                <c:pt idx="79">
                  <c:v>2854.4830000000002</c:v>
                </c:pt>
                <c:pt idx="80">
                  <c:v>2750.6469999999999</c:v>
                </c:pt>
                <c:pt idx="81">
                  <c:v>2731.2109999999998</c:v>
                </c:pt>
                <c:pt idx="82">
                  <c:v>2721.1759999999999</c:v>
                </c:pt>
                <c:pt idx="83">
                  <c:v>2726.52</c:v>
                </c:pt>
                <c:pt idx="84">
                  <c:v>2648.3850000000002</c:v>
                </c:pt>
                <c:pt idx="85">
                  <c:v>2655.6860000000001</c:v>
                </c:pt>
                <c:pt idx="86">
                  <c:v>2620.7199999999998</c:v>
                </c:pt>
                <c:pt idx="87">
                  <c:v>2616.8490000000002</c:v>
                </c:pt>
                <c:pt idx="88">
                  <c:v>2696.5410000000002</c:v>
                </c:pt>
                <c:pt idx="89">
                  <c:v>2644.991</c:v>
                </c:pt>
                <c:pt idx="90">
                  <c:v>2597.9270000000001</c:v>
                </c:pt>
                <c:pt idx="91">
                  <c:v>2621.799</c:v>
                </c:pt>
                <c:pt idx="92">
                  <c:v>2627.39</c:v>
                </c:pt>
                <c:pt idx="93">
                  <c:v>2597.73</c:v>
                </c:pt>
                <c:pt idx="94">
                  <c:v>2593.6080000000002</c:v>
                </c:pt>
                <c:pt idx="95">
                  <c:v>2597.616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60.128</c:v>
                </c:pt>
                <c:pt idx="1">
                  <c:v>60.195</c:v>
                </c:pt>
                <c:pt idx="2">
                  <c:v>60.174999999999997</c:v>
                </c:pt>
                <c:pt idx="3">
                  <c:v>60.188000000000002</c:v>
                </c:pt>
                <c:pt idx="4">
                  <c:v>60.215000000000003</c:v>
                </c:pt>
                <c:pt idx="5">
                  <c:v>60.167999999999999</c:v>
                </c:pt>
                <c:pt idx="6">
                  <c:v>60.207999999999998</c:v>
                </c:pt>
                <c:pt idx="7">
                  <c:v>60.234999999999999</c:v>
                </c:pt>
                <c:pt idx="8">
                  <c:v>60.195</c:v>
                </c:pt>
                <c:pt idx="9">
                  <c:v>60.161000000000001</c:v>
                </c:pt>
                <c:pt idx="10">
                  <c:v>60.188000000000002</c:v>
                </c:pt>
                <c:pt idx="11">
                  <c:v>60.161000000000001</c:v>
                </c:pt>
                <c:pt idx="12">
                  <c:v>60.201000000000001</c:v>
                </c:pt>
                <c:pt idx="13">
                  <c:v>60.228000000000002</c:v>
                </c:pt>
                <c:pt idx="14">
                  <c:v>60.174999999999997</c:v>
                </c:pt>
                <c:pt idx="15">
                  <c:v>60.268000000000001</c:v>
                </c:pt>
                <c:pt idx="16">
                  <c:v>60.100999999999999</c:v>
                </c:pt>
                <c:pt idx="17">
                  <c:v>60.174999999999997</c:v>
                </c:pt>
                <c:pt idx="18">
                  <c:v>60.188000000000002</c:v>
                </c:pt>
                <c:pt idx="19">
                  <c:v>60.195</c:v>
                </c:pt>
                <c:pt idx="20">
                  <c:v>60.188000000000002</c:v>
                </c:pt>
                <c:pt idx="21">
                  <c:v>60.201000000000001</c:v>
                </c:pt>
                <c:pt idx="22">
                  <c:v>60.188000000000002</c:v>
                </c:pt>
                <c:pt idx="23">
                  <c:v>60.228000000000002</c:v>
                </c:pt>
                <c:pt idx="24">
                  <c:v>60.234999999999999</c:v>
                </c:pt>
                <c:pt idx="25">
                  <c:v>60.195</c:v>
                </c:pt>
                <c:pt idx="26">
                  <c:v>60.148000000000003</c:v>
                </c:pt>
                <c:pt idx="27">
                  <c:v>60.174999999999997</c:v>
                </c:pt>
                <c:pt idx="28">
                  <c:v>60.215000000000003</c:v>
                </c:pt>
                <c:pt idx="29">
                  <c:v>60.195</c:v>
                </c:pt>
                <c:pt idx="30">
                  <c:v>60.161000000000001</c:v>
                </c:pt>
                <c:pt idx="31">
                  <c:v>56.890999999999998</c:v>
                </c:pt>
                <c:pt idx="32">
                  <c:v>48.343000000000004</c:v>
                </c:pt>
                <c:pt idx="33">
                  <c:v>50.149000000000001</c:v>
                </c:pt>
                <c:pt idx="34">
                  <c:v>50.142000000000003</c:v>
                </c:pt>
                <c:pt idx="35">
                  <c:v>49.881</c:v>
                </c:pt>
                <c:pt idx="36">
                  <c:v>45.366999999999997</c:v>
                </c:pt>
                <c:pt idx="37">
                  <c:v>40.664999999999999</c:v>
                </c:pt>
                <c:pt idx="38">
                  <c:v>40.130000000000003</c:v>
                </c:pt>
                <c:pt idx="39">
                  <c:v>40.116</c:v>
                </c:pt>
                <c:pt idx="40">
                  <c:v>40.130000000000003</c:v>
                </c:pt>
                <c:pt idx="41">
                  <c:v>40.183</c:v>
                </c:pt>
                <c:pt idx="42">
                  <c:v>40.130000000000003</c:v>
                </c:pt>
                <c:pt idx="43">
                  <c:v>40.19</c:v>
                </c:pt>
                <c:pt idx="44">
                  <c:v>40.197000000000003</c:v>
                </c:pt>
                <c:pt idx="45">
                  <c:v>40.03</c:v>
                </c:pt>
                <c:pt idx="46">
                  <c:v>40.162999999999997</c:v>
                </c:pt>
                <c:pt idx="47">
                  <c:v>40.116</c:v>
                </c:pt>
                <c:pt idx="48">
                  <c:v>40.162999999999997</c:v>
                </c:pt>
                <c:pt idx="49">
                  <c:v>40.156999999999996</c:v>
                </c:pt>
                <c:pt idx="50">
                  <c:v>40.137</c:v>
                </c:pt>
                <c:pt idx="51">
                  <c:v>40.082999999999998</c:v>
                </c:pt>
                <c:pt idx="52">
                  <c:v>40.122999999999998</c:v>
                </c:pt>
                <c:pt idx="53">
                  <c:v>40.11</c:v>
                </c:pt>
                <c:pt idx="54">
                  <c:v>40.103000000000002</c:v>
                </c:pt>
                <c:pt idx="55">
                  <c:v>40.082999999999998</c:v>
                </c:pt>
                <c:pt idx="56">
                  <c:v>40.082999999999998</c:v>
                </c:pt>
                <c:pt idx="57">
                  <c:v>40.177</c:v>
                </c:pt>
                <c:pt idx="58">
                  <c:v>40.130000000000003</c:v>
                </c:pt>
                <c:pt idx="59">
                  <c:v>40.203000000000003</c:v>
                </c:pt>
                <c:pt idx="60">
                  <c:v>40.122999999999998</c:v>
                </c:pt>
                <c:pt idx="61">
                  <c:v>40.130000000000003</c:v>
                </c:pt>
                <c:pt idx="62">
                  <c:v>40.417000000000002</c:v>
                </c:pt>
                <c:pt idx="63">
                  <c:v>45.192999999999998</c:v>
                </c:pt>
                <c:pt idx="64">
                  <c:v>48.865000000000002</c:v>
                </c:pt>
                <c:pt idx="65">
                  <c:v>48.723999999999997</c:v>
                </c:pt>
                <c:pt idx="66">
                  <c:v>55.212000000000003</c:v>
                </c:pt>
                <c:pt idx="67">
                  <c:v>55.627000000000002</c:v>
                </c:pt>
                <c:pt idx="68">
                  <c:v>56.764000000000003</c:v>
                </c:pt>
                <c:pt idx="69">
                  <c:v>62.220999999999997</c:v>
                </c:pt>
                <c:pt idx="70">
                  <c:v>62.195</c:v>
                </c:pt>
                <c:pt idx="71">
                  <c:v>62.167999999999999</c:v>
                </c:pt>
                <c:pt idx="72">
                  <c:v>62.255000000000003</c:v>
                </c:pt>
                <c:pt idx="73">
                  <c:v>62.241</c:v>
                </c:pt>
                <c:pt idx="74">
                  <c:v>62.195</c:v>
                </c:pt>
                <c:pt idx="75">
                  <c:v>62.046999999999997</c:v>
                </c:pt>
                <c:pt idx="76">
                  <c:v>61.826999999999998</c:v>
                </c:pt>
                <c:pt idx="77">
                  <c:v>62.161000000000001</c:v>
                </c:pt>
                <c:pt idx="78">
                  <c:v>62.180999999999997</c:v>
                </c:pt>
                <c:pt idx="79">
                  <c:v>62.215000000000003</c:v>
                </c:pt>
                <c:pt idx="80">
                  <c:v>62.067999999999998</c:v>
                </c:pt>
                <c:pt idx="81">
                  <c:v>62.148000000000003</c:v>
                </c:pt>
                <c:pt idx="82">
                  <c:v>62.215000000000003</c:v>
                </c:pt>
                <c:pt idx="83">
                  <c:v>62.195</c:v>
                </c:pt>
                <c:pt idx="84">
                  <c:v>62.241</c:v>
                </c:pt>
                <c:pt idx="85">
                  <c:v>62.228000000000002</c:v>
                </c:pt>
                <c:pt idx="86">
                  <c:v>62.154000000000003</c:v>
                </c:pt>
                <c:pt idx="87">
                  <c:v>61.713000000000001</c:v>
                </c:pt>
                <c:pt idx="88">
                  <c:v>54.817</c:v>
                </c:pt>
                <c:pt idx="89">
                  <c:v>54.128999999999998</c:v>
                </c:pt>
                <c:pt idx="90">
                  <c:v>54.142000000000003</c:v>
                </c:pt>
                <c:pt idx="91">
                  <c:v>54.122</c:v>
                </c:pt>
                <c:pt idx="92">
                  <c:v>54.082000000000001</c:v>
                </c:pt>
                <c:pt idx="93">
                  <c:v>54.222000000000001</c:v>
                </c:pt>
                <c:pt idx="94">
                  <c:v>54.182000000000002</c:v>
                </c:pt>
                <c:pt idx="95">
                  <c:v>54.195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421.50299999999999</c:v>
                </c:pt>
                <c:pt idx="1">
                  <c:v>419.21899999999999</c:v>
                </c:pt>
                <c:pt idx="2">
                  <c:v>418.21499999999997</c:v>
                </c:pt>
                <c:pt idx="3">
                  <c:v>418.67599999999999</c:v>
                </c:pt>
                <c:pt idx="4">
                  <c:v>419.64</c:v>
                </c:pt>
                <c:pt idx="5">
                  <c:v>421.44099999999997</c:v>
                </c:pt>
                <c:pt idx="6">
                  <c:v>421.065</c:v>
                </c:pt>
                <c:pt idx="7">
                  <c:v>421.14299999999997</c:v>
                </c:pt>
                <c:pt idx="8">
                  <c:v>420.61399999999998</c:v>
                </c:pt>
                <c:pt idx="9">
                  <c:v>420.786</c:v>
                </c:pt>
                <c:pt idx="10">
                  <c:v>419.90300000000002</c:v>
                </c:pt>
                <c:pt idx="11">
                  <c:v>419.52300000000002</c:v>
                </c:pt>
                <c:pt idx="12">
                  <c:v>423.72199999999998</c:v>
                </c:pt>
                <c:pt idx="13">
                  <c:v>424.32499999999999</c:v>
                </c:pt>
                <c:pt idx="14">
                  <c:v>424.476</c:v>
                </c:pt>
                <c:pt idx="15">
                  <c:v>425.56900000000002</c:v>
                </c:pt>
                <c:pt idx="16">
                  <c:v>443.62599999999998</c:v>
                </c:pt>
                <c:pt idx="17">
                  <c:v>448.54300000000001</c:v>
                </c:pt>
                <c:pt idx="18">
                  <c:v>448.49</c:v>
                </c:pt>
                <c:pt idx="19">
                  <c:v>449.548</c:v>
                </c:pt>
                <c:pt idx="20">
                  <c:v>467.95</c:v>
                </c:pt>
                <c:pt idx="21">
                  <c:v>473.834</c:v>
                </c:pt>
                <c:pt idx="22">
                  <c:v>475.72300000000001</c:v>
                </c:pt>
                <c:pt idx="23">
                  <c:v>482.20100000000002</c:v>
                </c:pt>
                <c:pt idx="24">
                  <c:v>525.471</c:v>
                </c:pt>
                <c:pt idx="25">
                  <c:v>534.57899999999995</c:v>
                </c:pt>
                <c:pt idx="26">
                  <c:v>534.65800000000002</c:v>
                </c:pt>
                <c:pt idx="27">
                  <c:v>534.46</c:v>
                </c:pt>
                <c:pt idx="28">
                  <c:v>531.06899999999996</c:v>
                </c:pt>
                <c:pt idx="29">
                  <c:v>529.64200000000005</c:v>
                </c:pt>
                <c:pt idx="30">
                  <c:v>531.226</c:v>
                </c:pt>
                <c:pt idx="31">
                  <c:v>529.75199999999995</c:v>
                </c:pt>
                <c:pt idx="32">
                  <c:v>522.70600000000002</c:v>
                </c:pt>
                <c:pt idx="33">
                  <c:v>521.63900000000001</c:v>
                </c:pt>
                <c:pt idx="34">
                  <c:v>519.99099999999999</c:v>
                </c:pt>
                <c:pt idx="35">
                  <c:v>505.06</c:v>
                </c:pt>
                <c:pt idx="36">
                  <c:v>500.88</c:v>
                </c:pt>
                <c:pt idx="37">
                  <c:v>501.18200000000002</c:v>
                </c:pt>
                <c:pt idx="38">
                  <c:v>493.03</c:v>
                </c:pt>
                <c:pt idx="39">
                  <c:v>491.53</c:v>
                </c:pt>
                <c:pt idx="40">
                  <c:v>471.755</c:v>
                </c:pt>
                <c:pt idx="41">
                  <c:v>467.77199999999999</c:v>
                </c:pt>
                <c:pt idx="42">
                  <c:v>470.91800000000001</c:v>
                </c:pt>
                <c:pt idx="43">
                  <c:v>465.61</c:v>
                </c:pt>
                <c:pt idx="44">
                  <c:v>448.83699999999999</c:v>
                </c:pt>
                <c:pt idx="45">
                  <c:v>449.27600000000001</c:v>
                </c:pt>
                <c:pt idx="46">
                  <c:v>449.904</c:v>
                </c:pt>
                <c:pt idx="47">
                  <c:v>447.59300000000002</c:v>
                </c:pt>
                <c:pt idx="48">
                  <c:v>411.13799999999998</c:v>
                </c:pt>
                <c:pt idx="49">
                  <c:v>409.84399999999999</c:v>
                </c:pt>
                <c:pt idx="50">
                  <c:v>408.53899999999999</c:v>
                </c:pt>
                <c:pt idx="51">
                  <c:v>408.226</c:v>
                </c:pt>
                <c:pt idx="52">
                  <c:v>406.96300000000002</c:v>
                </c:pt>
                <c:pt idx="53">
                  <c:v>406.899</c:v>
                </c:pt>
                <c:pt idx="54">
                  <c:v>406.33600000000001</c:v>
                </c:pt>
                <c:pt idx="55">
                  <c:v>406.50400000000002</c:v>
                </c:pt>
                <c:pt idx="56">
                  <c:v>405.40100000000001</c:v>
                </c:pt>
                <c:pt idx="57">
                  <c:v>404.87200000000001</c:v>
                </c:pt>
                <c:pt idx="58">
                  <c:v>405.97899999999998</c:v>
                </c:pt>
                <c:pt idx="59">
                  <c:v>409.55799999999999</c:v>
                </c:pt>
                <c:pt idx="60">
                  <c:v>434.80200000000002</c:v>
                </c:pt>
                <c:pt idx="61">
                  <c:v>440.15300000000002</c:v>
                </c:pt>
                <c:pt idx="62">
                  <c:v>441.86399999999998</c:v>
                </c:pt>
                <c:pt idx="63">
                  <c:v>452.85599999999999</c:v>
                </c:pt>
                <c:pt idx="64">
                  <c:v>483.80500000000001</c:v>
                </c:pt>
                <c:pt idx="65">
                  <c:v>498.72699999999998</c:v>
                </c:pt>
                <c:pt idx="66">
                  <c:v>506.40199999999999</c:v>
                </c:pt>
                <c:pt idx="67">
                  <c:v>518.92499999999995</c:v>
                </c:pt>
                <c:pt idx="68">
                  <c:v>538.68299999999999</c:v>
                </c:pt>
                <c:pt idx="69">
                  <c:v>543.17499999999995</c:v>
                </c:pt>
                <c:pt idx="70">
                  <c:v>542.95100000000002</c:v>
                </c:pt>
                <c:pt idx="71">
                  <c:v>542.43200000000002</c:v>
                </c:pt>
                <c:pt idx="72">
                  <c:v>537.30999999999995</c:v>
                </c:pt>
                <c:pt idx="73">
                  <c:v>544.755</c:v>
                </c:pt>
                <c:pt idx="74">
                  <c:v>546.77700000000004</c:v>
                </c:pt>
                <c:pt idx="75">
                  <c:v>540.07600000000002</c:v>
                </c:pt>
                <c:pt idx="76">
                  <c:v>535.53200000000004</c:v>
                </c:pt>
                <c:pt idx="77">
                  <c:v>535.68499999999995</c:v>
                </c:pt>
                <c:pt idx="78">
                  <c:v>534.70299999999997</c:v>
                </c:pt>
                <c:pt idx="79">
                  <c:v>534.88</c:v>
                </c:pt>
                <c:pt idx="80">
                  <c:v>528.024</c:v>
                </c:pt>
                <c:pt idx="81">
                  <c:v>527.22</c:v>
                </c:pt>
                <c:pt idx="82">
                  <c:v>527.01400000000001</c:v>
                </c:pt>
                <c:pt idx="83">
                  <c:v>526.37</c:v>
                </c:pt>
                <c:pt idx="84">
                  <c:v>522.42999999999995</c:v>
                </c:pt>
                <c:pt idx="85">
                  <c:v>523.62099999999998</c:v>
                </c:pt>
                <c:pt idx="86">
                  <c:v>522.11099999999999</c:v>
                </c:pt>
                <c:pt idx="87">
                  <c:v>516.63400000000001</c:v>
                </c:pt>
                <c:pt idx="88">
                  <c:v>452.04899999999998</c:v>
                </c:pt>
                <c:pt idx="89">
                  <c:v>444.55200000000002</c:v>
                </c:pt>
                <c:pt idx="90">
                  <c:v>443.608</c:v>
                </c:pt>
                <c:pt idx="91">
                  <c:v>441.72699999999998</c:v>
                </c:pt>
                <c:pt idx="92">
                  <c:v>422.21699999999998</c:v>
                </c:pt>
                <c:pt idx="93">
                  <c:v>421.41500000000002</c:v>
                </c:pt>
                <c:pt idx="94">
                  <c:v>419.36599999999999</c:v>
                </c:pt>
                <c:pt idx="95">
                  <c:v>419.23200000000003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175.33099999999999</c:v>
                </c:pt>
                <c:pt idx="1">
                  <c:v>174.29400000000001</c:v>
                </c:pt>
                <c:pt idx="2">
                  <c:v>169.964</c:v>
                </c:pt>
                <c:pt idx="3">
                  <c:v>170.376</c:v>
                </c:pt>
                <c:pt idx="4">
                  <c:v>165.714</c:v>
                </c:pt>
                <c:pt idx="5">
                  <c:v>170.25700000000001</c:v>
                </c:pt>
                <c:pt idx="6">
                  <c:v>179.108</c:v>
                </c:pt>
                <c:pt idx="7">
                  <c:v>177.982</c:v>
                </c:pt>
                <c:pt idx="8">
                  <c:v>175.27600000000001</c:v>
                </c:pt>
                <c:pt idx="9">
                  <c:v>172.45699999999999</c:v>
                </c:pt>
                <c:pt idx="10">
                  <c:v>176.52099999999999</c:v>
                </c:pt>
                <c:pt idx="11">
                  <c:v>176.179</c:v>
                </c:pt>
                <c:pt idx="12">
                  <c:v>177.81800000000001</c:v>
                </c:pt>
                <c:pt idx="13">
                  <c:v>174.69800000000001</c:v>
                </c:pt>
                <c:pt idx="14">
                  <c:v>173.41499999999999</c:v>
                </c:pt>
                <c:pt idx="15">
                  <c:v>165.59899999999999</c:v>
                </c:pt>
                <c:pt idx="16">
                  <c:v>160.459</c:v>
                </c:pt>
                <c:pt idx="17">
                  <c:v>154.43199999999999</c:v>
                </c:pt>
                <c:pt idx="18">
                  <c:v>152.554</c:v>
                </c:pt>
                <c:pt idx="19">
                  <c:v>154.81200000000001</c:v>
                </c:pt>
                <c:pt idx="20">
                  <c:v>157.60400000000001</c:v>
                </c:pt>
                <c:pt idx="21">
                  <c:v>157.571</c:v>
                </c:pt>
                <c:pt idx="22">
                  <c:v>158.364</c:v>
                </c:pt>
                <c:pt idx="23">
                  <c:v>156.49100000000001</c:v>
                </c:pt>
                <c:pt idx="24">
                  <c:v>148.88900000000001</c:v>
                </c:pt>
                <c:pt idx="25">
                  <c:v>152.18100000000001</c:v>
                </c:pt>
                <c:pt idx="26">
                  <c:v>152.631</c:v>
                </c:pt>
                <c:pt idx="27">
                  <c:v>148.31200000000001</c:v>
                </c:pt>
                <c:pt idx="28">
                  <c:v>150.13</c:v>
                </c:pt>
                <c:pt idx="29">
                  <c:v>149.09100000000001</c:v>
                </c:pt>
                <c:pt idx="30">
                  <c:v>148.303</c:v>
                </c:pt>
                <c:pt idx="31">
                  <c:v>144.70599999999999</c:v>
                </c:pt>
                <c:pt idx="32">
                  <c:v>143.53299999999999</c:v>
                </c:pt>
                <c:pt idx="33">
                  <c:v>136.399</c:v>
                </c:pt>
                <c:pt idx="34">
                  <c:v>133.017</c:v>
                </c:pt>
                <c:pt idx="35">
                  <c:v>139.18</c:v>
                </c:pt>
                <c:pt idx="36">
                  <c:v>133.863</c:v>
                </c:pt>
                <c:pt idx="37">
                  <c:v>134.96</c:v>
                </c:pt>
                <c:pt idx="38">
                  <c:v>133.99799999999999</c:v>
                </c:pt>
                <c:pt idx="39">
                  <c:v>130.86799999999999</c:v>
                </c:pt>
                <c:pt idx="40">
                  <c:v>129.608</c:v>
                </c:pt>
                <c:pt idx="41">
                  <c:v>125.26300000000001</c:v>
                </c:pt>
                <c:pt idx="42">
                  <c:v>113.53</c:v>
                </c:pt>
                <c:pt idx="43">
                  <c:v>80.146000000000001</c:v>
                </c:pt>
                <c:pt idx="44">
                  <c:v>102.57</c:v>
                </c:pt>
                <c:pt idx="45">
                  <c:v>90.070999999999998</c:v>
                </c:pt>
                <c:pt idx="46">
                  <c:v>82.850999999999999</c:v>
                </c:pt>
                <c:pt idx="47">
                  <c:v>77.525000000000006</c:v>
                </c:pt>
                <c:pt idx="48">
                  <c:v>70.88</c:v>
                </c:pt>
                <c:pt idx="49">
                  <c:v>70.087000000000003</c:v>
                </c:pt>
                <c:pt idx="50">
                  <c:v>72.186000000000007</c:v>
                </c:pt>
                <c:pt idx="51">
                  <c:v>66.438000000000002</c:v>
                </c:pt>
                <c:pt idx="52">
                  <c:v>63.204000000000001</c:v>
                </c:pt>
                <c:pt idx="53">
                  <c:v>67.206000000000003</c:v>
                </c:pt>
                <c:pt idx="54">
                  <c:v>72.027000000000001</c:v>
                </c:pt>
                <c:pt idx="55">
                  <c:v>69.156000000000006</c:v>
                </c:pt>
                <c:pt idx="56">
                  <c:v>71.037999999999997</c:v>
                </c:pt>
                <c:pt idx="57">
                  <c:v>72.748000000000005</c:v>
                </c:pt>
                <c:pt idx="58">
                  <c:v>91.48</c:v>
                </c:pt>
                <c:pt idx="59">
                  <c:v>89.774000000000001</c:v>
                </c:pt>
                <c:pt idx="60">
                  <c:v>85.575999999999993</c:v>
                </c:pt>
                <c:pt idx="61">
                  <c:v>89.016999999999996</c:v>
                </c:pt>
                <c:pt idx="62">
                  <c:v>87.218999999999994</c:v>
                </c:pt>
                <c:pt idx="63">
                  <c:v>94.156000000000006</c:v>
                </c:pt>
                <c:pt idx="64">
                  <c:v>93.968999999999994</c:v>
                </c:pt>
                <c:pt idx="65">
                  <c:v>93.311999999999998</c:v>
                </c:pt>
                <c:pt idx="66">
                  <c:v>88.817999999999998</c:v>
                </c:pt>
                <c:pt idx="67">
                  <c:v>89.167000000000002</c:v>
                </c:pt>
                <c:pt idx="68">
                  <c:v>98.391000000000005</c:v>
                </c:pt>
                <c:pt idx="69">
                  <c:v>109.724</c:v>
                </c:pt>
                <c:pt idx="70">
                  <c:v>128.03700000000001</c:v>
                </c:pt>
                <c:pt idx="71">
                  <c:v>134.24600000000001</c:v>
                </c:pt>
                <c:pt idx="72">
                  <c:v>129.21799999999999</c:v>
                </c:pt>
                <c:pt idx="73">
                  <c:v>124.654</c:v>
                </c:pt>
                <c:pt idx="74">
                  <c:v>137.24</c:v>
                </c:pt>
                <c:pt idx="75">
                  <c:v>142.57400000000001</c:v>
                </c:pt>
                <c:pt idx="76">
                  <c:v>146.15700000000001</c:v>
                </c:pt>
                <c:pt idx="77">
                  <c:v>152.018</c:v>
                </c:pt>
                <c:pt idx="78">
                  <c:v>150.36699999999999</c:v>
                </c:pt>
                <c:pt idx="79">
                  <c:v>146.72399999999999</c:v>
                </c:pt>
                <c:pt idx="80">
                  <c:v>145.27199999999999</c:v>
                </c:pt>
                <c:pt idx="81">
                  <c:v>149.79900000000001</c:v>
                </c:pt>
                <c:pt idx="82">
                  <c:v>160.084</c:v>
                </c:pt>
                <c:pt idx="83">
                  <c:v>164.12700000000001</c:v>
                </c:pt>
                <c:pt idx="84">
                  <c:v>162.19900000000001</c:v>
                </c:pt>
                <c:pt idx="85">
                  <c:v>157.64400000000001</c:v>
                </c:pt>
                <c:pt idx="86">
                  <c:v>161.16499999999999</c:v>
                </c:pt>
                <c:pt idx="87">
                  <c:v>153.66399999999999</c:v>
                </c:pt>
                <c:pt idx="88">
                  <c:v>157.292</c:v>
                </c:pt>
                <c:pt idx="89">
                  <c:v>166.97499999999999</c:v>
                </c:pt>
                <c:pt idx="90">
                  <c:v>171.61600000000001</c:v>
                </c:pt>
                <c:pt idx="91">
                  <c:v>167.3</c:v>
                </c:pt>
                <c:pt idx="92">
                  <c:v>161.39500000000001</c:v>
                </c:pt>
                <c:pt idx="93">
                  <c:v>148.548</c:v>
                </c:pt>
                <c:pt idx="94">
                  <c:v>138.40700000000001</c:v>
                </c:pt>
                <c:pt idx="95">
                  <c:v>143.57499999999999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22.59</c:v>
                </c:pt>
                <c:pt idx="25">
                  <c:v>23.07</c:v>
                </c:pt>
                <c:pt idx="26">
                  <c:v>23.92</c:v>
                </c:pt>
                <c:pt idx="27">
                  <c:v>36.57</c:v>
                </c:pt>
                <c:pt idx="28">
                  <c:v>92.268000000000001</c:v>
                </c:pt>
                <c:pt idx="29">
                  <c:v>204.965</c:v>
                </c:pt>
                <c:pt idx="30">
                  <c:v>364.72800000000001</c:v>
                </c:pt>
                <c:pt idx="31">
                  <c:v>556.15499999999997</c:v>
                </c:pt>
                <c:pt idx="32">
                  <c:v>769.17100000000005</c:v>
                </c:pt>
                <c:pt idx="33">
                  <c:v>967.37900000000002</c:v>
                </c:pt>
                <c:pt idx="34">
                  <c:v>1170.788</c:v>
                </c:pt>
                <c:pt idx="35">
                  <c:v>1361.05</c:v>
                </c:pt>
                <c:pt idx="36">
                  <c:v>1538.9449999999999</c:v>
                </c:pt>
                <c:pt idx="37">
                  <c:v>1694.3150000000001</c:v>
                </c:pt>
                <c:pt idx="38">
                  <c:v>1795.2339999999999</c:v>
                </c:pt>
                <c:pt idx="39">
                  <c:v>1923.7819999999999</c:v>
                </c:pt>
                <c:pt idx="40">
                  <c:v>2040.2080000000001</c:v>
                </c:pt>
                <c:pt idx="41">
                  <c:v>2138.491</c:v>
                </c:pt>
                <c:pt idx="42">
                  <c:v>2235.1680000000001</c:v>
                </c:pt>
                <c:pt idx="43">
                  <c:v>2324.8809999999999</c:v>
                </c:pt>
                <c:pt idx="44">
                  <c:v>2393.154</c:v>
                </c:pt>
                <c:pt idx="45">
                  <c:v>2460.5569999999998</c:v>
                </c:pt>
                <c:pt idx="46">
                  <c:v>2477.0949999999998</c:v>
                </c:pt>
                <c:pt idx="47">
                  <c:v>2532.8409999999999</c:v>
                </c:pt>
                <c:pt idx="48">
                  <c:v>2595.4140000000002</c:v>
                </c:pt>
                <c:pt idx="49">
                  <c:v>2614.7469999999998</c:v>
                </c:pt>
                <c:pt idx="50">
                  <c:v>2607.8359999999998</c:v>
                </c:pt>
                <c:pt idx="51">
                  <c:v>2581.3609999999999</c:v>
                </c:pt>
                <c:pt idx="52">
                  <c:v>2546.4189999999999</c:v>
                </c:pt>
                <c:pt idx="53">
                  <c:v>2478.9549999999999</c:v>
                </c:pt>
                <c:pt idx="54">
                  <c:v>2405.4259999999999</c:v>
                </c:pt>
                <c:pt idx="55">
                  <c:v>2306.3780000000002</c:v>
                </c:pt>
                <c:pt idx="56">
                  <c:v>2209.6579999999999</c:v>
                </c:pt>
                <c:pt idx="57">
                  <c:v>2094.922</c:v>
                </c:pt>
                <c:pt idx="58">
                  <c:v>1944.3109999999999</c:v>
                </c:pt>
                <c:pt idx="59">
                  <c:v>1794.9880000000001</c:v>
                </c:pt>
                <c:pt idx="60">
                  <c:v>1621.913</c:v>
                </c:pt>
                <c:pt idx="61">
                  <c:v>1460.472</c:v>
                </c:pt>
                <c:pt idx="62">
                  <c:v>1248.7460000000001</c:v>
                </c:pt>
                <c:pt idx="63">
                  <c:v>1073.6300000000001</c:v>
                </c:pt>
                <c:pt idx="64">
                  <c:v>842.255</c:v>
                </c:pt>
                <c:pt idx="65">
                  <c:v>642.08900000000006</c:v>
                </c:pt>
                <c:pt idx="66">
                  <c:v>459.27</c:v>
                </c:pt>
                <c:pt idx="67">
                  <c:v>294.66500000000002</c:v>
                </c:pt>
                <c:pt idx="68">
                  <c:v>168.035</c:v>
                </c:pt>
                <c:pt idx="69">
                  <c:v>91.168999999999997</c:v>
                </c:pt>
                <c:pt idx="70">
                  <c:v>58.106000000000002</c:v>
                </c:pt>
                <c:pt idx="71">
                  <c:v>49.887</c:v>
                </c:pt>
                <c:pt idx="72">
                  <c:v>47.067</c:v>
                </c:pt>
                <c:pt idx="73">
                  <c:v>18.762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216.37200000000001</c:v>
                </c:pt>
                <c:pt idx="1">
                  <c:v>216.114</c:v>
                </c:pt>
                <c:pt idx="2">
                  <c:v>216.10400000000001</c:v>
                </c:pt>
                <c:pt idx="3">
                  <c:v>216.09899999999999</c:v>
                </c:pt>
                <c:pt idx="4">
                  <c:v>210.81700000000001</c:v>
                </c:pt>
                <c:pt idx="5">
                  <c:v>210.53100000000001</c:v>
                </c:pt>
                <c:pt idx="6">
                  <c:v>210.542</c:v>
                </c:pt>
                <c:pt idx="7">
                  <c:v>210.636</c:v>
                </c:pt>
                <c:pt idx="8">
                  <c:v>208.30500000000001</c:v>
                </c:pt>
                <c:pt idx="9">
                  <c:v>208.322</c:v>
                </c:pt>
                <c:pt idx="10">
                  <c:v>208.32900000000001</c:v>
                </c:pt>
                <c:pt idx="11">
                  <c:v>208.32900000000001</c:v>
                </c:pt>
                <c:pt idx="12">
                  <c:v>204.14699999999999</c:v>
                </c:pt>
                <c:pt idx="13">
                  <c:v>204.15199999999999</c:v>
                </c:pt>
                <c:pt idx="14">
                  <c:v>204.15600000000001</c:v>
                </c:pt>
                <c:pt idx="15">
                  <c:v>204.14500000000001</c:v>
                </c:pt>
                <c:pt idx="16">
                  <c:v>205.61600000000001</c:v>
                </c:pt>
                <c:pt idx="17">
                  <c:v>205.642</c:v>
                </c:pt>
                <c:pt idx="18">
                  <c:v>205.643</c:v>
                </c:pt>
                <c:pt idx="19">
                  <c:v>205.636</c:v>
                </c:pt>
                <c:pt idx="20">
                  <c:v>205.64400000000001</c:v>
                </c:pt>
                <c:pt idx="21">
                  <c:v>205.642</c:v>
                </c:pt>
                <c:pt idx="22">
                  <c:v>205.64099999999999</c:v>
                </c:pt>
                <c:pt idx="23">
                  <c:v>209.136</c:v>
                </c:pt>
                <c:pt idx="24">
                  <c:v>249.15199999999999</c:v>
                </c:pt>
                <c:pt idx="25">
                  <c:v>254.25399999999999</c:v>
                </c:pt>
                <c:pt idx="26">
                  <c:v>254.35599999999999</c:v>
                </c:pt>
                <c:pt idx="27">
                  <c:v>250.73400000000001</c:v>
                </c:pt>
                <c:pt idx="28">
                  <c:v>201.58799999999999</c:v>
                </c:pt>
                <c:pt idx="29">
                  <c:v>199.614</c:v>
                </c:pt>
                <c:pt idx="30">
                  <c:v>199.6</c:v>
                </c:pt>
                <c:pt idx="31">
                  <c:v>199.523</c:v>
                </c:pt>
                <c:pt idx="32">
                  <c:v>203.65299999999999</c:v>
                </c:pt>
                <c:pt idx="33">
                  <c:v>203.73500000000001</c:v>
                </c:pt>
                <c:pt idx="34">
                  <c:v>203.727</c:v>
                </c:pt>
                <c:pt idx="35">
                  <c:v>203.72200000000001</c:v>
                </c:pt>
                <c:pt idx="36">
                  <c:v>206.10900000000001</c:v>
                </c:pt>
                <c:pt idx="37">
                  <c:v>206.482</c:v>
                </c:pt>
                <c:pt idx="38">
                  <c:v>206.50899999999999</c:v>
                </c:pt>
                <c:pt idx="39">
                  <c:v>206.50399999999999</c:v>
                </c:pt>
                <c:pt idx="40">
                  <c:v>203.215</c:v>
                </c:pt>
                <c:pt idx="41">
                  <c:v>203.19200000000001</c:v>
                </c:pt>
                <c:pt idx="42">
                  <c:v>203.19</c:v>
                </c:pt>
                <c:pt idx="43">
                  <c:v>203.184</c:v>
                </c:pt>
                <c:pt idx="44">
                  <c:v>203.773</c:v>
                </c:pt>
                <c:pt idx="45">
                  <c:v>203.774</c:v>
                </c:pt>
                <c:pt idx="46">
                  <c:v>203.76300000000001</c:v>
                </c:pt>
                <c:pt idx="47">
                  <c:v>203.75800000000001</c:v>
                </c:pt>
                <c:pt idx="48">
                  <c:v>201.66300000000001</c:v>
                </c:pt>
                <c:pt idx="49">
                  <c:v>201.66</c:v>
                </c:pt>
                <c:pt idx="50">
                  <c:v>201.65199999999999</c:v>
                </c:pt>
                <c:pt idx="51">
                  <c:v>201.64</c:v>
                </c:pt>
                <c:pt idx="52">
                  <c:v>199.851</c:v>
                </c:pt>
                <c:pt idx="53">
                  <c:v>199.84399999999999</c:v>
                </c:pt>
                <c:pt idx="54">
                  <c:v>199.834</c:v>
                </c:pt>
                <c:pt idx="55">
                  <c:v>199.83500000000001</c:v>
                </c:pt>
                <c:pt idx="56">
                  <c:v>203.07900000000001</c:v>
                </c:pt>
                <c:pt idx="57">
                  <c:v>203.09800000000001</c:v>
                </c:pt>
                <c:pt idx="58">
                  <c:v>203.09100000000001</c:v>
                </c:pt>
                <c:pt idx="59">
                  <c:v>203.07499999999999</c:v>
                </c:pt>
                <c:pt idx="60">
                  <c:v>204.27199999999999</c:v>
                </c:pt>
                <c:pt idx="61">
                  <c:v>204.261</c:v>
                </c:pt>
                <c:pt idx="62">
                  <c:v>204.33600000000001</c:v>
                </c:pt>
                <c:pt idx="63">
                  <c:v>205.08699999999999</c:v>
                </c:pt>
                <c:pt idx="64">
                  <c:v>206.995</c:v>
                </c:pt>
                <c:pt idx="65">
                  <c:v>206.95500000000001</c:v>
                </c:pt>
                <c:pt idx="66">
                  <c:v>206.96199999999999</c:v>
                </c:pt>
                <c:pt idx="67">
                  <c:v>206.964</c:v>
                </c:pt>
                <c:pt idx="68">
                  <c:v>210.54599999999999</c:v>
                </c:pt>
                <c:pt idx="69">
                  <c:v>210.542</c:v>
                </c:pt>
                <c:pt idx="70">
                  <c:v>210.536</c:v>
                </c:pt>
                <c:pt idx="71">
                  <c:v>210.55</c:v>
                </c:pt>
                <c:pt idx="72">
                  <c:v>210.65</c:v>
                </c:pt>
                <c:pt idx="73">
                  <c:v>210.566</c:v>
                </c:pt>
                <c:pt idx="74">
                  <c:v>210.57</c:v>
                </c:pt>
                <c:pt idx="75">
                  <c:v>210.565</c:v>
                </c:pt>
                <c:pt idx="76">
                  <c:v>206.685</c:v>
                </c:pt>
                <c:pt idx="77">
                  <c:v>206.708</c:v>
                </c:pt>
                <c:pt idx="78">
                  <c:v>206.68899999999999</c:v>
                </c:pt>
                <c:pt idx="79">
                  <c:v>206.70500000000001</c:v>
                </c:pt>
                <c:pt idx="80">
                  <c:v>205.52600000000001</c:v>
                </c:pt>
                <c:pt idx="81">
                  <c:v>205.52199999999999</c:v>
                </c:pt>
                <c:pt idx="82">
                  <c:v>205.52500000000001</c:v>
                </c:pt>
                <c:pt idx="83">
                  <c:v>205.52199999999999</c:v>
                </c:pt>
                <c:pt idx="84">
                  <c:v>205.52099999999999</c:v>
                </c:pt>
                <c:pt idx="85">
                  <c:v>205.499</c:v>
                </c:pt>
                <c:pt idx="86">
                  <c:v>205.512</c:v>
                </c:pt>
                <c:pt idx="87">
                  <c:v>205.52199999999999</c:v>
                </c:pt>
                <c:pt idx="88">
                  <c:v>205.548</c:v>
                </c:pt>
                <c:pt idx="89">
                  <c:v>205.50399999999999</c:v>
                </c:pt>
                <c:pt idx="90">
                  <c:v>205.50700000000001</c:v>
                </c:pt>
                <c:pt idx="91">
                  <c:v>205.50399999999999</c:v>
                </c:pt>
                <c:pt idx="92">
                  <c:v>205.523</c:v>
                </c:pt>
                <c:pt idx="93">
                  <c:v>205.505</c:v>
                </c:pt>
                <c:pt idx="94">
                  <c:v>205.499</c:v>
                </c:pt>
                <c:pt idx="95">
                  <c:v>205.291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410.49400000000003</c:v>
                </c:pt>
                <c:pt idx="1">
                  <c:v>392.74900000000002</c:v>
                </c:pt>
                <c:pt idx="2">
                  <c:v>393.13400000000001</c:v>
                </c:pt>
                <c:pt idx="3">
                  <c:v>394.49700000000001</c:v>
                </c:pt>
                <c:pt idx="4">
                  <c:v>82.188999999999993</c:v>
                </c:pt>
                <c:pt idx="5">
                  <c:v>73.307000000000002</c:v>
                </c:pt>
                <c:pt idx="6">
                  <c:v>73.34</c:v>
                </c:pt>
                <c:pt idx="7">
                  <c:v>77.733000000000004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41.649000000000001</c:v>
                </c:pt>
                <c:pt idx="67">
                  <c:v>576.726</c:v>
                </c:pt>
                <c:pt idx="68">
                  <c:v>784.827</c:v>
                </c:pt>
                <c:pt idx="69">
                  <c:v>874.85799999999995</c:v>
                </c:pt>
                <c:pt idx="70">
                  <c:v>848.48299999999995</c:v>
                </c:pt>
                <c:pt idx="71">
                  <c:v>847.21</c:v>
                </c:pt>
                <c:pt idx="72">
                  <c:v>857.94500000000005</c:v>
                </c:pt>
                <c:pt idx="73">
                  <c:v>865.83299999999997</c:v>
                </c:pt>
                <c:pt idx="74">
                  <c:v>871.95899999999995</c:v>
                </c:pt>
                <c:pt idx="75">
                  <c:v>870.86900000000003</c:v>
                </c:pt>
                <c:pt idx="76">
                  <c:v>858.64599999999996</c:v>
                </c:pt>
                <c:pt idx="77">
                  <c:v>737.71</c:v>
                </c:pt>
                <c:pt idx="78">
                  <c:v>875.42499999999995</c:v>
                </c:pt>
                <c:pt idx="79">
                  <c:v>841.64099999999996</c:v>
                </c:pt>
                <c:pt idx="80">
                  <c:v>817.21199999999999</c:v>
                </c:pt>
                <c:pt idx="81">
                  <c:v>743.76700000000005</c:v>
                </c:pt>
                <c:pt idx="82">
                  <c:v>755.19500000000005</c:v>
                </c:pt>
                <c:pt idx="83">
                  <c:v>723.43600000000004</c:v>
                </c:pt>
                <c:pt idx="84">
                  <c:v>291.88499999999999</c:v>
                </c:pt>
                <c:pt idx="85">
                  <c:v>230.80799999999999</c:v>
                </c:pt>
                <c:pt idx="86">
                  <c:v>308.68200000000002</c:v>
                </c:pt>
                <c:pt idx="87">
                  <c:v>235.96899999999999</c:v>
                </c:pt>
                <c:pt idx="88">
                  <c:v>438.077</c:v>
                </c:pt>
                <c:pt idx="89">
                  <c:v>357.73700000000002</c:v>
                </c:pt>
                <c:pt idx="90">
                  <c:v>359.56799999999998</c:v>
                </c:pt>
                <c:pt idx="91">
                  <c:v>68.055000000000007</c:v>
                </c:pt>
                <c:pt idx="92">
                  <c:v>252.73099999999999</c:v>
                </c:pt>
                <c:pt idx="93">
                  <c:v>277.66800000000001</c:v>
                </c:pt>
                <c:pt idx="94">
                  <c:v>278.149</c:v>
                </c:pt>
                <c:pt idx="95">
                  <c:v>255.11500000000001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50.186999999999998</c:v>
                </c:pt>
                <c:pt idx="28">
                  <c:v>215.72499999999999</c:v>
                </c:pt>
                <c:pt idx="29">
                  <c:v>364.101</c:v>
                </c:pt>
                <c:pt idx="30">
                  <c:v>496.846</c:v>
                </c:pt>
                <c:pt idx="31">
                  <c:v>720.48299999999995</c:v>
                </c:pt>
                <c:pt idx="32">
                  <c:v>675.21100000000001</c:v>
                </c:pt>
                <c:pt idx="33">
                  <c:v>601.08500000000004</c:v>
                </c:pt>
                <c:pt idx="34">
                  <c:v>1007.724</c:v>
                </c:pt>
                <c:pt idx="35">
                  <c:v>1385.546</c:v>
                </c:pt>
                <c:pt idx="36">
                  <c:v>1461.3820000000001</c:v>
                </c:pt>
                <c:pt idx="37">
                  <c:v>1522.12</c:v>
                </c:pt>
                <c:pt idx="38">
                  <c:v>1493.711</c:v>
                </c:pt>
                <c:pt idx="39">
                  <c:v>1502.201</c:v>
                </c:pt>
                <c:pt idx="40">
                  <c:v>1538.61</c:v>
                </c:pt>
                <c:pt idx="41">
                  <c:v>1404.1610000000001</c:v>
                </c:pt>
                <c:pt idx="42">
                  <c:v>1362.5039999999999</c:v>
                </c:pt>
                <c:pt idx="43">
                  <c:v>1307.0450000000001</c:v>
                </c:pt>
                <c:pt idx="44">
                  <c:v>1267.8969999999999</c:v>
                </c:pt>
                <c:pt idx="45">
                  <c:v>1260.4839999999999</c:v>
                </c:pt>
                <c:pt idx="46">
                  <c:v>1200.0350000000001</c:v>
                </c:pt>
                <c:pt idx="47">
                  <c:v>1062.4739999999999</c:v>
                </c:pt>
                <c:pt idx="48">
                  <c:v>1024.482</c:v>
                </c:pt>
                <c:pt idx="49">
                  <c:v>946.73599999999999</c:v>
                </c:pt>
                <c:pt idx="50">
                  <c:v>891.36099999999999</c:v>
                </c:pt>
                <c:pt idx="51">
                  <c:v>861.68299999999999</c:v>
                </c:pt>
                <c:pt idx="52">
                  <c:v>926.67399999999998</c:v>
                </c:pt>
                <c:pt idx="53">
                  <c:v>857.04700000000003</c:v>
                </c:pt>
                <c:pt idx="54">
                  <c:v>793.25300000000004</c:v>
                </c:pt>
                <c:pt idx="55">
                  <c:v>827.04399999999998</c:v>
                </c:pt>
                <c:pt idx="56">
                  <c:v>926.13499999999999</c:v>
                </c:pt>
                <c:pt idx="57">
                  <c:v>871.67399999999998</c:v>
                </c:pt>
                <c:pt idx="58">
                  <c:v>859.97199999999998</c:v>
                </c:pt>
                <c:pt idx="59">
                  <c:v>824.12599999999998</c:v>
                </c:pt>
                <c:pt idx="60">
                  <c:v>990.66700000000003</c:v>
                </c:pt>
                <c:pt idx="61">
                  <c:v>935.60599999999999</c:v>
                </c:pt>
                <c:pt idx="62">
                  <c:v>649.39400000000001</c:v>
                </c:pt>
                <c:pt idx="63">
                  <c:v>291.13499999999999</c:v>
                </c:pt>
                <c:pt idx="64">
                  <c:v>381.92</c:v>
                </c:pt>
                <c:pt idx="65">
                  <c:v>336.64699999999999</c:v>
                </c:pt>
                <c:pt idx="66">
                  <c:v>204.73099999999999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108.349</c:v>
                </c:pt>
                <c:pt idx="85">
                  <c:v>144.108</c:v>
                </c:pt>
                <c:pt idx="86">
                  <c:v>4.0940000000000003</c:v>
                </c:pt>
                <c:pt idx="87">
                  <c:v>15.103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72.129000000000005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-665.76</c:v>
                </c:pt>
                <c:pt idx="1">
                  <c:v>-811.48599999999999</c:v>
                </c:pt>
                <c:pt idx="2">
                  <c:v>-886.31799999999998</c:v>
                </c:pt>
                <c:pt idx="3">
                  <c:v>-931.05200000000002</c:v>
                </c:pt>
                <c:pt idx="4">
                  <c:v>-576.15200000000004</c:v>
                </c:pt>
                <c:pt idx="5">
                  <c:v>-592.322</c:v>
                </c:pt>
                <c:pt idx="6">
                  <c:v>-626.76199999999994</c:v>
                </c:pt>
                <c:pt idx="7">
                  <c:v>-573.62599999999998</c:v>
                </c:pt>
                <c:pt idx="8">
                  <c:v>-503.36599999999999</c:v>
                </c:pt>
                <c:pt idx="9">
                  <c:v>-572.03499999999997</c:v>
                </c:pt>
                <c:pt idx="10">
                  <c:v>-562.49</c:v>
                </c:pt>
                <c:pt idx="11">
                  <c:v>-454.60700000000003</c:v>
                </c:pt>
                <c:pt idx="12">
                  <c:v>-400.86500000000001</c:v>
                </c:pt>
                <c:pt idx="13">
                  <c:v>-362.16</c:v>
                </c:pt>
                <c:pt idx="14">
                  <c:v>-401.48</c:v>
                </c:pt>
                <c:pt idx="15">
                  <c:v>-418.399</c:v>
                </c:pt>
                <c:pt idx="16">
                  <c:v>-415.28199999999998</c:v>
                </c:pt>
                <c:pt idx="17">
                  <c:v>-391.815</c:v>
                </c:pt>
                <c:pt idx="18">
                  <c:v>-353.18200000000002</c:v>
                </c:pt>
                <c:pt idx="19">
                  <c:v>-316.42899999999997</c:v>
                </c:pt>
                <c:pt idx="20">
                  <c:v>-286.52699999999999</c:v>
                </c:pt>
                <c:pt idx="21">
                  <c:v>-280.51</c:v>
                </c:pt>
                <c:pt idx="22">
                  <c:v>-215.88</c:v>
                </c:pt>
                <c:pt idx="23">
                  <c:v>-214.97300000000001</c:v>
                </c:pt>
                <c:pt idx="24">
                  <c:v>-163.828</c:v>
                </c:pt>
                <c:pt idx="25">
                  <c:v>-86.087999999999994</c:v>
                </c:pt>
                <c:pt idx="26">
                  <c:v>-36.585000000000001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-326.76499999999999</c:v>
                </c:pt>
                <c:pt idx="68">
                  <c:v>-519.154</c:v>
                </c:pt>
                <c:pt idx="69">
                  <c:v>-618.625</c:v>
                </c:pt>
                <c:pt idx="70">
                  <c:v>-554.00400000000002</c:v>
                </c:pt>
                <c:pt idx="71">
                  <c:v>-451.78800000000001</c:v>
                </c:pt>
                <c:pt idx="72">
                  <c:v>-261.30799999999999</c:v>
                </c:pt>
                <c:pt idx="73">
                  <c:v>-277.66699999999997</c:v>
                </c:pt>
                <c:pt idx="74">
                  <c:v>-320.435</c:v>
                </c:pt>
                <c:pt idx="75">
                  <c:v>-315.68</c:v>
                </c:pt>
                <c:pt idx="76">
                  <c:v>-330.01400000000001</c:v>
                </c:pt>
                <c:pt idx="77">
                  <c:v>-154.35400000000001</c:v>
                </c:pt>
                <c:pt idx="78">
                  <c:v>-326.84500000000003</c:v>
                </c:pt>
                <c:pt idx="79">
                  <c:v>-322.04399999999998</c:v>
                </c:pt>
                <c:pt idx="80">
                  <c:v>-171.64099999999999</c:v>
                </c:pt>
                <c:pt idx="81">
                  <c:v>-123.083</c:v>
                </c:pt>
                <c:pt idx="82">
                  <c:v>-233.309</c:v>
                </c:pt>
                <c:pt idx="83">
                  <c:v>-323.37099999999998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-240.101</c:v>
                </c:pt>
                <c:pt idx="89">
                  <c:v>-129.28800000000001</c:v>
                </c:pt>
                <c:pt idx="90">
                  <c:v>-152.97200000000001</c:v>
                </c:pt>
                <c:pt idx="91">
                  <c:v>0</c:v>
                </c:pt>
                <c:pt idx="92">
                  <c:v>-141.774</c:v>
                </c:pt>
                <c:pt idx="93">
                  <c:v>-227.01</c:v>
                </c:pt>
                <c:pt idx="94">
                  <c:v>-324.04700000000003</c:v>
                </c:pt>
                <c:pt idx="95">
                  <c:v>-429.90800000000002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-0.745</c:v>
                </c:pt>
                <c:pt idx="34">
                  <c:v>-405.697</c:v>
                </c:pt>
                <c:pt idx="35">
                  <c:v>-791.69200000000001</c:v>
                </c:pt>
                <c:pt idx="36">
                  <c:v>-851.03599999999994</c:v>
                </c:pt>
                <c:pt idx="37">
                  <c:v>-966.12099999999998</c:v>
                </c:pt>
                <c:pt idx="38">
                  <c:v>-982.61199999999997</c:v>
                </c:pt>
                <c:pt idx="39">
                  <c:v>-1015.102</c:v>
                </c:pt>
                <c:pt idx="40">
                  <c:v>-1012.043</c:v>
                </c:pt>
                <c:pt idx="41">
                  <c:v>-1011.838</c:v>
                </c:pt>
                <c:pt idx="42">
                  <c:v>-1011.479</c:v>
                </c:pt>
                <c:pt idx="43">
                  <c:v>-1009.0549999999999</c:v>
                </c:pt>
                <c:pt idx="44">
                  <c:v>-1007.855</c:v>
                </c:pt>
                <c:pt idx="45">
                  <c:v>-1005.413</c:v>
                </c:pt>
                <c:pt idx="46">
                  <c:v>-1003.997</c:v>
                </c:pt>
                <c:pt idx="47">
                  <c:v>-1002.561</c:v>
                </c:pt>
                <c:pt idx="48">
                  <c:v>-1001.607</c:v>
                </c:pt>
                <c:pt idx="49">
                  <c:v>-1000.245</c:v>
                </c:pt>
                <c:pt idx="50">
                  <c:v>-998.52099999999996</c:v>
                </c:pt>
                <c:pt idx="51">
                  <c:v>-994.25099999999998</c:v>
                </c:pt>
                <c:pt idx="52">
                  <c:v>-991.54</c:v>
                </c:pt>
                <c:pt idx="53">
                  <c:v>-991.18200000000002</c:v>
                </c:pt>
                <c:pt idx="54">
                  <c:v>-988.40300000000002</c:v>
                </c:pt>
                <c:pt idx="55">
                  <c:v>-985.88300000000004</c:v>
                </c:pt>
                <c:pt idx="56">
                  <c:v>-986.38699999999994</c:v>
                </c:pt>
                <c:pt idx="57">
                  <c:v>-981.64300000000003</c:v>
                </c:pt>
                <c:pt idx="58">
                  <c:v>-980.41200000000003</c:v>
                </c:pt>
                <c:pt idx="59">
                  <c:v>-925.17</c:v>
                </c:pt>
                <c:pt idx="60">
                  <c:v>-927.26800000000003</c:v>
                </c:pt>
                <c:pt idx="61">
                  <c:v>-920.18399999999997</c:v>
                </c:pt>
                <c:pt idx="62">
                  <c:v>-639.16999999999996</c:v>
                </c:pt>
                <c:pt idx="63">
                  <c:v>-158.96700000000001</c:v>
                </c:pt>
                <c:pt idx="64">
                  <c:v>-103.151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28281297774757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#,##0</c:formatCode>
                <c:ptCount val="96"/>
                <c:pt idx="0">
                  <c:v>3128.2339999999999</c:v>
                </c:pt>
                <c:pt idx="1">
                  <c:v>3129.5279999999998</c:v>
                </c:pt>
                <c:pt idx="2">
                  <c:v>3130.6179999999999</c:v>
                </c:pt>
                <c:pt idx="3">
                  <c:v>3130.6210000000001</c:v>
                </c:pt>
                <c:pt idx="4">
                  <c:v>3129.2339999999999</c:v>
                </c:pt>
                <c:pt idx="5">
                  <c:v>3129.877</c:v>
                </c:pt>
                <c:pt idx="6">
                  <c:v>3134.3110000000001</c:v>
                </c:pt>
                <c:pt idx="7">
                  <c:v>3135.817</c:v>
                </c:pt>
                <c:pt idx="8">
                  <c:v>3136.047</c:v>
                </c:pt>
                <c:pt idx="9">
                  <c:v>3137.2510000000002</c:v>
                </c:pt>
                <c:pt idx="10">
                  <c:v>3136.9589999999998</c:v>
                </c:pt>
                <c:pt idx="11">
                  <c:v>3138.4760000000001</c:v>
                </c:pt>
                <c:pt idx="12">
                  <c:v>3140.8470000000002</c:v>
                </c:pt>
                <c:pt idx="13">
                  <c:v>3142.2080000000001</c:v>
                </c:pt>
                <c:pt idx="14">
                  <c:v>3142.4169999999999</c:v>
                </c:pt>
                <c:pt idx="15">
                  <c:v>3141.373</c:v>
                </c:pt>
                <c:pt idx="16">
                  <c:v>3139.5</c:v>
                </c:pt>
                <c:pt idx="17">
                  <c:v>3139.4830000000002</c:v>
                </c:pt>
                <c:pt idx="18">
                  <c:v>3139.02</c:v>
                </c:pt>
                <c:pt idx="19">
                  <c:v>3140.3310000000001</c:v>
                </c:pt>
                <c:pt idx="20">
                  <c:v>3141.4720000000002</c:v>
                </c:pt>
                <c:pt idx="21">
                  <c:v>3142.1950000000002</c:v>
                </c:pt>
                <c:pt idx="22">
                  <c:v>3141.4450000000002</c:v>
                </c:pt>
                <c:pt idx="23">
                  <c:v>3140.4279999999999</c:v>
                </c:pt>
                <c:pt idx="24">
                  <c:v>3140.5729999999999</c:v>
                </c:pt>
                <c:pt idx="25">
                  <c:v>3142.8330000000001</c:v>
                </c:pt>
                <c:pt idx="26">
                  <c:v>3143.261</c:v>
                </c:pt>
                <c:pt idx="27">
                  <c:v>3142.0709999999999</c:v>
                </c:pt>
                <c:pt idx="28">
                  <c:v>3140.2359999999999</c:v>
                </c:pt>
                <c:pt idx="29">
                  <c:v>3139.9479999999999</c:v>
                </c:pt>
                <c:pt idx="30">
                  <c:v>3141.498</c:v>
                </c:pt>
                <c:pt idx="31">
                  <c:v>3141.4839999999999</c:v>
                </c:pt>
                <c:pt idx="32">
                  <c:v>3143.308</c:v>
                </c:pt>
                <c:pt idx="33">
                  <c:v>3144.5479999999998</c:v>
                </c:pt>
                <c:pt idx="34">
                  <c:v>3142.9580000000001</c:v>
                </c:pt>
                <c:pt idx="35">
                  <c:v>3141.701</c:v>
                </c:pt>
                <c:pt idx="36">
                  <c:v>3141.3290000000002</c:v>
                </c:pt>
                <c:pt idx="37">
                  <c:v>3145.3420000000001</c:v>
                </c:pt>
                <c:pt idx="38">
                  <c:v>3145.4850000000001</c:v>
                </c:pt>
                <c:pt idx="39">
                  <c:v>3143.8090000000002</c:v>
                </c:pt>
                <c:pt idx="40">
                  <c:v>3141.91</c:v>
                </c:pt>
                <c:pt idx="41">
                  <c:v>3141.3409999999999</c:v>
                </c:pt>
                <c:pt idx="42">
                  <c:v>3140.1469999999999</c:v>
                </c:pt>
                <c:pt idx="43">
                  <c:v>3141.2220000000002</c:v>
                </c:pt>
                <c:pt idx="44">
                  <c:v>3142.4670000000001</c:v>
                </c:pt>
                <c:pt idx="45">
                  <c:v>3141.3339999999998</c:v>
                </c:pt>
                <c:pt idx="46">
                  <c:v>3138.5</c:v>
                </c:pt>
                <c:pt idx="47">
                  <c:v>3137.616</c:v>
                </c:pt>
                <c:pt idx="48">
                  <c:v>3137.23</c:v>
                </c:pt>
                <c:pt idx="49">
                  <c:v>3139.06</c:v>
                </c:pt>
                <c:pt idx="50">
                  <c:v>3139.5189999999998</c:v>
                </c:pt>
                <c:pt idx="51">
                  <c:v>3139.806</c:v>
                </c:pt>
                <c:pt idx="52">
                  <c:v>3138.1689999999999</c:v>
                </c:pt>
                <c:pt idx="53">
                  <c:v>3136.1109999999999</c:v>
                </c:pt>
                <c:pt idx="54">
                  <c:v>3135.4839999999999</c:v>
                </c:pt>
                <c:pt idx="55">
                  <c:v>3136.5680000000002</c:v>
                </c:pt>
                <c:pt idx="56">
                  <c:v>3137.5059999999999</c:v>
                </c:pt>
                <c:pt idx="57">
                  <c:v>3136.7869999999998</c:v>
                </c:pt>
                <c:pt idx="58">
                  <c:v>3135.5340000000001</c:v>
                </c:pt>
                <c:pt idx="59">
                  <c:v>3133.6309999999999</c:v>
                </c:pt>
                <c:pt idx="60">
                  <c:v>3131.97</c:v>
                </c:pt>
                <c:pt idx="61">
                  <c:v>3132.962</c:v>
                </c:pt>
                <c:pt idx="62">
                  <c:v>3134.328</c:v>
                </c:pt>
                <c:pt idx="63">
                  <c:v>3135.0189999999998</c:v>
                </c:pt>
                <c:pt idx="64">
                  <c:v>3134.1819999999998</c:v>
                </c:pt>
                <c:pt idx="65">
                  <c:v>3132.0149999999999</c:v>
                </c:pt>
                <c:pt idx="66">
                  <c:v>3131.0349999999999</c:v>
                </c:pt>
                <c:pt idx="67">
                  <c:v>3131.877</c:v>
                </c:pt>
                <c:pt idx="68">
                  <c:v>3133.1819999999998</c:v>
                </c:pt>
                <c:pt idx="69">
                  <c:v>3134.2220000000002</c:v>
                </c:pt>
                <c:pt idx="70">
                  <c:v>3133.681</c:v>
                </c:pt>
                <c:pt idx="71">
                  <c:v>3133.1030000000001</c:v>
                </c:pt>
                <c:pt idx="72">
                  <c:v>3134.3589999999999</c:v>
                </c:pt>
                <c:pt idx="73">
                  <c:v>3133.9670000000001</c:v>
                </c:pt>
                <c:pt idx="74">
                  <c:v>3135.29</c:v>
                </c:pt>
                <c:pt idx="75">
                  <c:v>3136.069</c:v>
                </c:pt>
                <c:pt idx="76">
                  <c:v>3135.5340000000001</c:v>
                </c:pt>
                <c:pt idx="77">
                  <c:v>3135.8939999999998</c:v>
                </c:pt>
                <c:pt idx="78">
                  <c:v>3136.1529999999998</c:v>
                </c:pt>
                <c:pt idx="79">
                  <c:v>3137.1779999999999</c:v>
                </c:pt>
                <c:pt idx="80">
                  <c:v>3137.145</c:v>
                </c:pt>
                <c:pt idx="81">
                  <c:v>3138.0320000000002</c:v>
                </c:pt>
                <c:pt idx="82">
                  <c:v>3137.2660000000001</c:v>
                </c:pt>
                <c:pt idx="83">
                  <c:v>3137.7759999999998</c:v>
                </c:pt>
                <c:pt idx="84">
                  <c:v>3137.3969999999999</c:v>
                </c:pt>
                <c:pt idx="85">
                  <c:v>3138.8809999999999</c:v>
                </c:pt>
                <c:pt idx="86">
                  <c:v>3138.0320000000002</c:v>
                </c:pt>
                <c:pt idx="87">
                  <c:v>3139.357</c:v>
                </c:pt>
                <c:pt idx="88">
                  <c:v>3137.68</c:v>
                </c:pt>
                <c:pt idx="89">
                  <c:v>3138.9279999999999</c:v>
                </c:pt>
                <c:pt idx="90">
                  <c:v>3139.98</c:v>
                </c:pt>
                <c:pt idx="91">
                  <c:v>3139.9369999999999</c:v>
                </c:pt>
                <c:pt idx="92">
                  <c:v>3139.9189999999999</c:v>
                </c:pt>
                <c:pt idx="93">
                  <c:v>3141.355</c:v>
                </c:pt>
                <c:pt idx="94">
                  <c:v>3141.1750000000002</c:v>
                </c:pt>
                <c:pt idx="95">
                  <c:v>3142.2649999999999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#,##0</c:formatCode>
                <c:ptCount val="96"/>
                <c:pt idx="0">
                  <c:v>4005.9720000000002</c:v>
                </c:pt>
                <c:pt idx="1">
                  <c:v>4007.2220000000002</c:v>
                </c:pt>
                <c:pt idx="2">
                  <c:v>4055.2420000000002</c:v>
                </c:pt>
                <c:pt idx="3">
                  <c:v>4055.8939999999998</c:v>
                </c:pt>
                <c:pt idx="4">
                  <c:v>4061.0219999999999</c:v>
                </c:pt>
                <c:pt idx="5">
                  <c:v>4058.413</c:v>
                </c:pt>
                <c:pt idx="6">
                  <c:v>4056.3229999999999</c:v>
                </c:pt>
                <c:pt idx="7">
                  <c:v>4054.828</c:v>
                </c:pt>
                <c:pt idx="8">
                  <c:v>4021.105</c:v>
                </c:pt>
                <c:pt idx="9">
                  <c:v>4006.3029999999999</c:v>
                </c:pt>
                <c:pt idx="10">
                  <c:v>4036.3510000000001</c:v>
                </c:pt>
                <c:pt idx="11">
                  <c:v>4034.0340000000001</c:v>
                </c:pt>
                <c:pt idx="12">
                  <c:v>4051.6849999999999</c:v>
                </c:pt>
                <c:pt idx="13">
                  <c:v>4047.4760000000001</c:v>
                </c:pt>
                <c:pt idx="14">
                  <c:v>4036.9180000000001</c:v>
                </c:pt>
                <c:pt idx="15">
                  <c:v>4032.0149999999999</c:v>
                </c:pt>
                <c:pt idx="16">
                  <c:v>4042.0030000000002</c:v>
                </c:pt>
                <c:pt idx="17">
                  <c:v>4055.0459999999998</c:v>
                </c:pt>
                <c:pt idx="18">
                  <c:v>4055.413</c:v>
                </c:pt>
                <c:pt idx="19">
                  <c:v>4059.3649999999998</c:v>
                </c:pt>
                <c:pt idx="20">
                  <c:v>4042.8240000000001</c:v>
                </c:pt>
                <c:pt idx="21">
                  <c:v>4032.88</c:v>
                </c:pt>
                <c:pt idx="22">
                  <c:v>4025.569</c:v>
                </c:pt>
                <c:pt idx="23">
                  <c:v>4019.7440000000001</c:v>
                </c:pt>
                <c:pt idx="24">
                  <c:v>4000.94</c:v>
                </c:pt>
                <c:pt idx="25">
                  <c:v>3998.1469999999999</c:v>
                </c:pt>
                <c:pt idx="26">
                  <c:v>3999.7379999999998</c:v>
                </c:pt>
                <c:pt idx="27">
                  <c:v>3963.5369999999998</c:v>
                </c:pt>
                <c:pt idx="28">
                  <c:v>3980.0189999999998</c:v>
                </c:pt>
                <c:pt idx="29">
                  <c:v>3966.3609999999999</c:v>
                </c:pt>
                <c:pt idx="30">
                  <c:v>3959.962</c:v>
                </c:pt>
                <c:pt idx="31">
                  <c:v>3956.777</c:v>
                </c:pt>
                <c:pt idx="32">
                  <c:v>3721.9670000000001</c:v>
                </c:pt>
                <c:pt idx="33">
                  <c:v>3670.9090000000001</c:v>
                </c:pt>
                <c:pt idx="34">
                  <c:v>3548.7240000000002</c:v>
                </c:pt>
                <c:pt idx="35">
                  <c:v>3513.4340000000002</c:v>
                </c:pt>
                <c:pt idx="36">
                  <c:v>3530.0329999999999</c:v>
                </c:pt>
                <c:pt idx="37">
                  <c:v>3531.7249999999999</c:v>
                </c:pt>
                <c:pt idx="38">
                  <c:v>3515.1350000000002</c:v>
                </c:pt>
                <c:pt idx="39">
                  <c:v>3449.03</c:v>
                </c:pt>
                <c:pt idx="40">
                  <c:v>3140.9430000000002</c:v>
                </c:pt>
                <c:pt idx="41">
                  <c:v>3078.4870000000001</c:v>
                </c:pt>
                <c:pt idx="42">
                  <c:v>2968.085</c:v>
                </c:pt>
                <c:pt idx="43">
                  <c:v>2918.6770000000001</c:v>
                </c:pt>
                <c:pt idx="44">
                  <c:v>2977.06</c:v>
                </c:pt>
                <c:pt idx="45">
                  <c:v>2977.0059999999999</c:v>
                </c:pt>
                <c:pt idx="46">
                  <c:v>3018.9250000000002</c:v>
                </c:pt>
                <c:pt idx="47">
                  <c:v>2786.0419999999999</c:v>
                </c:pt>
                <c:pt idx="48">
                  <c:v>2766.1689999999999</c:v>
                </c:pt>
                <c:pt idx="49">
                  <c:v>2584.4459999999999</c:v>
                </c:pt>
                <c:pt idx="50">
                  <c:v>2589.163</c:v>
                </c:pt>
                <c:pt idx="51">
                  <c:v>2545.62</c:v>
                </c:pt>
                <c:pt idx="52">
                  <c:v>2598.0630000000001</c:v>
                </c:pt>
                <c:pt idx="53">
                  <c:v>2775.3130000000001</c:v>
                </c:pt>
                <c:pt idx="54">
                  <c:v>2750.5189999999998</c:v>
                </c:pt>
                <c:pt idx="55">
                  <c:v>2703.3809999999999</c:v>
                </c:pt>
                <c:pt idx="56">
                  <c:v>2650.9609999999998</c:v>
                </c:pt>
                <c:pt idx="57">
                  <c:v>2672.759</c:v>
                </c:pt>
                <c:pt idx="58">
                  <c:v>2693.9929999999999</c:v>
                </c:pt>
                <c:pt idx="59">
                  <c:v>2811.8380000000002</c:v>
                </c:pt>
                <c:pt idx="60">
                  <c:v>2761.9949999999999</c:v>
                </c:pt>
                <c:pt idx="61">
                  <c:v>2887.0160000000001</c:v>
                </c:pt>
                <c:pt idx="62">
                  <c:v>3283.6089999999999</c:v>
                </c:pt>
                <c:pt idx="63">
                  <c:v>3612.2809999999999</c:v>
                </c:pt>
                <c:pt idx="64">
                  <c:v>3559.0650000000001</c:v>
                </c:pt>
                <c:pt idx="65">
                  <c:v>3782.6579999999999</c:v>
                </c:pt>
                <c:pt idx="66">
                  <c:v>3866.3220000000001</c:v>
                </c:pt>
                <c:pt idx="67">
                  <c:v>3865.1170000000002</c:v>
                </c:pt>
                <c:pt idx="68">
                  <c:v>3935.76</c:v>
                </c:pt>
                <c:pt idx="69">
                  <c:v>3965.7660000000001</c:v>
                </c:pt>
                <c:pt idx="70">
                  <c:v>3983.83</c:v>
                </c:pt>
                <c:pt idx="71">
                  <c:v>3993.567</c:v>
                </c:pt>
                <c:pt idx="72">
                  <c:v>4005.5079999999998</c:v>
                </c:pt>
                <c:pt idx="73">
                  <c:v>4011.9409999999998</c:v>
                </c:pt>
                <c:pt idx="74">
                  <c:v>4021.5030000000002</c:v>
                </c:pt>
                <c:pt idx="75">
                  <c:v>4027.3429999999998</c:v>
                </c:pt>
                <c:pt idx="76">
                  <c:v>4028.3580000000002</c:v>
                </c:pt>
                <c:pt idx="77">
                  <c:v>4032.1680000000001</c:v>
                </c:pt>
                <c:pt idx="78">
                  <c:v>4035.9160000000002</c:v>
                </c:pt>
                <c:pt idx="79">
                  <c:v>4038.0059999999999</c:v>
                </c:pt>
                <c:pt idx="80">
                  <c:v>4045.8110000000001</c:v>
                </c:pt>
                <c:pt idx="81">
                  <c:v>4045.8820000000001</c:v>
                </c:pt>
                <c:pt idx="82">
                  <c:v>4029.9929999999999</c:v>
                </c:pt>
                <c:pt idx="83">
                  <c:v>4037.2710000000002</c:v>
                </c:pt>
                <c:pt idx="84">
                  <c:v>3974.165</c:v>
                </c:pt>
                <c:pt idx="85">
                  <c:v>3959.002</c:v>
                </c:pt>
                <c:pt idx="86">
                  <c:v>3933.3310000000001</c:v>
                </c:pt>
                <c:pt idx="87">
                  <c:v>3931.038</c:v>
                </c:pt>
                <c:pt idx="88">
                  <c:v>4003.5650000000001</c:v>
                </c:pt>
                <c:pt idx="89">
                  <c:v>3990.99</c:v>
                </c:pt>
                <c:pt idx="90">
                  <c:v>3955.683</c:v>
                </c:pt>
                <c:pt idx="91">
                  <c:v>3940.5189999999998</c:v>
                </c:pt>
                <c:pt idx="92">
                  <c:v>3897.873</c:v>
                </c:pt>
                <c:pt idx="93">
                  <c:v>3862.0149999999999</c:v>
                </c:pt>
                <c:pt idx="94">
                  <c:v>3703.2719999999999</c:v>
                </c:pt>
                <c:pt idx="95">
                  <c:v>3673.5390000000002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#,##0</c:formatCode>
                <c:ptCount val="96"/>
                <c:pt idx="0">
                  <c:v>624.96100000000001</c:v>
                </c:pt>
                <c:pt idx="1">
                  <c:v>210.869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#,##0</c:formatCode>
                <c:ptCount val="96"/>
                <c:pt idx="0">
                  <c:v>411.661</c:v>
                </c:pt>
                <c:pt idx="1">
                  <c:v>410.38499999999999</c:v>
                </c:pt>
                <c:pt idx="2">
                  <c:v>409.30200000000002</c:v>
                </c:pt>
                <c:pt idx="3">
                  <c:v>409.86200000000002</c:v>
                </c:pt>
                <c:pt idx="4">
                  <c:v>409.46800000000002</c:v>
                </c:pt>
                <c:pt idx="5">
                  <c:v>409.65</c:v>
                </c:pt>
                <c:pt idx="6">
                  <c:v>409.98899999999998</c:v>
                </c:pt>
                <c:pt idx="7">
                  <c:v>410.89800000000002</c:v>
                </c:pt>
                <c:pt idx="8">
                  <c:v>405.92500000000001</c:v>
                </c:pt>
                <c:pt idx="9">
                  <c:v>405.065</c:v>
                </c:pt>
                <c:pt idx="10">
                  <c:v>402.83600000000001</c:v>
                </c:pt>
                <c:pt idx="11">
                  <c:v>403.149</c:v>
                </c:pt>
                <c:pt idx="12">
                  <c:v>406.69499999999999</c:v>
                </c:pt>
                <c:pt idx="13">
                  <c:v>407.02300000000002</c:v>
                </c:pt>
                <c:pt idx="14">
                  <c:v>406.29300000000001</c:v>
                </c:pt>
                <c:pt idx="15">
                  <c:v>408.22500000000002</c:v>
                </c:pt>
                <c:pt idx="16">
                  <c:v>422.197</c:v>
                </c:pt>
                <c:pt idx="17">
                  <c:v>424.63299999999998</c:v>
                </c:pt>
                <c:pt idx="18">
                  <c:v>424.61900000000003</c:v>
                </c:pt>
                <c:pt idx="19">
                  <c:v>427.84100000000001</c:v>
                </c:pt>
                <c:pt idx="20">
                  <c:v>448.11700000000002</c:v>
                </c:pt>
                <c:pt idx="21">
                  <c:v>458.47800000000001</c:v>
                </c:pt>
                <c:pt idx="22">
                  <c:v>459.101</c:v>
                </c:pt>
                <c:pt idx="23">
                  <c:v>466.45400000000001</c:v>
                </c:pt>
                <c:pt idx="24">
                  <c:v>522.11900000000003</c:v>
                </c:pt>
                <c:pt idx="25">
                  <c:v>535.13599999999997</c:v>
                </c:pt>
                <c:pt idx="26">
                  <c:v>533.49800000000005</c:v>
                </c:pt>
                <c:pt idx="27">
                  <c:v>535.78300000000002</c:v>
                </c:pt>
                <c:pt idx="28">
                  <c:v>532.654</c:v>
                </c:pt>
                <c:pt idx="29">
                  <c:v>532.45899999999995</c:v>
                </c:pt>
                <c:pt idx="30">
                  <c:v>531.51099999999997</c:v>
                </c:pt>
                <c:pt idx="31">
                  <c:v>528.55999999999995</c:v>
                </c:pt>
                <c:pt idx="32">
                  <c:v>487.41800000000001</c:v>
                </c:pt>
                <c:pt idx="33">
                  <c:v>481.202</c:v>
                </c:pt>
                <c:pt idx="34">
                  <c:v>478.46899999999999</c:v>
                </c:pt>
                <c:pt idx="35">
                  <c:v>475.49099999999999</c:v>
                </c:pt>
                <c:pt idx="36">
                  <c:v>457.589</c:v>
                </c:pt>
                <c:pt idx="37">
                  <c:v>459.83699999999999</c:v>
                </c:pt>
                <c:pt idx="38">
                  <c:v>455.9</c:v>
                </c:pt>
                <c:pt idx="39">
                  <c:v>450.82799999999997</c:v>
                </c:pt>
                <c:pt idx="40">
                  <c:v>425.995</c:v>
                </c:pt>
                <c:pt idx="41">
                  <c:v>422.01299999999998</c:v>
                </c:pt>
                <c:pt idx="42">
                  <c:v>428.779</c:v>
                </c:pt>
                <c:pt idx="43">
                  <c:v>448.185</c:v>
                </c:pt>
                <c:pt idx="44">
                  <c:v>435.065</c:v>
                </c:pt>
                <c:pt idx="45">
                  <c:v>443.51499999999999</c:v>
                </c:pt>
                <c:pt idx="46">
                  <c:v>428.99599999999998</c:v>
                </c:pt>
                <c:pt idx="47">
                  <c:v>425.85300000000001</c:v>
                </c:pt>
                <c:pt idx="48">
                  <c:v>420.46</c:v>
                </c:pt>
                <c:pt idx="49">
                  <c:v>414.92700000000002</c:v>
                </c:pt>
                <c:pt idx="50">
                  <c:v>406.74</c:v>
                </c:pt>
                <c:pt idx="51">
                  <c:v>404.42099999999999</c:v>
                </c:pt>
                <c:pt idx="52">
                  <c:v>402.09</c:v>
                </c:pt>
                <c:pt idx="53">
                  <c:v>402.98399999999998</c:v>
                </c:pt>
                <c:pt idx="54">
                  <c:v>403.98899999999998</c:v>
                </c:pt>
                <c:pt idx="55">
                  <c:v>402.05799999999999</c:v>
                </c:pt>
                <c:pt idx="56">
                  <c:v>402.84199999999998</c:v>
                </c:pt>
                <c:pt idx="57">
                  <c:v>403.38099999999997</c:v>
                </c:pt>
                <c:pt idx="58">
                  <c:v>406.51900000000001</c:v>
                </c:pt>
                <c:pt idx="59">
                  <c:v>408.36700000000002</c:v>
                </c:pt>
                <c:pt idx="60">
                  <c:v>413.66</c:v>
                </c:pt>
                <c:pt idx="61">
                  <c:v>417.05500000000001</c:v>
                </c:pt>
                <c:pt idx="62">
                  <c:v>420.29899999999998</c:v>
                </c:pt>
                <c:pt idx="63">
                  <c:v>425.21800000000002</c:v>
                </c:pt>
                <c:pt idx="64">
                  <c:v>467.745</c:v>
                </c:pt>
                <c:pt idx="65">
                  <c:v>478.84899999999999</c:v>
                </c:pt>
                <c:pt idx="66">
                  <c:v>479.17899999999997</c:v>
                </c:pt>
                <c:pt idx="67">
                  <c:v>485.32799999999997</c:v>
                </c:pt>
                <c:pt idx="68">
                  <c:v>522.88099999999997</c:v>
                </c:pt>
                <c:pt idx="69">
                  <c:v>533.16999999999996</c:v>
                </c:pt>
                <c:pt idx="70">
                  <c:v>532.125</c:v>
                </c:pt>
                <c:pt idx="71">
                  <c:v>534.98699999999997</c:v>
                </c:pt>
                <c:pt idx="72">
                  <c:v>534.96799999999996</c:v>
                </c:pt>
                <c:pt idx="73">
                  <c:v>534.83399999999995</c:v>
                </c:pt>
                <c:pt idx="74">
                  <c:v>534.82799999999997</c:v>
                </c:pt>
                <c:pt idx="75">
                  <c:v>535.67499999999995</c:v>
                </c:pt>
                <c:pt idx="76">
                  <c:v>539.06700000000001</c:v>
                </c:pt>
                <c:pt idx="77">
                  <c:v>540.30999999999995</c:v>
                </c:pt>
                <c:pt idx="78">
                  <c:v>540.82899999999995</c:v>
                </c:pt>
                <c:pt idx="79">
                  <c:v>541.90899999999999</c:v>
                </c:pt>
                <c:pt idx="80">
                  <c:v>534.15800000000002</c:v>
                </c:pt>
                <c:pt idx="81">
                  <c:v>537.45399999999995</c:v>
                </c:pt>
                <c:pt idx="82">
                  <c:v>533.86900000000003</c:v>
                </c:pt>
                <c:pt idx="83">
                  <c:v>527.31799999999998</c:v>
                </c:pt>
                <c:pt idx="84">
                  <c:v>505.077</c:v>
                </c:pt>
                <c:pt idx="85">
                  <c:v>502.35</c:v>
                </c:pt>
                <c:pt idx="86">
                  <c:v>500.60500000000002</c:v>
                </c:pt>
                <c:pt idx="87">
                  <c:v>497.53899999999999</c:v>
                </c:pt>
                <c:pt idx="88">
                  <c:v>446.35399999999998</c:v>
                </c:pt>
                <c:pt idx="89">
                  <c:v>443.31200000000001</c:v>
                </c:pt>
                <c:pt idx="90">
                  <c:v>443.04399999999998</c:v>
                </c:pt>
                <c:pt idx="91">
                  <c:v>439.815</c:v>
                </c:pt>
                <c:pt idx="92">
                  <c:v>423.96600000000001</c:v>
                </c:pt>
                <c:pt idx="93">
                  <c:v>423.44400000000002</c:v>
                </c:pt>
                <c:pt idx="94">
                  <c:v>424.39600000000002</c:v>
                </c:pt>
                <c:pt idx="95">
                  <c:v>423.08699999999999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#,##0</c:formatCode>
                <c:ptCount val="96"/>
                <c:pt idx="0">
                  <c:v>111.654</c:v>
                </c:pt>
                <c:pt idx="1">
                  <c:v>105.95</c:v>
                </c:pt>
                <c:pt idx="2">
                  <c:v>98.274000000000001</c:v>
                </c:pt>
                <c:pt idx="3">
                  <c:v>100.23</c:v>
                </c:pt>
                <c:pt idx="4">
                  <c:v>97.992999999999995</c:v>
                </c:pt>
                <c:pt idx="5">
                  <c:v>96.626999999999995</c:v>
                </c:pt>
                <c:pt idx="6">
                  <c:v>95.751999999999995</c:v>
                </c:pt>
                <c:pt idx="7">
                  <c:v>94.632999999999996</c:v>
                </c:pt>
                <c:pt idx="8">
                  <c:v>93.293000000000006</c:v>
                </c:pt>
                <c:pt idx="9">
                  <c:v>89.123000000000005</c:v>
                </c:pt>
                <c:pt idx="10">
                  <c:v>79.641000000000005</c:v>
                </c:pt>
                <c:pt idx="11">
                  <c:v>75.013000000000005</c:v>
                </c:pt>
                <c:pt idx="12">
                  <c:v>71.33</c:v>
                </c:pt>
                <c:pt idx="13">
                  <c:v>67.05</c:v>
                </c:pt>
                <c:pt idx="14">
                  <c:v>66.326999999999998</c:v>
                </c:pt>
                <c:pt idx="15">
                  <c:v>54.878</c:v>
                </c:pt>
                <c:pt idx="16">
                  <c:v>53.231999999999999</c:v>
                </c:pt>
                <c:pt idx="17">
                  <c:v>52.534999999999997</c:v>
                </c:pt>
                <c:pt idx="18">
                  <c:v>55.27</c:v>
                </c:pt>
                <c:pt idx="19">
                  <c:v>56.093000000000004</c:v>
                </c:pt>
                <c:pt idx="20">
                  <c:v>54.195999999999998</c:v>
                </c:pt>
                <c:pt idx="21">
                  <c:v>51.597000000000001</c:v>
                </c:pt>
                <c:pt idx="22">
                  <c:v>50.962000000000003</c:v>
                </c:pt>
                <c:pt idx="23">
                  <c:v>51.177999999999997</c:v>
                </c:pt>
                <c:pt idx="24">
                  <c:v>49.584000000000003</c:v>
                </c:pt>
                <c:pt idx="25">
                  <c:v>45.625999999999998</c:v>
                </c:pt>
                <c:pt idx="26">
                  <c:v>43.759</c:v>
                </c:pt>
                <c:pt idx="27">
                  <c:v>43.728000000000002</c:v>
                </c:pt>
                <c:pt idx="28">
                  <c:v>40.569000000000003</c:v>
                </c:pt>
                <c:pt idx="29">
                  <c:v>37.738</c:v>
                </c:pt>
                <c:pt idx="30">
                  <c:v>35.659999999999997</c:v>
                </c:pt>
                <c:pt idx="31">
                  <c:v>29.939</c:v>
                </c:pt>
                <c:pt idx="32">
                  <c:v>24.597000000000001</c:v>
                </c:pt>
                <c:pt idx="33">
                  <c:v>21.515999999999998</c:v>
                </c:pt>
                <c:pt idx="34">
                  <c:v>21.411000000000001</c:v>
                </c:pt>
                <c:pt idx="35">
                  <c:v>20.765000000000001</c:v>
                </c:pt>
                <c:pt idx="36">
                  <c:v>19.376000000000001</c:v>
                </c:pt>
                <c:pt idx="37">
                  <c:v>19.181999999999999</c:v>
                </c:pt>
                <c:pt idx="38">
                  <c:v>23.785</c:v>
                </c:pt>
                <c:pt idx="39">
                  <c:v>28.042999999999999</c:v>
                </c:pt>
                <c:pt idx="40">
                  <c:v>24.12</c:v>
                </c:pt>
                <c:pt idx="41">
                  <c:v>24.158000000000001</c:v>
                </c:pt>
                <c:pt idx="42">
                  <c:v>21.672999999999998</c:v>
                </c:pt>
                <c:pt idx="43">
                  <c:v>18.419</c:v>
                </c:pt>
                <c:pt idx="44">
                  <c:v>18.506</c:v>
                </c:pt>
                <c:pt idx="45">
                  <c:v>17.37</c:v>
                </c:pt>
                <c:pt idx="46">
                  <c:v>17.581</c:v>
                </c:pt>
                <c:pt idx="47">
                  <c:v>17.829999999999998</c:v>
                </c:pt>
                <c:pt idx="48">
                  <c:v>17.393999999999998</c:v>
                </c:pt>
                <c:pt idx="49">
                  <c:v>16.044</c:v>
                </c:pt>
                <c:pt idx="50">
                  <c:v>16.876000000000001</c:v>
                </c:pt>
                <c:pt idx="51">
                  <c:v>16.312000000000001</c:v>
                </c:pt>
                <c:pt idx="52">
                  <c:v>19.303000000000001</c:v>
                </c:pt>
                <c:pt idx="53">
                  <c:v>19.024000000000001</c:v>
                </c:pt>
                <c:pt idx="54">
                  <c:v>18.027000000000001</c:v>
                </c:pt>
                <c:pt idx="55">
                  <c:v>17.88</c:v>
                </c:pt>
                <c:pt idx="56">
                  <c:v>16.274999999999999</c:v>
                </c:pt>
                <c:pt idx="57">
                  <c:v>13.742000000000001</c:v>
                </c:pt>
                <c:pt idx="58">
                  <c:v>12.776999999999999</c:v>
                </c:pt>
                <c:pt idx="59">
                  <c:v>14.212</c:v>
                </c:pt>
                <c:pt idx="60">
                  <c:v>15.805</c:v>
                </c:pt>
                <c:pt idx="61">
                  <c:v>16.919</c:v>
                </c:pt>
                <c:pt idx="62">
                  <c:v>14.736000000000001</c:v>
                </c:pt>
                <c:pt idx="63">
                  <c:v>13.606999999999999</c:v>
                </c:pt>
                <c:pt idx="64">
                  <c:v>14.382999999999999</c:v>
                </c:pt>
                <c:pt idx="65">
                  <c:v>17.844999999999999</c:v>
                </c:pt>
                <c:pt idx="66">
                  <c:v>21.727</c:v>
                </c:pt>
                <c:pt idx="67">
                  <c:v>22.492999999999999</c:v>
                </c:pt>
                <c:pt idx="68">
                  <c:v>25.265999999999998</c:v>
                </c:pt>
                <c:pt idx="69">
                  <c:v>26.288</c:v>
                </c:pt>
                <c:pt idx="70">
                  <c:v>26.337</c:v>
                </c:pt>
                <c:pt idx="71">
                  <c:v>28.937999999999999</c:v>
                </c:pt>
                <c:pt idx="72">
                  <c:v>30.376000000000001</c:v>
                </c:pt>
                <c:pt idx="73">
                  <c:v>29.533000000000001</c:v>
                </c:pt>
                <c:pt idx="74">
                  <c:v>29.754999999999999</c:v>
                </c:pt>
                <c:pt idx="75">
                  <c:v>28.466999999999999</c:v>
                </c:pt>
                <c:pt idx="76">
                  <c:v>28.298999999999999</c:v>
                </c:pt>
                <c:pt idx="77">
                  <c:v>28.196999999999999</c:v>
                </c:pt>
                <c:pt idx="78">
                  <c:v>27.716000000000001</c:v>
                </c:pt>
                <c:pt idx="79">
                  <c:v>27.855</c:v>
                </c:pt>
                <c:pt idx="80">
                  <c:v>26.582000000000001</c:v>
                </c:pt>
                <c:pt idx="81">
                  <c:v>26.917000000000002</c:v>
                </c:pt>
                <c:pt idx="82">
                  <c:v>29.06</c:v>
                </c:pt>
                <c:pt idx="83">
                  <c:v>28.484000000000002</c:v>
                </c:pt>
                <c:pt idx="84">
                  <c:v>27.574999999999999</c:v>
                </c:pt>
                <c:pt idx="85">
                  <c:v>27.902999999999999</c:v>
                </c:pt>
                <c:pt idx="86">
                  <c:v>21.745000000000001</c:v>
                </c:pt>
                <c:pt idx="87">
                  <c:v>17.456</c:v>
                </c:pt>
                <c:pt idx="88">
                  <c:v>14.574999999999999</c:v>
                </c:pt>
                <c:pt idx="89">
                  <c:v>12.523</c:v>
                </c:pt>
                <c:pt idx="90">
                  <c:v>12.077</c:v>
                </c:pt>
                <c:pt idx="91">
                  <c:v>13.478999999999999</c:v>
                </c:pt>
                <c:pt idx="92">
                  <c:v>17.38</c:v>
                </c:pt>
                <c:pt idx="93">
                  <c:v>18.806999999999999</c:v>
                </c:pt>
                <c:pt idx="94">
                  <c:v>19.93</c:v>
                </c:pt>
                <c:pt idx="95">
                  <c:v>17.292999999999999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4.6790000000000003</c:v>
                </c:pt>
                <c:pt idx="22">
                  <c:v>35.000999999999998</c:v>
                </c:pt>
                <c:pt idx="23">
                  <c:v>34.945</c:v>
                </c:pt>
                <c:pt idx="24">
                  <c:v>36.256999999999998</c:v>
                </c:pt>
                <c:pt idx="25">
                  <c:v>47.843000000000004</c:v>
                </c:pt>
                <c:pt idx="26">
                  <c:v>76.656999999999996</c:v>
                </c:pt>
                <c:pt idx="27">
                  <c:v>119.626</c:v>
                </c:pt>
                <c:pt idx="28">
                  <c:v>180.13900000000001</c:v>
                </c:pt>
                <c:pt idx="29">
                  <c:v>249.00299999999999</c:v>
                </c:pt>
                <c:pt idx="30">
                  <c:v>330.30599999999998</c:v>
                </c:pt>
                <c:pt idx="31">
                  <c:v>400.84300000000002</c:v>
                </c:pt>
                <c:pt idx="32">
                  <c:v>473.125</c:v>
                </c:pt>
                <c:pt idx="33">
                  <c:v>543.04899999999998</c:v>
                </c:pt>
                <c:pt idx="34">
                  <c:v>629.404</c:v>
                </c:pt>
                <c:pt idx="35">
                  <c:v>692.995</c:v>
                </c:pt>
                <c:pt idx="36">
                  <c:v>757.63699999999994</c:v>
                </c:pt>
                <c:pt idx="37">
                  <c:v>800.46900000000005</c:v>
                </c:pt>
                <c:pt idx="38">
                  <c:v>866.40200000000004</c:v>
                </c:pt>
                <c:pt idx="39">
                  <c:v>918.22900000000004</c:v>
                </c:pt>
                <c:pt idx="40">
                  <c:v>1000.1180000000001</c:v>
                </c:pt>
                <c:pt idx="41">
                  <c:v>1082.386</c:v>
                </c:pt>
                <c:pt idx="42">
                  <c:v>1112.848</c:v>
                </c:pt>
                <c:pt idx="43">
                  <c:v>1098.7</c:v>
                </c:pt>
                <c:pt idx="44">
                  <c:v>1146.212</c:v>
                </c:pt>
                <c:pt idx="45">
                  <c:v>1184.623</c:v>
                </c:pt>
                <c:pt idx="46">
                  <c:v>1202.239</c:v>
                </c:pt>
                <c:pt idx="47">
                  <c:v>1231.845</c:v>
                </c:pt>
                <c:pt idx="48">
                  <c:v>1232.1469999999999</c:v>
                </c:pt>
                <c:pt idx="49">
                  <c:v>1224.7370000000001</c:v>
                </c:pt>
                <c:pt idx="50">
                  <c:v>1219.1980000000001</c:v>
                </c:pt>
                <c:pt idx="51">
                  <c:v>1192.576</c:v>
                </c:pt>
                <c:pt idx="52">
                  <c:v>1192.1980000000001</c:v>
                </c:pt>
                <c:pt idx="53">
                  <c:v>1167.7260000000001</c:v>
                </c:pt>
                <c:pt idx="54">
                  <c:v>1130.7529999999999</c:v>
                </c:pt>
                <c:pt idx="55">
                  <c:v>1071.3219999999999</c:v>
                </c:pt>
                <c:pt idx="56">
                  <c:v>1044.453</c:v>
                </c:pt>
                <c:pt idx="57">
                  <c:v>957.13</c:v>
                </c:pt>
                <c:pt idx="58">
                  <c:v>906.05100000000004</c:v>
                </c:pt>
                <c:pt idx="59">
                  <c:v>847.69600000000003</c:v>
                </c:pt>
                <c:pt idx="60">
                  <c:v>750.83100000000002</c:v>
                </c:pt>
                <c:pt idx="61">
                  <c:v>675.44799999999998</c:v>
                </c:pt>
                <c:pt idx="62">
                  <c:v>610.04</c:v>
                </c:pt>
                <c:pt idx="63">
                  <c:v>534.50699999999995</c:v>
                </c:pt>
                <c:pt idx="64">
                  <c:v>458.90899999999999</c:v>
                </c:pt>
                <c:pt idx="65">
                  <c:v>378.00799999999998</c:v>
                </c:pt>
                <c:pt idx="66">
                  <c:v>292.71300000000002</c:v>
                </c:pt>
                <c:pt idx="67">
                  <c:v>214.29599999999999</c:v>
                </c:pt>
                <c:pt idx="68">
                  <c:v>150.14400000000001</c:v>
                </c:pt>
                <c:pt idx="69">
                  <c:v>98.281999999999996</c:v>
                </c:pt>
                <c:pt idx="70">
                  <c:v>63.892000000000003</c:v>
                </c:pt>
                <c:pt idx="71">
                  <c:v>60.658999999999999</c:v>
                </c:pt>
                <c:pt idx="72">
                  <c:v>38.213999999999999</c:v>
                </c:pt>
                <c:pt idx="73">
                  <c:v>36.093000000000004</c:v>
                </c:pt>
                <c:pt idx="74">
                  <c:v>52.832000000000001</c:v>
                </c:pt>
                <c:pt idx="75">
                  <c:v>3.6120000000000001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#,##0</c:formatCode>
                <c:ptCount val="96"/>
                <c:pt idx="0">
                  <c:v>189.00399999999999</c:v>
                </c:pt>
                <c:pt idx="1">
                  <c:v>187.75800000000001</c:v>
                </c:pt>
                <c:pt idx="2">
                  <c:v>187.755</c:v>
                </c:pt>
                <c:pt idx="3">
                  <c:v>186.29900000000001</c:v>
                </c:pt>
                <c:pt idx="4">
                  <c:v>182.33699999999999</c:v>
                </c:pt>
                <c:pt idx="5">
                  <c:v>182.31200000000001</c:v>
                </c:pt>
                <c:pt idx="6">
                  <c:v>182.30799999999999</c:v>
                </c:pt>
                <c:pt idx="7">
                  <c:v>182.29300000000001</c:v>
                </c:pt>
                <c:pt idx="8">
                  <c:v>182.27500000000001</c:v>
                </c:pt>
                <c:pt idx="9">
                  <c:v>182.26</c:v>
                </c:pt>
                <c:pt idx="10">
                  <c:v>182.25899999999999</c:v>
                </c:pt>
                <c:pt idx="11">
                  <c:v>182.25</c:v>
                </c:pt>
                <c:pt idx="12">
                  <c:v>185.386</c:v>
                </c:pt>
                <c:pt idx="13">
                  <c:v>185.94300000000001</c:v>
                </c:pt>
                <c:pt idx="14">
                  <c:v>185.905</c:v>
                </c:pt>
                <c:pt idx="15">
                  <c:v>185.88800000000001</c:v>
                </c:pt>
                <c:pt idx="16">
                  <c:v>185.58199999999999</c:v>
                </c:pt>
                <c:pt idx="17">
                  <c:v>185.52</c:v>
                </c:pt>
                <c:pt idx="18">
                  <c:v>185.45400000000001</c:v>
                </c:pt>
                <c:pt idx="19">
                  <c:v>185.41499999999999</c:v>
                </c:pt>
                <c:pt idx="20">
                  <c:v>186.21299999999999</c:v>
                </c:pt>
                <c:pt idx="21">
                  <c:v>186.17599999999999</c:v>
                </c:pt>
                <c:pt idx="22">
                  <c:v>182.083</c:v>
                </c:pt>
                <c:pt idx="23">
                  <c:v>178.898</c:v>
                </c:pt>
                <c:pt idx="24">
                  <c:v>178.69</c:v>
                </c:pt>
                <c:pt idx="25">
                  <c:v>178.67500000000001</c:v>
                </c:pt>
                <c:pt idx="26">
                  <c:v>178.655</c:v>
                </c:pt>
                <c:pt idx="27">
                  <c:v>178.65799999999999</c:v>
                </c:pt>
                <c:pt idx="28">
                  <c:v>188.36500000000001</c:v>
                </c:pt>
                <c:pt idx="29">
                  <c:v>188.35300000000001</c:v>
                </c:pt>
                <c:pt idx="30">
                  <c:v>188.334</c:v>
                </c:pt>
                <c:pt idx="31">
                  <c:v>188.33600000000001</c:v>
                </c:pt>
                <c:pt idx="32">
                  <c:v>186.11799999999999</c:v>
                </c:pt>
                <c:pt idx="33">
                  <c:v>186.11199999999999</c:v>
                </c:pt>
                <c:pt idx="34">
                  <c:v>186.10400000000001</c:v>
                </c:pt>
                <c:pt idx="35">
                  <c:v>186.09200000000001</c:v>
                </c:pt>
                <c:pt idx="36">
                  <c:v>185.244</c:v>
                </c:pt>
                <c:pt idx="37">
                  <c:v>185.244</c:v>
                </c:pt>
                <c:pt idx="38">
                  <c:v>185.23599999999999</c:v>
                </c:pt>
                <c:pt idx="39">
                  <c:v>185.22399999999999</c:v>
                </c:pt>
                <c:pt idx="40">
                  <c:v>181.327</c:v>
                </c:pt>
                <c:pt idx="41">
                  <c:v>181.33</c:v>
                </c:pt>
                <c:pt idx="42">
                  <c:v>181.33199999999999</c:v>
                </c:pt>
                <c:pt idx="43">
                  <c:v>181.328</c:v>
                </c:pt>
                <c:pt idx="44">
                  <c:v>173.273</c:v>
                </c:pt>
                <c:pt idx="45">
                  <c:v>173.251</c:v>
                </c:pt>
                <c:pt idx="46">
                  <c:v>173.25</c:v>
                </c:pt>
                <c:pt idx="47">
                  <c:v>173.249</c:v>
                </c:pt>
                <c:pt idx="48">
                  <c:v>170.18799999999999</c:v>
                </c:pt>
                <c:pt idx="49">
                  <c:v>170.17</c:v>
                </c:pt>
                <c:pt idx="50">
                  <c:v>170.15899999999999</c:v>
                </c:pt>
                <c:pt idx="51">
                  <c:v>170.15</c:v>
                </c:pt>
                <c:pt idx="52">
                  <c:v>169.87100000000001</c:v>
                </c:pt>
                <c:pt idx="53">
                  <c:v>169.86099999999999</c:v>
                </c:pt>
                <c:pt idx="54">
                  <c:v>169.851</c:v>
                </c:pt>
                <c:pt idx="55">
                  <c:v>169.84</c:v>
                </c:pt>
                <c:pt idx="56">
                  <c:v>169.005</c:v>
                </c:pt>
                <c:pt idx="57">
                  <c:v>169</c:v>
                </c:pt>
                <c:pt idx="58">
                  <c:v>168.99</c:v>
                </c:pt>
                <c:pt idx="59">
                  <c:v>168.97499999999999</c:v>
                </c:pt>
                <c:pt idx="60">
                  <c:v>167.85300000000001</c:v>
                </c:pt>
                <c:pt idx="61">
                  <c:v>167.852</c:v>
                </c:pt>
                <c:pt idx="62">
                  <c:v>167.845</c:v>
                </c:pt>
                <c:pt idx="63">
                  <c:v>168.601</c:v>
                </c:pt>
                <c:pt idx="64">
                  <c:v>178.25299999999999</c:v>
                </c:pt>
                <c:pt idx="65">
                  <c:v>179.47499999999999</c:v>
                </c:pt>
                <c:pt idx="66">
                  <c:v>179.48</c:v>
                </c:pt>
                <c:pt idx="67">
                  <c:v>179.43199999999999</c:v>
                </c:pt>
                <c:pt idx="68">
                  <c:v>185.71600000000001</c:v>
                </c:pt>
                <c:pt idx="69">
                  <c:v>186.63</c:v>
                </c:pt>
                <c:pt idx="70">
                  <c:v>186.624</c:v>
                </c:pt>
                <c:pt idx="71">
                  <c:v>187.24700000000001</c:v>
                </c:pt>
                <c:pt idx="72">
                  <c:v>298.79899999999998</c:v>
                </c:pt>
                <c:pt idx="73">
                  <c:v>302.38099999999997</c:v>
                </c:pt>
                <c:pt idx="74">
                  <c:v>302.38400000000001</c:v>
                </c:pt>
                <c:pt idx="75">
                  <c:v>299.887</c:v>
                </c:pt>
                <c:pt idx="76">
                  <c:v>203.126</c:v>
                </c:pt>
                <c:pt idx="77">
                  <c:v>200.136</c:v>
                </c:pt>
                <c:pt idx="78">
                  <c:v>200.09200000000001</c:v>
                </c:pt>
                <c:pt idx="79">
                  <c:v>199.65700000000001</c:v>
                </c:pt>
                <c:pt idx="80">
                  <c:v>187.048</c:v>
                </c:pt>
                <c:pt idx="81">
                  <c:v>185.89400000000001</c:v>
                </c:pt>
                <c:pt idx="82">
                  <c:v>185.93199999999999</c:v>
                </c:pt>
                <c:pt idx="83">
                  <c:v>184.53700000000001</c:v>
                </c:pt>
                <c:pt idx="84">
                  <c:v>177.839</c:v>
                </c:pt>
                <c:pt idx="85">
                  <c:v>177.624</c:v>
                </c:pt>
                <c:pt idx="86">
                  <c:v>177.62799999999999</c:v>
                </c:pt>
                <c:pt idx="87">
                  <c:v>177.61600000000001</c:v>
                </c:pt>
                <c:pt idx="88">
                  <c:v>177.62100000000001</c:v>
                </c:pt>
                <c:pt idx="89">
                  <c:v>177.58699999999999</c:v>
                </c:pt>
                <c:pt idx="90">
                  <c:v>177.59299999999999</c:v>
                </c:pt>
                <c:pt idx="91">
                  <c:v>177.58799999999999</c:v>
                </c:pt>
                <c:pt idx="92">
                  <c:v>176.84200000000001</c:v>
                </c:pt>
                <c:pt idx="93">
                  <c:v>176.87299999999999</c:v>
                </c:pt>
                <c:pt idx="94">
                  <c:v>176.93899999999999</c:v>
                </c:pt>
                <c:pt idx="95">
                  <c:v>176.43700000000001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#,##0</c:formatCode>
                <c:ptCount val="96"/>
                <c:pt idx="0">
                  <c:v>65.554000000000002</c:v>
                </c:pt>
                <c:pt idx="1">
                  <c:v>58.884</c:v>
                </c:pt>
                <c:pt idx="2">
                  <c:v>73.421999999999997</c:v>
                </c:pt>
                <c:pt idx="3">
                  <c:v>63.329000000000001</c:v>
                </c:pt>
                <c:pt idx="4">
                  <c:v>71.373000000000005</c:v>
                </c:pt>
                <c:pt idx="5">
                  <c:v>69.900999999999996</c:v>
                </c:pt>
                <c:pt idx="6">
                  <c:v>68.957999999999998</c:v>
                </c:pt>
                <c:pt idx="7">
                  <c:v>72.709000000000003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72.08</c:v>
                </c:pt>
                <c:pt idx="25">
                  <c:v>73.873999999999995</c:v>
                </c:pt>
                <c:pt idx="26">
                  <c:v>73.664000000000001</c:v>
                </c:pt>
                <c:pt idx="27">
                  <c:v>76.152000000000001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130.21899999999999</c:v>
                </c:pt>
                <c:pt idx="68">
                  <c:v>676.33</c:v>
                </c:pt>
                <c:pt idx="69">
                  <c:v>665.97199999999998</c:v>
                </c:pt>
                <c:pt idx="70">
                  <c:v>729.71</c:v>
                </c:pt>
                <c:pt idx="71">
                  <c:v>726.19</c:v>
                </c:pt>
                <c:pt idx="72">
                  <c:v>732.05799999999999</c:v>
                </c:pt>
                <c:pt idx="73">
                  <c:v>728.28499999999997</c:v>
                </c:pt>
                <c:pt idx="74">
                  <c:v>724.94399999999996</c:v>
                </c:pt>
                <c:pt idx="75">
                  <c:v>726.43</c:v>
                </c:pt>
                <c:pt idx="76">
                  <c:v>613.08500000000004</c:v>
                </c:pt>
                <c:pt idx="77">
                  <c:v>620.48400000000004</c:v>
                </c:pt>
                <c:pt idx="78">
                  <c:v>618.05499999999995</c:v>
                </c:pt>
                <c:pt idx="79">
                  <c:v>620.84900000000005</c:v>
                </c:pt>
                <c:pt idx="80">
                  <c:v>426.06599999999997</c:v>
                </c:pt>
                <c:pt idx="81">
                  <c:v>425.38200000000001</c:v>
                </c:pt>
                <c:pt idx="82">
                  <c:v>467.64600000000002</c:v>
                </c:pt>
                <c:pt idx="83">
                  <c:v>411.94099999999997</c:v>
                </c:pt>
                <c:pt idx="84">
                  <c:v>210.47499999999999</c:v>
                </c:pt>
                <c:pt idx="85">
                  <c:v>157.68799999999999</c:v>
                </c:pt>
                <c:pt idx="86">
                  <c:v>156.042</c:v>
                </c:pt>
                <c:pt idx="87">
                  <c:v>155.41900000000001</c:v>
                </c:pt>
                <c:pt idx="88">
                  <c:v>175.45099999999999</c:v>
                </c:pt>
                <c:pt idx="89">
                  <c:v>168.67599999999999</c:v>
                </c:pt>
                <c:pt idx="90">
                  <c:v>157.78700000000001</c:v>
                </c:pt>
                <c:pt idx="91">
                  <c:v>156.25</c:v>
                </c:pt>
                <c:pt idx="92">
                  <c:v>180.17599999999999</c:v>
                </c:pt>
                <c:pt idx="93">
                  <c:v>204.21700000000001</c:v>
                </c:pt>
                <c:pt idx="94">
                  <c:v>159.97399999999999</c:v>
                </c:pt>
                <c:pt idx="95">
                  <c:v>168.946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381.488</c:v>
                </c:pt>
                <c:pt idx="41">
                  <c:v>630.91800000000001</c:v>
                </c:pt>
                <c:pt idx="42">
                  <c:v>1153.7159999999999</c:v>
                </c:pt>
                <c:pt idx="43">
                  <c:v>1288.8699999999999</c:v>
                </c:pt>
                <c:pt idx="44">
                  <c:v>1301.0509999999999</c:v>
                </c:pt>
                <c:pt idx="45">
                  <c:v>1326.664</c:v>
                </c:pt>
                <c:pt idx="46">
                  <c:v>1259.5229999999999</c:v>
                </c:pt>
                <c:pt idx="47">
                  <c:v>1451.2239999999999</c:v>
                </c:pt>
                <c:pt idx="48">
                  <c:v>1465.951</c:v>
                </c:pt>
                <c:pt idx="49">
                  <c:v>1572.8820000000001</c:v>
                </c:pt>
                <c:pt idx="50">
                  <c:v>1472.5740000000001</c:v>
                </c:pt>
                <c:pt idx="51">
                  <c:v>1512.3050000000001</c:v>
                </c:pt>
                <c:pt idx="52">
                  <c:v>1510.9079999999999</c:v>
                </c:pt>
                <c:pt idx="53">
                  <c:v>1329.652</c:v>
                </c:pt>
                <c:pt idx="54">
                  <c:v>1304.7660000000001</c:v>
                </c:pt>
                <c:pt idx="55">
                  <c:v>1387.248</c:v>
                </c:pt>
                <c:pt idx="56">
                  <c:v>1464.9469999999999</c:v>
                </c:pt>
                <c:pt idx="57">
                  <c:v>1412.365</c:v>
                </c:pt>
                <c:pt idx="58">
                  <c:v>1348.098</c:v>
                </c:pt>
                <c:pt idx="59">
                  <c:v>1229.027</c:v>
                </c:pt>
                <c:pt idx="60">
                  <c:v>1327.23</c:v>
                </c:pt>
                <c:pt idx="61">
                  <c:v>1207.1949999999999</c:v>
                </c:pt>
                <c:pt idx="62">
                  <c:v>611.31200000000001</c:v>
                </c:pt>
                <c:pt idx="63">
                  <c:v>226.453</c:v>
                </c:pt>
                <c:pt idx="64">
                  <c:v>151.81899999999999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-2457.8359999999998</c:v>
                </c:pt>
                <c:pt idx="1">
                  <c:v>-2083.9699999999998</c:v>
                </c:pt>
                <c:pt idx="2">
                  <c:v>-1979.538</c:v>
                </c:pt>
                <c:pt idx="3">
                  <c:v>-2025.511</c:v>
                </c:pt>
                <c:pt idx="4">
                  <c:v>-2031.499</c:v>
                </c:pt>
                <c:pt idx="5">
                  <c:v>-2043.0160000000001</c:v>
                </c:pt>
                <c:pt idx="6">
                  <c:v>-2092.29</c:v>
                </c:pt>
                <c:pt idx="7">
                  <c:v>-2080.038</c:v>
                </c:pt>
                <c:pt idx="8">
                  <c:v>-1966.1659999999999</c:v>
                </c:pt>
                <c:pt idx="9">
                  <c:v>-1980.7239999999999</c:v>
                </c:pt>
                <c:pt idx="10">
                  <c:v>-1986.2149999999999</c:v>
                </c:pt>
                <c:pt idx="11">
                  <c:v>-1973.307</c:v>
                </c:pt>
                <c:pt idx="12">
                  <c:v>-1962.798</c:v>
                </c:pt>
                <c:pt idx="13">
                  <c:v>-1993.7460000000001</c:v>
                </c:pt>
                <c:pt idx="14">
                  <c:v>-1972.548</c:v>
                </c:pt>
                <c:pt idx="15">
                  <c:v>-1934.4449999999999</c:v>
                </c:pt>
                <c:pt idx="16">
                  <c:v>-1893.74</c:v>
                </c:pt>
                <c:pt idx="17">
                  <c:v>-1902.3510000000001</c:v>
                </c:pt>
                <c:pt idx="18">
                  <c:v>-1932.0830000000001</c:v>
                </c:pt>
                <c:pt idx="19">
                  <c:v>-1939.5409999999999</c:v>
                </c:pt>
                <c:pt idx="20">
                  <c:v>-1910.4770000000001</c:v>
                </c:pt>
                <c:pt idx="21">
                  <c:v>-1902.67</c:v>
                </c:pt>
                <c:pt idx="22">
                  <c:v>-1845.463</c:v>
                </c:pt>
                <c:pt idx="23">
                  <c:v>-1851.2339999999999</c:v>
                </c:pt>
                <c:pt idx="24">
                  <c:v>-1901.644</c:v>
                </c:pt>
                <c:pt idx="25">
                  <c:v>-1871.8040000000001</c:v>
                </c:pt>
                <c:pt idx="26">
                  <c:v>-1789.828</c:v>
                </c:pt>
                <c:pt idx="27">
                  <c:v>-1712.079</c:v>
                </c:pt>
                <c:pt idx="28">
                  <c:v>-1555.778</c:v>
                </c:pt>
                <c:pt idx="29">
                  <c:v>-1491.4960000000001</c:v>
                </c:pt>
                <c:pt idx="30">
                  <c:v>-1441.46</c:v>
                </c:pt>
                <c:pt idx="31">
                  <c:v>-1386.2539999999999</c:v>
                </c:pt>
                <c:pt idx="32">
                  <c:v>-1085.3409999999999</c:v>
                </c:pt>
                <c:pt idx="33">
                  <c:v>-971.31399999999996</c:v>
                </c:pt>
                <c:pt idx="34">
                  <c:v>-749.23500000000001</c:v>
                </c:pt>
                <c:pt idx="35">
                  <c:v>-620.03</c:v>
                </c:pt>
                <c:pt idx="36">
                  <c:v>-559.16600000000005</c:v>
                </c:pt>
                <c:pt idx="37">
                  <c:v>-537.64400000000001</c:v>
                </c:pt>
                <c:pt idx="38">
                  <c:v>-494.11</c:v>
                </c:pt>
                <c:pt idx="39">
                  <c:v>-94.262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-212.07900000000001</c:v>
                </c:pt>
                <c:pt idx="66">
                  <c:v>-492.73500000000001</c:v>
                </c:pt>
                <c:pt idx="67">
                  <c:v>-593.03</c:v>
                </c:pt>
                <c:pt idx="68">
                  <c:v>-1183.3019999999999</c:v>
                </c:pt>
                <c:pt idx="69">
                  <c:v>-1174.6790000000001</c:v>
                </c:pt>
                <c:pt idx="70">
                  <c:v>-1206.105</c:v>
                </c:pt>
                <c:pt idx="71">
                  <c:v>-1210.269</c:v>
                </c:pt>
                <c:pt idx="72">
                  <c:v>-1127.943</c:v>
                </c:pt>
                <c:pt idx="73">
                  <c:v>-1007.272</c:v>
                </c:pt>
                <c:pt idx="74">
                  <c:v>-935.15300000000002</c:v>
                </c:pt>
                <c:pt idx="75">
                  <c:v>-912.05</c:v>
                </c:pt>
                <c:pt idx="76">
                  <c:v>-679.04600000000005</c:v>
                </c:pt>
                <c:pt idx="77">
                  <c:v>-674.44100000000003</c:v>
                </c:pt>
                <c:pt idx="78">
                  <c:v>-642.17999999999995</c:v>
                </c:pt>
                <c:pt idx="79">
                  <c:v>-722.70299999999997</c:v>
                </c:pt>
                <c:pt idx="80">
                  <c:v>-533.46400000000006</c:v>
                </c:pt>
                <c:pt idx="81">
                  <c:v>-584.71299999999997</c:v>
                </c:pt>
                <c:pt idx="82">
                  <c:v>-761.22400000000005</c:v>
                </c:pt>
                <c:pt idx="83">
                  <c:v>-802.95500000000004</c:v>
                </c:pt>
                <c:pt idx="84">
                  <c:v>-610.91099999999994</c:v>
                </c:pt>
                <c:pt idx="85">
                  <c:v>-620.19500000000005</c:v>
                </c:pt>
                <c:pt idx="86">
                  <c:v>-689.16499999999996</c:v>
                </c:pt>
                <c:pt idx="87">
                  <c:v>-722.33199999999999</c:v>
                </c:pt>
                <c:pt idx="88">
                  <c:v>-677.23299999999995</c:v>
                </c:pt>
                <c:pt idx="89">
                  <c:v>-664.84400000000005</c:v>
                </c:pt>
                <c:pt idx="90">
                  <c:v>-696.62800000000004</c:v>
                </c:pt>
                <c:pt idx="91">
                  <c:v>-735.06399999999996</c:v>
                </c:pt>
                <c:pt idx="92">
                  <c:v>-751.86500000000001</c:v>
                </c:pt>
                <c:pt idx="93">
                  <c:v>-881.42399999999998</c:v>
                </c:pt>
                <c:pt idx="94">
                  <c:v>-758.62800000000004</c:v>
                </c:pt>
                <c:pt idx="95">
                  <c:v>-822.56799999999998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-0.38200000000000001</c:v>
                </c:pt>
                <c:pt idx="39">
                  <c:v>-298.76499999999999</c:v>
                </c:pt>
                <c:pt idx="40">
                  <c:v>-315.35199999999998</c:v>
                </c:pt>
                <c:pt idx="41">
                  <c:v>-523.38900000000001</c:v>
                </c:pt>
                <c:pt idx="42">
                  <c:v>-958.48400000000004</c:v>
                </c:pt>
                <c:pt idx="43">
                  <c:v>-1003.862</c:v>
                </c:pt>
                <c:pt idx="44">
                  <c:v>-1001.636</c:v>
                </c:pt>
                <c:pt idx="45">
                  <c:v>-999.71</c:v>
                </c:pt>
                <c:pt idx="46">
                  <c:v>-998.97799999999995</c:v>
                </c:pt>
                <c:pt idx="47">
                  <c:v>-996.17499999999995</c:v>
                </c:pt>
                <c:pt idx="48">
                  <c:v>-993.71299999999997</c:v>
                </c:pt>
                <c:pt idx="49">
                  <c:v>-994.33699999999999</c:v>
                </c:pt>
                <c:pt idx="50">
                  <c:v>-992.83600000000001</c:v>
                </c:pt>
                <c:pt idx="51">
                  <c:v>-990.30399999999997</c:v>
                </c:pt>
                <c:pt idx="52">
                  <c:v>-986.83299999999997</c:v>
                </c:pt>
                <c:pt idx="53">
                  <c:v>-986.08600000000001</c:v>
                </c:pt>
                <c:pt idx="54">
                  <c:v>-983.07399999999996</c:v>
                </c:pt>
                <c:pt idx="55">
                  <c:v>-981.08900000000006</c:v>
                </c:pt>
                <c:pt idx="56">
                  <c:v>-979.93100000000004</c:v>
                </c:pt>
                <c:pt idx="57">
                  <c:v>-977.28899999999999</c:v>
                </c:pt>
                <c:pt idx="58">
                  <c:v>-976.45399999999995</c:v>
                </c:pt>
                <c:pt idx="59">
                  <c:v>-974.73099999999999</c:v>
                </c:pt>
                <c:pt idx="60">
                  <c:v>-971.98</c:v>
                </c:pt>
                <c:pt idx="61">
                  <c:v>-970.43</c:v>
                </c:pt>
                <c:pt idx="62">
                  <c:v>-714.45299999999997</c:v>
                </c:pt>
                <c:pt idx="63">
                  <c:v>-603.69500000000005</c:v>
                </c:pt>
                <c:pt idx="64">
                  <c:v>-501.745</c:v>
                </c:pt>
                <c:pt idx="65">
                  <c:v>-299.88299999999998</c:v>
                </c:pt>
                <c:pt idx="66">
                  <c:v>-19.815000000000001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-0.217</c:v>
                </c:pt>
                <c:pt idx="94">
                  <c:v>-45.046999999999997</c:v>
                </c:pt>
                <c:pt idx="95">
                  <c:v>-51.665999999999997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304059792763716"/>
          <c:w val="0.19715466398440673"/>
          <c:h val="0.727761281920616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3370276828603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719.09638400000006</c:v>
                </c:pt>
                <c:pt idx="2">
                  <c:v>0</c:v>
                </c:pt>
                <c:pt idx="3">
                  <c:v>0.34041299999999997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2.2640320000000003</c:v>
                </c:pt>
                <c:pt idx="2">
                  <c:v>0</c:v>
                </c:pt>
                <c:pt idx="3">
                  <c:v>641.14626799999996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280.90904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9087.8761199999972</c:v>
                </c:pt>
                <c:pt idx="2">
                  <c:v>0.85109999999999997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16.428649999999998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3.760421</c:v>
                </c:pt>
                <c:pt idx="2">
                  <c:v>0</c:v>
                </c:pt>
                <c:pt idx="3">
                  <c:v>0.73944199999999993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81.003243999999995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102.444906</c:v>
                </c:pt>
                <c:pt idx="2">
                  <c:v>0</c:v>
                </c:pt>
                <c:pt idx="3">
                  <c:v>60.142273000000003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3.1247739999999999</c:v>
                </c:pt>
                <c:pt idx="2">
                  <c:v>0</c:v>
                </c:pt>
                <c:pt idx="3">
                  <c:v>1.804314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176.976597</c:v>
                </c:pt>
                <c:pt idx="2">
                  <c:v>1181.5064499999999</c:v>
                </c:pt>
                <c:pt idx="3">
                  <c:v>440.77321999999958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7311.2951899999998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79946907615954099"/>
          <c:w val="0.81626837606837599"/>
          <c:h val="0.2005309238404590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22</c:v>
              </c:pt>
              <c:pt idx="2">
                <c:v>43</c:v>
              </c:pt>
              <c:pt idx="3">
                <c:v>65</c:v>
              </c:pt>
              <c:pt idx="4">
                <c:v>86</c:v>
              </c:pt>
              <c:pt idx="5">
                <c:v>108</c:v>
              </c:pt>
              <c:pt idx="6">
                <c:v>130</c:v>
              </c:pt>
              <c:pt idx="7">
                <c:v>151</c:v>
              </c:pt>
              <c:pt idx="8">
                <c:v>173</c:v>
              </c:pt>
              <c:pt idx="9">
                <c:v>194</c:v>
              </c:pt>
              <c:pt idx="10">
                <c:v>216</c:v>
              </c:pt>
              <c:pt idx="11">
                <c:v>237</c:v>
              </c:pt>
              <c:pt idx="12">
                <c:v>259</c:v>
              </c:pt>
              <c:pt idx="13">
                <c:v>281</c:v>
              </c:pt>
              <c:pt idx="14">
                <c:v>302</c:v>
              </c:pt>
              <c:pt idx="15">
                <c:v>324</c:v>
              </c:pt>
              <c:pt idx="16">
                <c:v>345</c:v>
              </c:pt>
              <c:pt idx="17">
                <c:v>367</c:v>
              </c:pt>
              <c:pt idx="18">
                <c:v>389</c:v>
              </c:pt>
              <c:pt idx="19">
                <c:v>410</c:v>
              </c:pt>
              <c:pt idx="20">
                <c:v>432</c:v>
              </c:pt>
              <c:pt idx="21">
                <c:v>453</c:v>
              </c:pt>
              <c:pt idx="22">
                <c:v>475</c:v>
              </c:pt>
              <c:pt idx="23">
                <c:v>497</c:v>
              </c:pt>
              <c:pt idx="24">
                <c:v>518</c:v>
              </c:pt>
              <c:pt idx="25">
                <c:v>540</c:v>
              </c:pt>
              <c:pt idx="26">
                <c:v>561</c:v>
              </c:pt>
              <c:pt idx="27">
                <c:v>583</c:v>
              </c:pt>
              <c:pt idx="28">
                <c:v>604</c:v>
              </c:pt>
              <c:pt idx="29">
                <c:v>626</c:v>
              </c:pt>
              <c:pt idx="30">
                <c:v>648</c:v>
              </c:pt>
              <c:pt idx="31">
                <c:v>669</c:v>
              </c:pt>
              <c:pt idx="32">
                <c:v>691</c:v>
              </c:pt>
              <c:pt idx="33">
                <c:v>712</c:v>
              </c:pt>
              <c:pt idx="34">
                <c:v>734</c:v>
              </c:pt>
              <c:pt idx="35">
                <c:v>756</c:v>
              </c:pt>
              <c:pt idx="36">
                <c:v>777</c:v>
              </c:pt>
              <c:pt idx="37">
                <c:v>799</c:v>
              </c:pt>
              <c:pt idx="38">
                <c:v>820</c:v>
              </c:pt>
              <c:pt idx="39">
                <c:v>842</c:v>
              </c:pt>
              <c:pt idx="40">
                <c:v>864</c:v>
              </c:pt>
              <c:pt idx="41">
                <c:v>885</c:v>
              </c:pt>
              <c:pt idx="42">
                <c:v>907</c:v>
              </c:pt>
              <c:pt idx="43">
                <c:v>928</c:v>
              </c:pt>
              <c:pt idx="44">
                <c:v>950</c:v>
              </c:pt>
              <c:pt idx="45">
                <c:v>971</c:v>
              </c:pt>
              <c:pt idx="46">
                <c:v>993</c:v>
              </c:pt>
              <c:pt idx="47">
                <c:v>1015</c:v>
              </c:pt>
              <c:pt idx="48">
                <c:v>1036</c:v>
              </c:pt>
              <c:pt idx="49">
                <c:v>1058</c:v>
              </c:pt>
              <c:pt idx="50">
                <c:v>1079</c:v>
              </c:pt>
              <c:pt idx="51">
                <c:v>1101</c:v>
              </c:pt>
              <c:pt idx="52">
                <c:v>1123</c:v>
              </c:pt>
              <c:pt idx="53">
                <c:v>1144</c:v>
              </c:pt>
              <c:pt idx="54">
                <c:v>1166</c:v>
              </c:pt>
              <c:pt idx="55">
                <c:v>1187</c:v>
              </c:pt>
              <c:pt idx="56">
                <c:v>1209</c:v>
              </c:pt>
              <c:pt idx="57">
                <c:v>1230</c:v>
              </c:pt>
              <c:pt idx="58">
                <c:v>1252</c:v>
              </c:pt>
              <c:pt idx="59">
                <c:v>1274</c:v>
              </c:pt>
              <c:pt idx="60">
                <c:v>1295</c:v>
              </c:pt>
              <c:pt idx="61">
                <c:v>1317</c:v>
              </c:pt>
              <c:pt idx="62">
                <c:v>1338</c:v>
              </c:pt>
              <c:pt idx="63">
                <c:v>1360</c:v>
              </c:pt>
              <c:pt idx="64">
                <c:v>1382</c:v>
              </c:pt>
              <c:pt idx="65">
                <c:v>1403</c:v>
              </c:pt>
              <c:pt idx="66">
                <c:v>1425</c:v>
              </c:pt>
              <c:pt idx="67">
                <c:v>1446</c:v>
              </c:pt>
              <c:pt idx="68">
                <c:v>1468</c:v>
              </c:pt>
              <c:pt idx="69">
                <c:v>1490</c:v>
              </c:pt>
              <c:pt idx="70">
                <c:v>1511</c:v>
              </c:pt>
              <c:pt idx="71">
                <c:v>1533</c:v>
              </c:pt>
              <c:pt idx="72">
                <c:v>1554</c:v>
              </c:pt>
              <c:pt idx="73">
                <c:v>1576</c:v>
              </c:pt>
              <c:pt idx="74">
                <c:v>1597</c:v>
              </c:pt>
              <c:pt idx="75">
                <c:v>1619</c:v>
              </c:pt>
              <c:pt idx="76">
                <c:v>1641</c:v>
              </c:pt>
              <c:pt idx="77">
                <c:v>1662</c:v>
              </c:pt>
              <c:pt idx="78">
                <c:v>1684</c:v>
              </c:pt>
              <c:pt idx="79">
                <c:v>1705</c:v>
              </c:pt>
              <c:pt idx="80">
                <c:v>1727</c:v>
              </c:pt>
              <c:pt idx="81">
                <c:v>1749</c:v>
              </c:pt>
              <c:pt idx="82">
                <c:v>1770</c:v>
              </c:pt>
              <c:pt idx="83">
                <c:v>1792</c:v>
              </c:pt>
              <c:pt idx="84">
                <c:v>1813</c:v>
              </c:pt>
              <c:pt idx="85">
                <c:v>1835</c:v>
              </c:pt>
              <c:pt idx="86">
                <c:v>1857</c:v>
              </c:pt>
              <c:pt idx="87">
                <c:v>1878</c:v>
              </c:pt>
              <c:pt idx="88">
                <c:v>1900</c:v>
              </c:pt>
              <c:pt idx="89">
                <c:v>1921</c:v>
              </c:pt>
              <c:pt idx="90">
                <c:v>1943</c:v>
              </c:pt>
              <c:pt idx="91">
                <c:v>1964</c:v>
              </c:pt>
              <c:pt idx="92">
                <c:v>1986</c:v>
              </c:pt>
              <c:pt idx="93">
                <c:v>2008</c:v>
              </c:pt>
              <c:pt idx="94">
                <c:v>2029</c:v>
              </c:pt>
              <c:pt idx="95">
                <c:v>2051</c:v>
              </c:pt>
              <c:pt idx="96">
                <c:v>2072</c:v>
              </c:pt>
              <c:pt idx="97">
                <c:v>2094</c:v>
              </c:pt>
              <c:pt idx="98">
                <c:v>2116</c:v>
              </c:pt>
              <c:pt idx="99">
                <c:v>2137</c:v>
              </c:pt>
              <c:pt idx="100">
                <c:v>2159</c:v>
              </c:pt>
              <c:pt idx="101">
                <c:v>2180</c:v>
              </c:pt>
              <c:pt idx="102">
                <c:v>2202</c:v>
              </c:pt>
              <c:pt idx="103">
                <c:v>2224</c:v>
              </c:pt>
              <c:pt idx="104">
                <c:v>2245</c:v>
              </c:pt>
              <c:pt idx="105">
                <c:v>2267</c:v>
              </c:pt>
              <c:pt idx="106">
                <c:v>2288</c:v>
              </c:pt>
              <c:pt idx="107">
                <c:v>2310</c:v>
              </c:pt>
              <c:pt idx="108">
                <c:v>2331</c:v>
              </c:pt>
              <c:pt idx="109">
                <c:v>2353</c:v>
              </c:pt>
              <c:pt idx="110">
                <c:v>2375</c:v>
              </c:pt>
              <c:pt idx="111">
                <c:v>2396</c:v>
              </c:pt>
              <c:pt idx="112">
                <c:v>2418</c:v>
              </c:pt>
              <c:pt idx="113">
                <c:v>2439</c:v>
              </c:pt>
              <c:pt idx="114">
                <c:v>2461</c:v>
              </c:pt>
              <c:pt idx="115">
                <c:v>2483</c:v>
              </c:pt>
              <c:pt idx="116">
                <c:v>2504</c:v>
              </c:pt>
              <c:pt idx="117">
                <c:v>2526</c:v>
              </c:pt>
              <c:pt idx="118">
                <c:v>2547</c:v>
              </c:pt>
              <c:pt idx="119">
                <c:v>2569</c:v>
              </c:pt>
              <c:pt idx="120">
                <c:v>2590</c:v>
              </c:pt>
              <c:pt idx="121">
                <c:v>2612</c:v>
              </c:pt>
              <c:pt idx="122">
                <c:v>2634</c:v>
              </c:pt>
              <c:pt idx="123">
                <c:v>2655</c:v>
              </c:pt>
              <c:pt idx="124">
                <c:v>2677</c:v>
              </c:pt>
              <c:pt idx="125">
                <c:v>2698</c:v>
              </c:pt>
              <c:pt idx="126">
                <c:v>2720</c:v>
              </c:pt>
              <c:pt idx="127">
                <c:v>2742</c:v>
              </c:pt>
              <c:pt idx="128">
                <c:v>2763</c:v>
              </c:pt>
              <c:pt idx="129">
                <c:v>2785</c:v>
              </c:pt>
              <c:pt idx="130">
                <c:v>2806</c:v>
              </c:pt>
              <c:pt idx="131">
                <c:v>2828</c:v>
              </c:pt>
              <c:pt idx="132">
                <c:v>2850</c:v>
              </c:pt>
              <c:pt idx="133">
                <c:v>2871</c:v>
              </c:pt>
              <c:pt idx="134">
                <c:v>2893</c:v>
              </c:pt>
              <c:pt idx="135">
                <c:v>2914</c:v>
              </c:pt>
              <c:pt idx="136">
                <c:v>2936</c:v>
              </c:pt>
              <c:pt idx="137">
                <c:v>2957</c:v>
              </c:pt>
              <c:pt idx="138">
                <c:v>2979</c:v>
              </c:pt>
              <c:pt idx="139">
                <c:v>3001</c:v>
              </c:pt>
              <c:pt idx="140">
                <c:v>3022</c:v>
              </c:pt>
              <c:pt idx="141">
                <c:v>3044</c:v>
              </c:pt>
              <c:pt idx="142">
                <c:v>3065</c:v>
              </c:pt>
              <c:pt idx="143">
                <c:v>3087</c:v>
              </c:pt>
              <c:pt idx="144">
                <c:v>3109</c:v>
              </c:pt>
              <c:pt idx="145">
                <c:v>3130</c:v>
              </c:pt>
              <c:pt idx="146">
                <c:v>3152</c:v>
              </c:pt>
              <c:pt idx="147">
                <c:v>3173</c:v>
              </c:pt>
              <c:pt idx="148">
                <c:v>3195</c:v>
              </c:pt>
              <c:pt idx="149">
                <c:v>3217</c:v>
              </c:pt>
              <c:pt idx="150">
                <c:v>3238</c:v>
              </c:pt>
              <c:pt idx="151">
                <c:v>3260</c:v>
              </c:pt>
              <c:pt idx="152">
                <c:v>3281</c:v>
              </c:pt>
              <c:pt idx="153">
                <c:v>3303</c:v>
              </c:pt>
              <c:pt idx="154">
                <c:v>3324</c:v>
              </c:pt>
              <c:pt idx="155">
                <c:v>3346</c:v>
              </c:pt>
              <c:pt idx="156">
                <c:v>3368</c:v>
              </c:pt>
              <c:pt idx="157">
                <c:v>3389</c:v>
              </c:pt>
              <c:pt idx="158">
                <c:v>3411</c:v>
              </c:pt>
              <c:pt idx="159">
                <c:v>3432</c:v>
              </c:pt>
              <c:pt idx="160">
                <c:v>3454</c:v>
              </c:pt>
              <c:pt idx="161">
                <c:v>3476</c:v>
              </c:pt>
              <c:pt idx="162">
                <c:v>3497</c:v>
              </c:pt>
              <c:pt idx="163">
                <c:v>3519</c:v>
              </c:pt>
              <c:pt idx="164">
                <c:v>3540</c:v>
              </c:pt>
              <c:pt idx="165">
                <c:v>3562</c:v>
              </c:pt>
              <c:pt idx="166">
                <c:v>3584</c:v>
              </c:pt>
              <c:pt idx="167">
                <c:v>3605</c:v>
              </c:pt>
              <c:pt idx="168">
                <c:v>3627</c:v>
              </c:pt>
              <c:pt idx="169">
                <c:v>3648</c:v>
              </c:pt>
              <c:pt idx="170">
                <c:v>3670</c:v>
              </c:pt>
              <c:pt idx="171">
                <c:v>3691</c:v>
              </c:pt>
              <c:pt idx="172">
                <c:v>3713</c:v>
              </c:pt>
              <c:pt idx="173">
                <c:v>3735</c:v>
              </c:pt>
              <c:pt idx="174">
                <c:v>3756</c:v>
              </c:pt>
              <c:pt idx="175">
                <c:v>3778</c:v>
              </c:pt>
              <c:pt idx="176">
                <c:v>3799</c:v>
              </c:pt>
              <c:pt idx="177">
                <c:v>3821</c:v>
              </c:pt>
              <c:pt idx="178">
                <c:v>3843</c:v>
              </c:pt>
              <c:pt idx="179">
                <c:v>3864</c:v>
              </c:pt>
              <c:pt idx="180">
                <c:v>3886</c:v>
              </c:pt>
              <c:pt idx="181">
                <c:v>3907</c:v>
              </c:pt>
              <c:pt idx="182">
                <c:v>3929</c:v>
              </c:pt>
              <c:pt idx="183">
                <c:v>3951</c:v>
              </c:pt>
              <c:pt idx="184">
                <c:v>3972</c:v>
              </c:pt>
              <c:pt idx="185">
                <c:v>3994</c:v>
              </c:pt>
              <c:pt idx="186">
                <c:v>4015</c:v>
              </c:pt>
              <c:pt idx="187">
                <c:v>4037</c:v>
              </c:pt>
              <c:pt idx="188">
                <c:v>4058</c:v>
              </c:pt>
              <c:pt idx="189">
                <c:v>4080</c:v>
              </c:pt>
              <c:pt idx="190">
                <c:v>4102</c:v>
              </c:pt>
              <c:pt idx="191">
                <c:v>4123</c:v>
              </c:pt>
              <c:pt idx="192">
                <c:v>4145</c:v>
              </c:pt>
              <c:pt idx="193">
                <c:v>4166</c:v>
              </c:pt>
              <c:pt idx="194">
                <c:v>4188</c:v>
              </c:pt>
              <c:pt idx="195">
                <c:v>4210</c:v>
              </c:pt>
              <c:pt idx="196">
                <c:v>4231</c:v>
              </c:pt>
              <c:pt idx="197">
                <c:v>4253</c:v>
              </c:pt>
              <c:pt idx="198">
                <c:v>4274</c:v>
              </c:pt>
              <c:pt idx="199">
                <c:v>4296</c:v>
              </c:pt>
              <c:pt idx="200">
                <c:v>4318</c:v>
              </c:pt>
              <c:pt idx="201">
                <c:v>4339</c:v>
              </c:pt>
              <c:pt idx="202">
                <c:v>4361</c:v>
              </c:pt>
              <c:pt idx="203">
                <c:v>4382</c:v>
              </c:pt>
              <c:pt idx="204">
                <c:v>4404</c:v>
              </c:pt>
              <c:pt idx="205">
                <c:v>4425</c:v>
              </c:pt>
              <c:pt idx="206">
                <c:v>4447</c:v>
              </c:pt>
              <c:pt idx="207">
                <c:v>4469</c:v>
              </c:pt>
              <c:pt idx="208">
                <c:v>4490</c:v>
              </c:pt>
              <c:pt idx="209">
                <c:v>4512</c:v>
              </c:pt>
              <c:pt idx="210">
                <c:v>4533</c:v>
              </c:pt>
              <c:pt idx="211">
                <c:v>4555</c:v>
              </c:pt>
              <c:pt idx="212">
                <c:v>4577</c:v>
              </c:pt>
              <c:pt idx="213">
                <c:v>4598</c:v>
              </c:pt>
              <c:pt idx="214">
                <c:v>4620</c:v>
              </c:pt>
              <c:pt idx="215">
                <c:v>4641</c:v>
              </c:pt>
              <c:pt idx="216">
                <c:v>4663</c:v>
              </c:pt>
              <c:pt idx="217">
                <c:v>4684</c:v>
              </c:pt>
              <c:pt idx="218">
                <c:v>4706</c:v>
              </c:pt>
              <c:pt idx="219">
                <c:v>4728</c:v>
              </c:pt>
              <c:pt idx="220">
                <c:v>4749</c:v>
              </c:pt>
              <c:pt idx="221">
                <c:v>4771</c:v>
              </c:pt>
              <c:pt idx="222">
                <c:v>4792</c:v>
              </c:pt>
              <c:pt idx="223">
                <c:v>4814</c:v>
              </c:pt>
              <c:pt idx="224">
                <c:v>4836</c:v>
              </c:pt>
              <c:pt idx="225">
                <c:v>4857</c:v>
              </c:pt>
              <c:pt idx="226">
                <c:v>4879</c:v>
              </c:pt>
              <c:pt idx="227">
                <c:v>4900</c:v>
              </c:pt>
              <c:pt idx="228">
                <c:v>4922</c:v>
              </c:pt>
              <c:pt idx="229">
                <c:v>4944</c:v>
              </c:pt>
              <c:pt idx="230">
                <c:v>4965</c:v>
              </c:pt>
              <c:pt idx="231">
                <c:v>4987</c:v>
              </c:pt>
              <c:pt idx="232">
                <c:v>5008</c:v>
              </c:pt>
              <c:pt idx="233">
                <c:v>5030</c:v>
              </c:pt>
              <c:pt idx="234">
                <c:v>5051</c:v>
              </c:pt>
              <c:pt idx="235">
                <c:v>5073</c:v>
              </c:pt>
              <c:pt idx="236">
                <c:v>5095</c:v>
              </c:pt>
              <c:pt idx="237">
                <c:v>5116</c:v>
              </c:pt>
              <c:pt idx="238">
                <c:v>5138</c:v>
              </c:pt>
              <c:pt idx="239">
                <c:v>5159</c:v>
              </c:pt>
              <c:pt idx="240">
                <c:v>5181</c:v>
              </c:pt>
              <c:pt idx="241">
                <c:v>5203</c:v>
              </c:pt>
              <c:pt idx="242">
                <c:v>5224</c:v>
              </c:pt>
              <c:pt idx="243">
                <c:v>5246</c:v>
              </c:pt>
              <c:pt idx="244">
                <c:v>5267</c:v>
              </c:pt>
              <c:pt idx="245">
                <c:v>5289</c:v>
              </c:pt>
              <c:pt idx="246">
                <c:v>5311</c:v>
              </c:pt>
              <c:pt idx="247">
                <c:v>5332</c:v>
              </c:pt>
              <c:pt idx="248">
                <c:v>5354</c:v>
              </c:pt>
              <c:pt idx="249">
                <c:v>5375</c:v>
              </c:pt>
              <c:pt idx="250">
                <c:v>5397</c:v>
              </c:pt>
              <c:pt idx="251">
                <c:v>5418</c:v>
              </c:pt>
              <c:pt idx="252">
                <c:v>5440</c:v>
              </c:pt>
              <c:pt idx="253">
                <c:v>5462</c:v>
              </c:pt>
              <c:pt idx="254">
                <c:v>5483</c:v>
              </c:pt>
              <c:pt idx="255">
                <c:v>5505</c:v>
              </c:pt>
              <c:pt idx="256">
                <c:v>5526</c:v>
              </c:pt>
              <c:pt idx="257">
                <c:v>5548</c:v>
              </c:pt>
              <c:pt idx="258">
                <c:v>5570</c:v>
              </c:pt>
              <c:pt idx="259">
                <c:v>5591</c:v>
              </c:pt>
              <c:pt idx="260">
                <c:v>5613</c:v>
              </c:pt>
              <c:pt idx="261">
                <c:v>5634</c:v>
              </c:pt>
              <c:pt idx="262">
                <c:v>5656</c:v>
              </c:pt>
              <c:pt idx="263">
                <c:v>5678</c:v>
              </c:pt>
              <c:pt idx="264">
                <c:v>5699</c:v>
              </c:pt>
              <c:pt idx="265">
                <c:v>5721</c:v>
              </c:pt>
              <c:pt idx="266">
                <c:v>5742</c:v>
              </c:pt>
              <c:pt idx="267">
                <c:v>5764</c:v>
              </c:pt>
              <c:pt idx="268">
                <c:v>5785</c:v>
              </c:pt>
              <c:pt idx="269">
                <c:v>5807</c:v>
              </c:pt>
              <c:pt idx="270">
                <c:v>5829</c:v>
              </c:pt>
              <c:pt idx="271">
                <c:v>5850</c:v>
              </c:pt>
              <c:pt idx="272">
                <c:v>5872</c:v>
              </c:pt>
              <c:pt idx="273">
                <c:v>5893</c:v>
              </c:pt>
              <c:pt idx="274">
                <c:v>5915</c:v>
              </c:pt>
              <c:pt idx="275">
                <c:v>5937</c:v>
              </c:pt>
              <c:pt idx="276">
                <c:v>5958</c:v>
              </c:pt>
              <c:pt idx="277">
                <c:v>5980</c:v>
              </c:pt>
              <c:pt idx="278">
                <c:v>6001</c:v>
              </c:pt>
              <c:pt idx="279">
                <c:v>6023</c:v>
              </c:pt>
              <c:pt idx="280">
                <c:v>6044</c:v>
              </c:pt>
              <c:pt idx="281">
                <c:v>6066</c:v>
              </c:pt>
              <c:pt idx="282">
                <c:v>6088</c:v>
              </c:pt>
              <c:pt idx="283">
                <c:v>6109</c:v>
              </c:pt>
              <c:pt idx="284">
                <c:v>6131</c:v>
              </c:pt>
              <c:pt idx="285">
                <c:v>6152</c:v>
              </c:pt>
              <c:pt idx="286">
                <c:v>6174</c:v>
              </c:pt>
              <c:pt idx="287">
                <c:v>6196</c:v>
              </c:pt>
              <c:pt idx="288">
                <c:v>6217</c:v>
              </c:pt>
              <c:pt idx="289">
                <c:v>6239</c:v>
              </c:pt>
              <c:pt idx="290">
                <c:v>6260</c:v>
              </c:pt>
              <c:pt idx="291">
                <c:v>6282</c:v>
              </c:pt>
              <c:pt idx="292">
                <c:v>6304</c:v>
              </c:pt>
              <c:pt idx="293">
                <c:v>6325</c:v>
              </c:pt>
              <c:pt idx="294">
                <c:v>6347</c:v>
              </c:pt>
              <c:pt idx="295">
                <c:v>6368</c:v>
              </c:pt>
              <c:pt idx="296">
                <c:v>6390</c:v>
              </c:pt>
              <c:pt idx="297">
                <c:v>6411</c:v>
              </c:pt>
              <c:pt idx="298">
                <c:v>6433</c:v>
              </c:pt>
              <c:pt idx="299">
                <c:v>6455</c:v>
              </c:pt>
              <c:pt idx="300">
                <c:v>6476</c:v>
              </c:pt>
              <c:pt idx="301">
                <c:v>6498</c:v>
              </c:pt>
              <c:pt idx="302">
                <c:v>6519</c:v>
              </c:pt>
              <c:pt idx="303">
                <c:v>6541</c:v>
              </c:pt>
              <c:pt idx="304">
                <c:v>6563</c:v>
              </c:pt>
              <c:pt idx="305">
                <c:v>6584</c:v>
              </c:pt>
              <c:pt idx="306">
                <c:v>6606</c:v>
              </c:pt>
              <c:pt idx="307">
                <c:v>6627</c:v>
              </c:pt>
              <c:pt idx="308">
                <c:v>6649</c:v>
              </c:pt>
              <c:pt idx="309">
                <c:v>6671</c:v>
              </c:pt>
              <c:pt idx="310">
                <c:v>6692</c:v>
              </c:pt>
              <c:pt idx="311">
                <c:v>6714</c:v>
              </c:pt>
              <c:pt idx="312">
                <c:v>6735</c:v>
              </c:pt>
              <c:pt idx="313">
                <c:v>6757</c:v>
              </c:pt>
              <c:pt idx="314">
                <c:v>6778</c:v>
              </c:pt>
              <c:pt idx="315">
                <c:v>6800</c:v>
              </c:pt>
              <c:pt idx="316">
                <c:v>6822</c:v>
              </c:pt>
              <c:pt idx="317">
                <c:v>6843</c:v>
              </c:pt>
              <c:pt idx="318">
                <c:v>6865</c:v>
              </c:pt>
              <c:pt idx="319">
                <c:v>6886</c:v>
              </c:pt>
              <c:pt idx="320">
                <c:v>6908</c:v>
              </c:pt>
              <c:pt idx="321">
                <c:v>6930</c:v>
              </c:pt>
              <c:pt idx="322">
                <c:v>6951</c:v>
              </c:pt>
              <c:pt idx="323">
                <c:v>6973</c:v>
              </c:pt>
              <c:pt idx="324">
                <c:v>6994</c:v>
              </c:pt>
              <c:pt idx="325">
                <c:v>7016</c:v>
              </c:pt>
              <c:pt idx="326">
                <c:v>7038</c:v>
              </c:pt>
              <c:pt idx="327">
                <c:v>7059</c:v>
              </c:pt>
              <c:pt idx="328">
                <c:v>7081</c:v>
              </c:pt>
              <c:pt idx="329">
                <c:v>7102</c:v>
              </c:pt>
              <c:pt idx="330">
                <c:v>7124</c:v>
              </c:pt>
              <c:pt idx="331">
                <c:v>7145</c:v>
              </c:pt>
              <c:pt idx="332">
                <c:v>7167</c:v>
              </c:pt>
              <c:pt idx="333">
                <c:v>7189</c:v>
              </c:pt>
              <c:pt idx="334">
                <c:v>7210</c:v>
              </c:pt>
              <c:pt idx="335">
                <c:v>7232</c:v>
              </c:pt>
              <c:pt idx="336">
                <c:v>7253</c:v>
              </c:pt>
              <c:pt idx="337">
                <c:v>7275</c:v>
              </c:pt>
              <c:pt idx="338">
                <c:v>7297</c:v>
              </c:pt>
              <c:pt idx="339">
                <c:v>7318</c:v>
              </c:pt>
              <c:pt idx="340">
                <c:v>7340</c:v>
              </c:pt>
              <c:pt idx="341">
                <c:v>7361</c:v>
              </c:pt>
              <c:pt idx="342">
                <c:v>7383</c:v>
              </c:pt>
              <c:pt idx="343">
                <c:v>7405</c:v>
              </c:pt>
              <c:pt idx="344">
                <c:v>7426</c:v>
              </c:pt>
              <c:pt idx="345">
                <c:v>7448</c:v>
              </c:pt>
              <c:pt idx="346">
                <c:v>7469</c:v>
              </c:pt>
              <c:pt idx="347">
                <c:v>7491</c:v>
              </c:pt>
              <c:pt idx="348">
                <c:v>7512</c:v>
              </c:pt>
              <c:pt idx="349">
                <c:v>7534</c:v>
              </c:pt>
              <c:pt idx="350">
                <c:v>7556</c:v>
              </c:pt>
              <c:pt idx="351">
                <c:v>7577</c:v>
              </c:pt>
              <c:pt idx="352">
                <c:v>7599</c:v>
              </c:pt>
              <c:pt idx="353">
                <c:v>7620</c:v>
              </c:pt>
              <c:pt idx="354">
                <c:v>7642</c:v>
              </c:pt>
              <c:pt idx="355">
                <c:v>7664</c:v>
              </c:pt>
              <c:pt idx="356">
                <c:v>7685</c:v>
              </c:pt>
              <c:pt idx="357">
                <c:v>7707</c:v>
              </c:pt>
              <c:pt idx="358">
                <c:v>7728</c:v>
              </c:pt>
              <c:pt idx="359">
                <c:v>7750</c:v>
              </c:pt>
              <c:pt idx="360">
                <c:v>7772</c:v>
              </c:pt>
              <c:pt idx="361">
                <c:v>7793</c:v>
              </c:pt>
              <c:pt idx="362">
                <c:v>7815</c:v>
              </c:pt>
              <c:pt idx="363">
                <c:v>7836</c:v>
              </c:pt>
              <c:pt idx="364">
                <c:v>7858</c:v>
              </c:pt>
              <c:pt idx="365">
                <c:v>7879</c:v>
              </c:pt>
              <c:pt idx="366">
                <c:v>7901</c:v>
              </c:pt>
              <c:pt idx="367">
                <c:v>7923</c:v>
              </c:pt>
              <c:pt idx="368">
                <c:v>7944</c:v>
              </c:pt>
              <c:pt idx="369">
                <c:v>7966</c:v>
              </c:pt>
              <c:pt idx="370">
                <c:v>7987</c:v>
              </c:pt>
              <c:pt idx="371">
                <c:v>8009</c:v>
              </c:pt>
              <c:pt idx="372">
                <c:v>8031</c:v>
              </c:pt>
              <c:pt idx="373">
                <c:v>8052</c:v>
              </c:pt>
              <c:pt idx="374">
                <c:v>8074</c:v>
              </c:pt>
              <c:pt idx="375">
                <c:v>8095</c:v>
              </c:pt>
              <c:pt idx="376">
                <c:v>8117</c:v>
              </c:pt>
              <c:pt idx="377">
                <c:v>8138</c:v>
              </c:pt>
              <c:pt idx="378">
                <c:v>8160</c:v>
              </c:pt>
              <c:pt idx="379">
                <c:v>8182</c:v>
              </c:pt>
              <c:pt idx="380">
                <c:v>8203</c:v>
              </c:pt>
              <c:pt idx="381">
                <c:v>8225</c:v>
              </c:pt>
              <c:pt idx="382">
                <c:v>8246</c:v>
              </c:pt>
              <c:pt idx="383">
                <c:v>8268</c:v>
              </c:pt>
              <c:pt idx="384">
                <c:v>8290</c:v>
              </c:pt>
              <c:pt idx="385">
                <c:v>8311</c:v>
              </c:pt>
              <c:pt idx="386">
                <c:v>8333</c:v>
              </c:pt>
              <c:pt idx="387">
                <c:v>8354</c:v>
              </c:pt>
              <c:pt idx="388">
                <c:v>8376</c:v>
              </c:pt>
              <c:pt idx="389">
                <c:v>8398</c:v>
              </c:pt>
              <c:pt idx="390">
                <c:v>8419</c:v>
              </c:pt>
              <c:pt idx="391">
                <c:v>8441</c:v>
              </c:pt>
              <c:pt idx="392">
                <c:v>8462</c:v>
              </c:pt>
              <c:pt idx="393">
                <c:v>8484</c:v>
              </c:pt>
              <c:pt idx="394">
                <c:v>8505</c:v>
              </c:pt>
              <c:pt idx="395">
                <c:v>8527</c:v>
              </c:pt>
              <c:pt idx="396">
                <c:v>8549</c:v>
              </c:pt>
              <c:pt idx="397">
                <c:v>8570</c:v>
              </c:pt>
              <c:pt idx="398">
                <c:v>8592</c:v>
              </c:pt>
              <c:pt idx="399">
                <c:v>8613</c:v>
              </c:pt>
              <c:pt idx="400">
                <c:v>8635</c:v>
              </c:pt>
            </c:numLit>
          </c:xVal>
          <c:yVal>
            <c:numLit>
              <c:formatCode>General</c:formatCode>
              <c:ptCount val="401"/>
              <c:pt idx="0">
                <c:v>12268.014999999999</c:v>
              </c:pt>
              <c:pt idx="1">
                <c:v>11979.925000000003</c:v>
              </c:pt>
              <c:pt idx="2">
                <c:v>11856.43</c:v>
              </c:pt>
              <c:pt idx="3">
                <c:v>11804.885000000002</c:v>
              </c:pt>
              <c:pt idx="4">
                <c:v>11753.312</c:v>
              </c:pt>
              <c:pt idx="5">
                <c:v>11720.054000000002</c:v>
              </c:pt>
              <c:pt idx="6">
                <c:v>11678.175999999999</c:v>
              </c:pt>
              <c:pt idx="7">
                <c:v>11643.491000000002</c:v>
              </c:pt>
              <c:pt idx="8">
                <c:v>11594.568000000001</c:v>
              </c:pt>
              <c:pt idx="9">
                <c:v>11562.725</c:v>
              </c:pt>
              <c:pt idx="10">
                <c:v>11513.56</c:v>
              </c:pt>
              <c:pt idx="11">
                <c:v>11476.612999999999</c:v>
              </c:pt>
              <c:pt idx="12">
                <c:v>11449.924999999999</c:v>
              </c:pt>
              <c:pt idx="13">
                <c:v>11424.735000000001</c:v>
              </c:pt>
              <c:pt idx="14">
                <c:v>11396.399999999998</c:v>
              </c:pt>
              <c:pt idx="15">
                <c:v>11354.68</c:v>
              </c:pt>
              <c:pt idx="16">
                <c:v>11317.514999999999</c:v>
              </c:pt>
              <c:pt idx="17">
                <c:v>11294.191999999999</c:v>
              </c:pt>
              <c:pt idx="18">
                <c:v>11277.098</c:v>
              </c:pt>
              <c:pt idx="19">
                <c:v>11253.076000000001</c:v>
              </c:pt>
              <c:pt idx="20">
                <c:v>11227.689000000002</c:v>
              </c:pt>
              <c:pt idx="21">
                <c:v>11210.911</c:v>
              </c:pt>
              <c:pt idx="22">
                <c:v>11189.715</c:v>
              </c:pt>
              <c:pt idx="23">
                <c:v>11172.341</c:v>
              </c:pt>
              <c:pt idx="24">
                <c:v>11157.26</c:v>
              </c:pt>
              <c:pt idx="25">
                <c:v>11142.281000000001</c:v>
              </c:pt>
              <c:pt idx="26">
                <c:v>11126.047000000002</c:v>
              </c:pt>
              <c:pt idx="27">
                <c:v>11110.777</c:v>
              </c:pt>
              <c:pt idx="28">
                <c:v>11100.313000000002</c:v>
              </c:pt>
              <c:pt idx="29">
                <c:v>11084.575999999999</c:v>
              </c:pt>
              <c:pt idx="30">
                <c:v>11075.536</c:v>
              </c:pt>
              <c:pt idx="31">
                <c:v>11056.651000000002</c:v>
              </c:pt>
              <c:pt idx="32">
                <c:v>11046.401999999998</c:v>
              </c:pt>
              <c:pt idx="33">
                <c:v>11029.718000000001</c:v>
              </c:pt>
              <c:pt idx="34">
                <c:v>11014.699000000001</c:v>
              </c:pt>
              <c:pt idx="35">
                <c:v>10997.467000000001</c:v>
              </c:pt>
              <c:pt idx="36">
                <c:v>10980.876</c:v>
              </c:pt>
              <c:pt idx="37">
                <c:v>10958.624000000002</c:v>
              </c:pt>
              <c:pt idx="38">
                <c:v>10947.814999999999</c:v>
              </c:pt>
              <c:pt idx="39">
                <c:v>10935.253000000001</c:v>
              </c:pt>
              <c:pt idx="40">
                <c:v>10918.790999999999</c:v>
              </c:pt>
              <c:pt idx="41">
                <c:v>10903.799000000003</c:v>
              </c:pt>
              <c:pt idx="42">
                <c:v>10888.189999999997</c:v>
              </c:pt>
              <c:pt idx="43">
                <c:v>10871.187999999998</c:v>
              </c:pt>
              <c:pt idx="44">
                <c:v>10865.397000000001</c:v>
              </c:pt>
              <c:pt idx="45">
                <c:v>10854.568000000001</c:v>
              </c:pt>
              <c:pt idx="46">
                <c:v>10840.568000000001</c:v>
              </c:pt>
              <c:pt idx="47">
                <c:v>10829.566999999999</c:v>
              </c:pt>
              <c:pt idx="48">
                <c:v>10809.449999999997</c:v>
              </c:pt>
              <c:pt idx="49">
                <c:v>10794.967999999999</c:v>
              </c:pt>
              <c:pt idx="50">
                <c:v>10781.863999999998</c:v>
              </c:pt>
              <c:pt idx="51">
                <c:v>10765.777</c:v>
              </c:pt>
              <c:pt idx="52">
                <c:v>10754.024000000001</c:v>
              </c:pt>
              <c:pt idx="53">
                <c:v>10739.172999999999</c:v>
              </c:pt>
              <c:pt idx="54">
                <c:v>10723.545000000002</c:v>
              </c:pt>
              <c:pt idx="55">
                <c:v>10704.429</c:v>
              </c:pt>
              <c:pt idx="56">
                <c:v>10687.782000000001</c:v>
              </c:pt>
              <c:pt idx="57">
                <c:v>10672.833000000001</c:v>
              </c:pt>
              <c:pt idx="58">
                <c:v>10659.706999999999</c:v>
              </c:pt>
              <c:pt idx="59">
                <c:v>10645.579000000002</c:v>
              </c:pt>
              <c:pt idx="60">
                <c:v>10629.960999999999</c:v>
              </c:pt>
              <c:pt idx="61">
                <c:v>10614.425999999999</c:v>
              </c:pt>
              <c:pt idx="62">
                <c:v>10600.740000000002</c:v>
              </c:pt>
              <c:pt idx="63">
                <c:v>10584.878999999999</c:v>
              </c:pt>
              <c:pt idx="64">
                <c:v>10563.039999999999</c:v>
              </c:pt>
              <c:pt idx="65">
                <c:v>10541.536</c:v>
              </c:pt>
              <c:pt idx="66">
                <c:v>10528.807999999999</c:v>
              </c:pt>
              <c:pt idx="67">
                <c:v>10506.105</c:v>
              </c:pt>
              <c:pt idx="68">
                <c:v>10490.333000000001</c:v>
              </c:pt>
              <c:pt idx="69">
                <c:v>10468.255000000001</c:v>
              </c:pt>
              <c:pt idx="70">
                <c:v>10448.804999999998</c:v>
              </c:pt>
              <c:pt idx="71">
                <c:v>10427.540999999999</c:v>
              </c:pt>
              <c:pt idx="72">
                <c:v>10404.187000000002</c:v>
              </c:pt>
              <c:pt idx="73">
                <c:v>10383.491</c:v>
              </c:pt>
              <c:pt idx="74">
                <c:v>10366.000999999998</c:v>
              </c:pt>
              <c:pt idx="75">
                <c:v>10351.151</c:v>
              </c:pt>
              <c:pt idx="76">
                <c:v>10332.258</c:v>
              </c:pt>
              <c:pt idx="77">
                <c:v>10317.797000000002</c:v>
              </c:pt>
              <c:pt idx="78">
                <c:v>10302.024999999998</c:v>
              </c:pt>
              <c:pt idx="79">
                <c:v>10283.059999999998</c:v>
              </c:pt>
              <c:pt idx="80">
                <c:v>10257.454</c:v>
              </c:pt>
              <c:pt idx="81">
                <c:v>10240.779000000002</c:v>
              </c:pt>
              <c:pt idx="82">
                <c:v>10226.952000000001</c:v>
              </c:pt>
              <c:pt idx="83">
                <c:v>10206.609</c:v>
              </c:pt>
              <c:pt idx="84">
                <c:v>10187.871999999999</c:v>
              </c:pt>
              <c:pt idx="85">
                <c:v>10175.476999999999</c:v>
              </c:pt>
              <c:pt idx="86">
                <c:v>10163.809000000001</c:v>
              </c:pt>
              <c:pt idx="87">
                <c:v>10147.925999999999</c:v>
              </c:pt>
              <c:pt idx="88">
                <c:v>10134.227000000001</c:v>
              </c:pt>
              <c:pt idx="89">
                <c:v>10125.138000000001</c:v>
              </c:pt>
              <c:pt idx="90">
                <c:v>10113.891999999998</c:v>
              </c:pt>
              <c:pt idx="91">
                <c:v>10101.198999999999</c:v>
              </c:pt>
              <c:pt idx="92">
                <c:v>10085.493000000002</c:v>
              </c:pt>
              <c:pt idx="93">
                <c:v>10075.035</c:v>
              </c:pt>
              <c:pt idx="94">
                <c:v>10066.147999999999</c:v>
              </c:pt>
              <c:pt idx="95">
                <c:v>10043.433999999999</c:v>
              </c:pt>
              <c:pt idx="96">
                <c:v>10034.616</c:v>
              </c:pt>
              <c:pt idx="97">
                <c:v>10015.366999999998</c:v>
              </c:pt>
              <c:pt idx="98">
                <c:v>10004.796999999999</c:v>
              </c:pt>
              <c:pt idx="99">
                <c:v>9991.1460000000006</c:v>
              </c:pt>
              <c:pt idx="100">
                <c:v>9978.2089999999989</c:v>
              </c:pt>
              <c:pt idx="101">
                <c:v>9959.5059999999994</c:v>
              </c:pt>
              <c:pt idx="102">
                <c:v>9943.2939999999981</c:v>
              </c:pt>
              <c:pt idx="103">
                <c:v>9926.0430000000015</c:v>
              </c:pt>
              <c:pt idx="104">
                <c:v>9911.4349999999995</c:v>
              </c:pt>
              <c:pt idx="105">
                <c:v>9897.2649999999976</c:v>
              </c:pt>
              <c:pt idx="106">
                <c:v>9889.3359999999993</c:v>
              </c:pt>
              <c:pt idx="107">
                <c:v>9877.32</c:v>
              </c:pt>
              <c:pt idx="108">
                <c:v>9862.9570000000003</c:v>
              </c:pt>
              <c:pt idx="109">
                <c:v>9847.2769999999982</c:v>
              </c:pt>
              <c:pt idx="110">
                <c:v>9833.4089999999978</c:v>
              </c:pt>
              <c:pt idx="111">
                <c:v>9823.6649999999991</c:v>
              </c:pt>
              <c:pt idx="112">
                <c:v>9808.2900000000009</c:v>
              </c:pt>
              <c:pt idx="113">
                <c:v>9797.7649999999994</c:v>
              </c:pt>
              <c:pt idx="114">
                <c:v>9785.6059999999998</c:v>
              </c:pt>
              <c:pt idx="115">
                <c:v>9771.0320000000011</c:v>
              </c:pt>
              <c:pt idx="116">
                <c:v>9760.0630000000019</c:v>
              </c:pt>
              <c:pt idx="117">
                <c:v>9747.3719999999994</c:v>
              </c:pt>
              <c:pt idx="118">
                <c:v>9738.5400000000009</c:v>
              </c:pt>
              <c:pt idx="119">
                <c:v>9728.1970000000019</c:v>
              </c:pt>
              <c:pt idx="120">
                <c:v>9716.266999999998</c:v>
              </c:pt>
              <c:pt idx="121">
                <c:v>9702.8640000000014</c:v>
              </c:pt>
              <c:pt idx="122">
                <c:v>9689.1090000000004</c:v>
              </c:pt>
              <c:pt idx="123">
                <c:v>9678.0720000000019</c:v>
              </c:pt>
              <c:pt idx="124">
                <c:v>9659.9210000000003</c:v>
              </c:pt>
              <c:pt idx="125">
                <c:v>9647.7540000000008</c:v>
              </c:pt>
              <c:pt idx="126">
                <c:v>9638.1779999999999</c:v>
              </c:pt>
              <c:pt idx="127">
                <c:v>9625.6749999999993</c:v>
              </c:pt>
              <c:pt idx="128">
                <c:v>9617.1219999999994</c:v>
              </c:pt>
              <c:pt idx="129">
                <c:v>9606.7000000000007</c:v>
              </c:pt>
              <c:pt idx="130">
                <c:v>9593.780999999999</c:v>
              </c:pt>
              <c:pt idx="131">
                <c:v>9588.3009999999977</c:v>
              </c:pt>
              <c:pt idx="132">
                <c:v>9578.5589999999993</c:v>
              </c:pt>
              <c:pt idx="133">
                <c:v>9566.8540000000012</c:v>
              </c:pt>
              <c:pt idx="134">
                <c:v>9554.9750000000022</c:v>
              </c:pt>
              <c:pt idx="135">
                <c:v>9544.8759999999984</c:v>
              </c:pt>
              <c:pt idx="136">
                <c:v>9537.3469999999998</c:v>
              </c:pt>
              <c:pt idx="137">
                <c:v>9528.0789999999997</c:v>
              </c:pt>
              <c:pt idx="138">
                <c:v>9520.2890000000007</c:v>
              </c:pt>
              <c:pt idx="139">
                <c:v>9511.2099999999991</c:v>
              </c:pt>
              <c:pt idx="140">
                <c:v>9504.4950000000008</c:v>
              </c:pt>
              <c:pt idx="141">
                <c:v>9492.2999999999993</c:v>
              </c:pt>
              <c:pt idx="142">
                <c:v>9483.1119999999992</c:v>
              </c:pt>
              <c:pt idx="143">
                <c:v>9469.7260000000024</c:v>
              </c:pt>
              <c:pt idx="144">
                <c:v>9460.7170000000006</c:v>
              </c:pt>
              <c:pt idx="145">
                <c:v>9446.2909999999993</c:v>
              </c:pt>
              <c:pt idx="146">
                <c:v>9435.994999999999</c:v>
              </c:pt>
              <c:pt idx="147">
                <c:v>9426.223</c:v>
              </c:pt>
              <c:pt idx="148">
                <c:v>9411.9779999999992</c:v>
              </c:pt>
              <c:pt idx="149">
                <c:v>9400.9509999999973</c:v>
              </c:pt>
              <c:pt idx="150">
                <c:v>9389.525999999998</c:v>
              </c:pt>
              <c:pt idx="151">
                <c:v>9381.3639999999996</c:v>
              </c:pt>
              <c:pt idx="152">
                <c:v>9374.1759999999995</c:v>
              </c:pt>
              <c:pt idx="153">
                <c:v>9367.7309999999979</c:v>
              </c:pt>
              <c:pt idx="154">
                <c:v>9358.107</c:v>
              </c:pt>
              <c:pt idx="155">
                <c:v>9340.7610000000004</c:v>
              </c:pt>
              <c:pt idx="156">
                <c:v>9331.2129999999997</c:v>
              </c:pt>
              <c:pt idx="157">
                <c:v>9323.7340000000004</c:v>
              </c:pt>
              <c:pt idx="158">
                <c:v>9315.652</c:v>
              </c:pt>
              <c:pt idx="159">
                <c:v>9307.1069999999982</c:v>
              </c:pt>
              <c:pt idx="160">
                <c:v>9297.985999999999</c:v>
              </c:pt>
              <c:pt idx="161">
                <c:v>9286.5459999999985</c:v>
              </c:pt>
              <c:pt idx="162">
                <c:v>9274.244999999999</c:v>
              </c:pt>
              <c:pt idx="163">
                <c:v>9261.8189999999995</c:v>
              </c:pt>
              <c:pt idx="164">
                <c:v>9250.1970000000001</c:v>
              </c:pt>
              <c:pt idx="165">
                <c:v>9239.4840000000004</c:v>
              </c:pt>
              <c:pt idx="166">
                <c:v>9230.0809999999983</c:v>
              </c:pt>
              <c:pt idx="167">
                <c:v>9217.5969999999979</c:v>
              </c:pt>
              <c:pt idx="168">
                <c:v>9205.6909999999989</c:v>
              </c:pt>
              <c:pt idx="169">
                <c:v>9197.7229999999981</c:v>
              </c:pt>
              <c:pt idx="170">
                <c:v>9188.4729999999981</c:v>
              </c:pt>
              <c:pt idx="171">
                <c:v>9178.9639999999981</c:v>
              </c:pt>
              <c:pt idx="172">
                <c:v>9167.8290000000015</c:v>
              </c:pt>
              <c:pt idx="173">
                <c:v>9158.1739999999991</c:v>
              </c:pt>
              <c:pt idx="174">
                <c:v>9150.0539999999983</c:v>
              </c:pt>
              <c:pt idx="175">
                <c:v>9141.1860000000015</c:v>
              </c:pt>
              <c:pt idx="176">
                <c:v>9132.8599999999969</c:v>
              </c:pt>
              <c:pt idx="177">
                <c:v>9123.8980000000029</c:v>
              </c:pt>
              <c:pt idx="178">
                <c:v>9109.5109999999986</c:v>
              </c:pt>
              <c:pt idx="179">
                <c:v>9101.2250000000022</c:v>
              </c:pt>
              <c:pt idx="180">
                <c:v>9091.6259999999984</c:v>
              </c:pt>
              <c:pt idx="181">
                <c:v>9080.9190000000017</c:v>
              </c:pt>
              <c:pt idx="182">
                <c:v>9072.2610000000004</c:v>
              </c:pt>
              <c:pt idx="183">
                <c:v>9061.4920000000002</c:v>
              </c:pt>
              <c:pt idx="184">
                <c:v>9054.3900000000012</c:v>
              </c:pt>
              <c:pt idx="185">
                <c:v>9045.5920000000006</c:v>
              </c:pt>
              <c:pt idx="186">
                <c:v>9039.4709999999995</c:v>
              </c:pt>
              <c:pt idx="187">
                <c:v>9031.6740000000009</c:v>
              </c:pt>
              <c:pt idx="188">
                <c:v>9023.1489999999994</c:v>
              </c:pt>
              <c:pt idx="189">
                <c:v>9016.5010000000002</c:v>
              </c:pt>
              <c:pt idx="190">
                <c:v>9006.5709999999999</c:v>
              </c:pt>
              <c:pt idx="191">
                <c:v>8996.771999999999</c:v>
              </c:pt>
              <c:pt idx="192">
                <c:v>8986.4089999999997</c:v>
              </c:pt>
              <c:pt idx="193">
                <c:v>8978.5380000000005</c:v>
              </c:pt>
              <c:pt idx="194">
                <c:v>8968.6630000000005</c:v>
              </c:pt>
              <c:pt idx="195">
                <c:v>8961.9670000000006</c:v>
              </c:pt>
              <c:pt idx="196">
                <c:v>8956.371000000001</c:v>
              </c:pt>
              <c:pt idx="197">
                <c:v>8951.492000000002</c:v>
              </c:pt>
              <c:pt idx="198">
                <c:v>8942.4329999999991</c:v>
              </c:pt>
              <c:pt idx="199">
                <c:v>8932.1759999999995</c:v>
              </c:pt>
              <c:pt idx="200">
                <c:v>8923.1239999999998</c:v>
              </c:pt>
              <c:pt idx="201">
                <c:v>8912.2940000000017</c:v>
              </c:pt>
              <c:pt idx="202">
                <c:v>8902.8769999999986</c:v>
              </c:pt>
              <c:pt idx="203">
                <c:v>8892.5439999999981</c:v>
              </c:pt>
              <c:pt idx="204">
                <c:v>8884.7969999999987</c:v>
              </c:pt>
              <c:pt idx="205">
                <c:v>8877.2879999999986</c:v>
              </c:pt>
              <c:pt idx="206">
                <c:v>8867.1050000000014</c:v>
              </c:pt>
              <c:pt idx="207">
                <c:v>8857.9570000000003</c:v>
              </c:pt>
              <c:pt idx="208">
                <c:v>8851.8349999999991</c:v>
              </c:pt>
              <c:pt idx="209">
                <c:v>8843.9359999999997</c:v>
              </c:pt>
              <c:pt idx="210">
                <c:v>8835.9470000000001</c:v>
              </c:pt>
              <c:pt idx="211">
                <c:v>8827.52</c:v>
              </c:pt>
              <c:pt idx="212">
                <c:v>8821.3140000000003</c:v>
              </c:pt>
              <c:pt idx="213">
                <c:v>8811.6320000000014</c:v>
              </c:pt>
              <c:pt idx="214">
                <c:v>8802.4699999999993</c:v>
              </c:pt>
              <c:pt idx="215">
                <c:v>8793.6990000000005</c:v>
              </c:pt>
              <c:pt idx="216">
                <c:v>8786.380000000001</c:v>
              </c:pt>
              <c:pt idx="217">
                <c:v>8777.4169999999995</c:v>
              </c:pt>
              <c:pt idx="218">
                <c:v>8766.9179999999997</c:v>
              </c:pt>
              <c:pt idx="219">
                <c:v>8758.5479999999989</c:v>
              </c:pt>
              <c:pt idx="220">
                <c:v>8750.5889999999999</c:v>
              </c:pt>
              <c:pt idx="221">
                <c:v>8741.7659999999996</c:v>
              </c:pt>
              <c:pt idx="222">
                <c:v>8729.9860000000008</c:v>
              </c:pt>
              <c:pt idx="223">
                <c:v>8721.1849999999977</c:v>
              </c:pt>
              <c:pt idx="224">
                <c:v>8711.9220000000023</c:v>
              </c:pt>
              <c:pt idx="225">
                <c:v>8703.9979999999996</c:v>
              </c:pt>
              <c:pt idx="226">
                <c:v>8694.1539999999986</c:v>
              </c:pt>
              <c:pt idx="227">
                <c:v>8686.5989999999983</c:v>
              </c:pt>
              <c:pt idx="228">
                <c:v>8677.9339999999993</c:v>
              </c:pt>
              <c:pt idx="229">
                <c:v>8664.9600000000009</c:v>
              </c:pt>
              <c:pt idx="230">
                <c:v>8655.8549999999996</c:v>
              </c:pt>
              <c:pt idx="231">
                <c:v>8648.6470000000027</c:v>
              </c:pt>
              <c:pt idx="232">
                <c:v>8637.7039999999997</c:v>
              </c:pt>
              <c:pt idx="233">
                <c:v>8627.009</c:v>
              </c:pt>
              <c:pt idx="234">
                <c:v>8618.6320000000014</c:v>
              </c:pt>
              <c:pt idx="235">
                <c:v>8608.1259999999984</c:v>
              </c:pt>
              <c:pt idx="236">
                <c:v>8596.5349999999999</c:v>
              </c:pt>
              <c:pt idx="237">
                <c:v>8588.7209999999995</c:v>
              </c:pt>
              <c:pt idx="238">
                <c:v>8579.9210000000003</c:v>
              </c:pt>
              <c:pt idx="239">
                <c:v>8571.9320000000007</c:v>
              </c:pt>
              <c:pt idx="240">
                <c:v>8563.741</c:v>
              </c:pt>
              <c:pt idx="241">
                <c:v>8554.5339999999997</c:v>
              </c:pt>
              <c:pt idx="242">
                <c:v>8543.7350000000006</c:v>
              </c:pt>
              <c:pt idx="243">
                <c:v>8533.7909999999974</c:v>
              </c:pt>
              <c:pt idx="244">
                <c:v>8525.0500000000029</c:v>
              </c:pt>
              <c:pt idx="245">
                <c:v>8514.991</c:v>
              </c:pt>
              <c:pt idx="246">
                <c:v>8507.1029999999992</c:v>
              </c:pt>
              <c:pt idx="247">
                <c:v>8491.2770000000019</c:v>
              </c:pt>
              <c:pt idx="248">
                <c:v>8478.6159999999982</c:v>
              </c:pt>
              <c:pt idx="249">
                <c:v>8466.1719999999987</c:v>
              </c:pt>
              <c:pt idx="250">
                <c:v>8450.4289999999983</c:v>
              </c:pt>
              <c:pt idx="251">
                <c:v>8435.5760000000009</c:v>
              </c:pt>
              <c:pt idx="252">
                <c:v>8423.8160000000007</c:v>
              </c:pt>
              <c:pt idx="253">
                <c:v>8411.9969999999994</c:v>
              </c:pt>
              <c:pt idx="254">
                <c:v>8402.9570000000003</c:v>
              </c:pt>
              <c:pt idx="255">
                <c:v>8393.5720000000001</c:v>
              </c:pt>
              <c:pt idx="256">
                <c:v>8385.9089999999997</c:v>
              </c:pt>
              <c:pt idx="257">
                <c:v>8374.0849999999991</c:v>
              </c:pt>
              <c:pt idx="258">
                <c:v>8363.6739999999991</c:v>
              </c:pt>
              <c:pt idx="259">
                <c:v>8354.5550000000021</c:v>
              </c:pt>
              <c:pt idx="260">
                <c:v>8343.0399999999991</c:v>
              </c:pt>
              <c:pt idx="261">
                <c:v>8330.4500000000007</c:v>
              </c:pt>
              <c:pt idx="262">
                <c:v>8319.2109999999993</c:v>
              </c:pt>
              <c:pt idx="263">
                <c:v>8311.2379999999994</c:v>
              </c:pt>
              <c:pt idx="264">
                <c:v>8302.8019999999997</c:v>
              </c:pt>
              <c:pt idx="265">
                <c:v>8293.2180000000008</c:v>
              </c:pt>
              <c:pt idx="266">
                <c:v>8285.3079999999991</c:v>
              </c:pt>
              <c:pt idx="267">
                <c:v>8272.6689999999999</c:v>
              </c:pt>
              <c:pt idx="268">
                <c:v>8262.1759999999995</c:v>
              </c:pt>
              <c:pt idx="269">
                <c:v>8254.5409999999993</c:v>
              </c:pt>
              <c:pt idx="270">
                <c:v>8242.8809999999994</c:v>
              </c:pt>
              <c:pt idx="271">
                <c:v>8233.2349999999988</c:v>
              </c:pt>
              <c:pt idx="272">
                <c:v>8226.7139999999999</c:v>
              </c:pt>
              <c:pt idx="273">
                <c:v>8214.1919999999991</c:v>
              </c:pt>
              <c:pt idx="274">
                <c:v>8205.7109999999993</c:v>
              </c:pt>
              <c:pt idx="275">
                <c:v>8194.098</c:v>
              </c:pt>
              <c:pt idx="276">
                <c:v>8185.4829999999984</c:v>
              </c:pt>
              <c:pt idx="277">
                <c:v>8175.6650000000009</c:v>
              </c:pt>
              <c:pt idx="278">
                <c:v>8162.87</c:v>
              </c:pt>
              <c:pt idx="279">
                <c:v>8153.0830000000014</c:v>
              </c:pt>
              <c:pt idx="280">
                <c:v>8142.2160000000003</c:v>
              </c:pt>
              <c:pt idx="281">
                <c:v>8127.6889999999985</c:v>
              </c:pt>
              <c:pt idx="282">
                <c:v>8119.6409999999996</c:v>
              </c:pt>
              <c:pt idx="283">
                <c:v>8108.6369999999988</c:v>
              </c:pt>
              <c:pt idx="284">
                <c:v>8095.7960000000021</c:v>
              </c:pt>
              <c:pt idx="285">
                <c:v>8086.65</c:v>
              </c:pt>
              <c:pt idx="286">
                <c:v>8070.6350000000011</c:v>
              </c:pt>
              <c:pt idx="287">
                <c:v>8058.6460000000006</c:v>
              </c:pt>
              <c:pt idx="288">
                <c:v>8048.9569999999994</c:v>
              </c:pt>
              <c:pt idx="289">
                <c:v>8039.3119999999999</c:v>
              </c:pt>
              <c:pt idx="290">
                <c:v>8030.4880000000003</c:v>
              </c:pt>
              <c:pt idx="291">
                <c:v>8020.6129999999994</c:v>
              </c:pt>
              <c:pt idx="292">
                <c:v>8007.2479999999996</c:v>
              </c:pt>
              <c:pt idx="293">
                <c:v>7994.4420000000009</c:v>
              </c:pt>
              <c:pt idx="294">
                <c:v>7983.226999999999</c:v>
              </c:pt>
              <c:pt idx="295">
                <c:v>7966.1829999999982</c:v>
              </c:pt>
              <c:pt idx="296">
                <c:v>7953.1020000000008</c:v>
              </c:pt>
              <c:pt idx="297">
                <c:v>7939.9969999999994</c:v>
              </c:pt>
              <c:pt idx="298">
                <c:v>7926.1660000000011</c:v>
              </c:pt>
              <c:pt idx="299">
                <c:v>7911.9389999999994</c:v>
              </c:pt>
              <c:pt idx="300">
                <c:v>7897.371000000001</c:v>
              </c:pt>
              <c:pt idx="301">
                <c:v>7883.551999999997</c:v>
              </c:pt>
              <c:pt idx="302">
                <c:v>7869.6950000000015</c:v>
              </c:pt>
              <c:pt idx="303">
                <c:v>7860.0709999999981</c:v>
              </c:pt>
              <c:pt idx="304">
                <c:v>7848.4140000000007</c:v>
              </c:pt>
              <c:pt idx="305">
                <c:v>7837.6610000000001</c:v>
              </c:pt>
              <c:pt idx="306">
                <c:v>7824.1169999999984</c:v>
              </c:pt>
              <c:pt idx="307">
                <c:v>7811.595000000003</c:v>
              </c:pt>
              <c:pt idx="308">
                <c:v>7799.6709999999985</c:v>
              </c:pt>
              <c:pt idx="309">
                <c:v>7786.5180000000018</c:v>
              </c:pt>
              <c:pt idx="310">
                <c:v>7772.4029999999966</c:v>
              </c:pt>
              <c:pt idx="311">
                <c:v>7760.2929999999997</c:v>
              </c:pt>
              <c:pt idx="312">
                <c:v>7746.8820000000014</c:v>
              </c:pt>
              <c:pt idx="313">
                <c:v>7733.6010000000006</c:v>
              </c:pt>
              <c:pt idx="314">
                <c:v>7721.5480000000025</c:v>
              </c:pt>
              <c:pt idx="315">
                <c:v>7709.7079999999987</c:v>
              </c:pt>
              <c:pt idx="316">
                <c:v>7703.1550000000016</c:v>
              </c:pt>
              <c:pt idx="317">
                <c:v>7695.5079999999998</c:v>
              </c:pt>
              <c:pt idx="318">
                <c:v>7687.3359999999993</c:v>
              </c:pt>
              <c:pt idx="319">
                <c:v>7676.8469999999998</c:v>
              </c:pt>
              <c:pt idx="320">
                <c:v>7666.378999999999</c:v>
              </c:pt>
              <c:pt idx="321">
                <c:v>7651.9739999999983</c:v>
              </c:pt>
              <c:pt idx="322">
                <c:v>7637.9080000000013</c:v>
              </c:pt>
              <c:pt idx="323">
                <c:v>7627.9590000000007</c:v>
              </c:pt>
              <c:pt idx="324">
                <c:v>7616.380000000001</c:v>
              </c:pt>
              <c:pt idx="325">
                <c:v>7605.6260000000002</c:v>
              </c:pt>
              <c:pt idx="326">
                <c:v>7593.9419999999991</c:v>
              </c:pt>
              <c:pt idx="327">
                <c:v>7583.6660000000011</c:v>
              </c:pt>
              <c:pt idx="328">
                <c:v>7567.819999999997</c:v>
              </c:pt>
              <c:pt idx="329">
                <c:v>7557.0949999999993</c:v>
              </c:pt>
              <c:pt idx="330">
                <c:v>7545.1839999999993</c:v>
              </c:pt>
              <c:pt idx="331">
                <c:v>7533.5479999999998</c:v>
              </c:pt>
              <c:pt idx="332">
                <c:v>7522.7119999999986</c:v>
              </c:pt>
              <c:pt idx="333">
                <c:v>7506.9930000000004</c:v>
              </c:pt>
              <c:pt idx="334">
                <c:v>7493.1860000000024</c:v>
              </c:pt>
              <c:pt idx="335">
                <c:v>7478.8489999999983</c:v>
              </c:pt>
              <c:pt idx="336">
                <c:v>7469.0240000000003</c:v>
              </c:pt>
              <c:pt idx="337">
                <c:v>7461.1090000000004</c:v>
              </c:pt>
              <c:pt idx="338">
                <c:v>7450.094000000001</c:v>
              </c:pt>
              <c:pt idx="339">
                <c:v>7439.2029999999995</c:v>
              </c:pt>
              <c:pt idx="340">
                <c:v>7426.933</c:v>
              </c:pt>
              <c:pt idx="341">
                <c:v>7416.6630000000005</c:v>
              </c:pt>
              <c:pt idx="342">
                <c:v>7408.3539999999985</c:v>
              </c:pt>
              <c:pt idx="343">
                <c:v>7391.0399999999991</c:v>
              </c:pt>
              <c:pt idx="344">
                <c:v>7374.5119999999979</c:v>
              </c:pt>
              <c:pt idx="345">
                <c:v>7361.5470000000005</c:v>
              </c:pt>
              <c:pt idx="346">
                <c:v>7348.0029999999988</c:v>
              </c:pt>
              <c:pt idx="347">
                <c:v>7338.64</c:v>
              </c:pt>
              <c:pt idx="348">
                <c:v>7323.8069999999998</c:v>
              </c:pt>
              <c:pt idx="349">
                <c:v>7313.3419999999996</c:v>
              </c:pt>
              <c:pt idx="350">
                <c:v>7296.010000000002</c:v>
              </c:pt>
              <c:pt idx="351">
                <c:v>7286.8360000000002</c:v>
              </c:pt>
              <c:pt idx="352">
                <c:v>7262.924</c:v>
              </c:pt>
              <c:pt idx="353">
                <c:v>7249.945999999999</c:v>
              </c:pt>
              <c:pt idx="354">
                <c:v>7238.6140000000005</c:v>
              </c:pt>
              <c:pt idx="355">
                <c:v>7224.0230000000001</c:v>
              </c:pt>
              <c:pt idx="356">
                <c:v>7216.326</c:v>
              </c:pt>
              <c:pt idx="357">
                <c:v>7201.3889999999992</c:v>
              </c:pt>
              <c:pt idx="358">
                <c:v>7185.28</c:v>
              </c:pt>
              <c:pt idx="359">
                <c:v>7173.5740000000005</c:v>
              </c:pt>
              <c:pt idx="360">
                <c:v>7156.84</c:v>
              </c:pt>
              <c:pt idx="361">
                <c:v>7144.7040000000015</c:v>
              </c:pt>
              <c:pt idx="362">
                <c:v>7132.9670000000015</c:v>
              </c:pt>
              <c:pt idx="363">
                <c:v>7123.3870000000006</c:v>
              </c:pt>
              <c:pt idx="364">
                <c:v>7108.7249999999995</c:v>
              </c:pt>
              <c:pt idx="365">
                <c:v>7087.6640000000007</c:v>
              </c:pt>
              <c:pt idx="366">
                <c:v>7076.1959999999999</c:v>
              </c:pt>
              <c:pt idx="367">
                <c:v>7063.0860000000011</c:v>
              </c:pt>
              <c:pt idx="368">
                <c:v>7047.2850000000008</c:v>
              </c:pt>
              <c:pt idx="369">
                <c:v>7035.8450000000003</c:v>
              </c:pt>
              <c:pt idx="370">
                <c:v>7022.7499999999991</c:v>
              </c:pt>
              <c:pt idx="371">
                <c:v>7006.7249999999985</c:v>
              </c:pt>
              <c:pt idx="372">
                <c:v>6996.7470000000003</c:v>
              </c:pt>
              <c:pt idx="373">
                <c:v>6982.7080000000014</c:v>
              </c:pt>
              <c:pt idx="374">
                <c:v>6973.9940000000006</c:v>
              </c:pt>
              <c:pt idx="375">
                <c:v>6963.1680000000015</c:v>
              </c:pt>
              <c:pt idx="376">
                <c:v>6947.1359999999995</c:v>
              </c:pt>
              <c:pt idx="377">
                <c:v>6930.7709999999988</c:v>
              </c:pt>
              <c:pt idx="378">
                <c:v>6918.8249999999989</c:v>
              </c:pt>
              <c:pt idx="379">
                <c:v>6891.0879999999997</c:v>
              </c:pt>
              <c:pt idx="380">
                <c:v>6859.527</c:v>
              </c:pt>
              <c:pt idx="381">
                <c:v>6836.3050000000003</c:v>
              </c:pt>
              <c:pt idx="382">
                <c:v>6816.5019999999986</c:v>
              </c:pt>
              <c:pt idx="383">
                <c:v>6786.0370000000003</c:v>
              </c:pt>
              <c:pt idx="384">
                <c:v>6763.0650000000014</c:v>
              </c:pt>
              <c:pt idx="385">
                <c:v>6731.2699999999995</c:v>
              </c:pt>
              <c:pt idx="386">
                <c:v>6678.4239999999991</c:v>
              </c:pt>
              <c:pt idx="387">
                <c:v>6639.4699999999984</c:v>
              </c:pt>
              <c:pt idx="388">
                <c:v>6593.7830000000013</c:v>
              </c:pt>
              <c:pt idx="389">
                <c:v>6549.9270000000006</c:v>
              </c:pt>
              <c:pt idx="390">
                <c:v>6514.5279999999993</c:v>
              </c:pt>
              <c:pt idx="391">
                <c:v>6478.7709999999997</c:v>
              </c:pt>
              <c:pt idx="392">
                <c:v>6446.3870000000006</c:v>
              </c:pt>
              <c:pt idx="393">
                <c:v>6406.2829999999994</c:v>
              </c:pt>
              <c:pt idx="394">
                <c:v>6354.598</c:v>
              </c:pt>
              <c:pt idx="395">
                <c:v>6338.0349999999989</c:v>
              </c:pt>
              <c:pt idx="396">
                <c:v>6317.4370000000008</c:v>
              </c:pt>
              <c:pt idx="397">
                <c:v>6289.1440000000002</c:v>
              </c:pt>
              <c:pt idx="398">
                <c:v>6224.3230000000003</c:v>
              </c:pt>
              <c:pt idx="399">
                <c:v>6048.6980000000003</c:v>
              </c:pt>
              <c:pt idx="400">
                <c:v>5839.2779999999993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86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1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5545.1278000000002</c:v>
                </c:pt>
                <c:pt idx="1">
                  <c:v>4475.6142749999999</c:v>
                </c:pt>
                <c:pt idx="2">
                  <c:v>4396.6749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11.938088</c:v>
                </c:pt>
                <c:pt idx="1">
                  <c:v>5.4294930000000097</c:v>
                </c:pt>
                <c:pt idx="2">
                  <c:v>9.9938229999999901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1924.9794919999999</c:v>
                </c:pt>
                <c:pt idx="1">
                  <c:v>1262.59806</c:v>
                </c:pt>
                <c:pt idx="2">
                  <c:v>1664.391691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-4513.5495289999899</c:v>
                </c:pt>
                <c:pt idx="1">
                  <c:v>-3789.457136</c:v>
                </c:pt>
                <c:pt idx="2">
                  <c:v>-3473.0505899999998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-2689.7888760000001</c:v>
                </c:pt>
                <c:pt idx="1">
                  <c:v>-1733.8720330000001</c:v>
                </c:pt>
                <c:pt idx="2">
                  <c:v>-2347.0731300000002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-135.63120000000001</c:v>
                </c:pt>
                <c:pt idx="1">
                  <c:v>-113.99665</c:v>
                </c:pt>
                <c:pt idx="2">
                  <c:v>-167.58165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-5.0953249999999901</c:v>
                </c:pt>
                <c:pt idx="1">
                  <c:v>-12.730275000000001</c:v>
                </c:pt>
                <c:pt idx="2">
                  <c:v>-9.2540250000000004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-137.98044999999999</c:v>
                </c:pt>
                <c:pt idx="1">
                  <c:v>-93.585734000000002</c:v>
                </c:pt>
                <c:pt idx="2">
                  <c:v>-74.101018999999994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4513.5495289999999</c:v>
                </c:pt>
                <c:pt idx="1">
                  <c:v>3789.457136</c:v>
                </c:pt>
                <c:pt idx="2">
                  <c:v>3473.0505899999998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710.64248100000009</c:v>
                </c:pt>
                <c:pt idx="1">
                  <c:v>587.30018799999993</c:v>
                </c:pt>
                <c:pt idx="2">
                  <c:v>555.544172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1268.8694790299999</c:v>
                </c:pt>
                <c:pt idx="1">
                  <c:v>1118.2980494499996</c:v>
                </c:pt>
                <c:pt idx="2">
                  <c:v>1298.8590776099995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195.15573088999997</c:v>
                </c:pt>
                <c:pt idx="1">
                  <c:v>173.66515663999996</c:v>
                </c:pt>
                <c:pt idx="2">
                  <c:v>190.35301805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0.17296300000000001</c:v>
                </c:pt>
                <c:pt idx="1">
                  <c:v>0.15444799999999997</c:v>
                </c:pt>
                <c:pt idx="2">
                  <c:v>0.97727100000000011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-11.938093000000002</c:v>
                </c:pt>
                <c:pt idx="1">
                  <c:v>-5.4294930000000008</c:v>
                </c:pt>
                <c:pt idx="2">
                  <c:v>-9.9938279999999988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-710.64248099999998</c:v>
                </c:pt>
                <c:pt idx="1">
                  <c:v>-587.30092300000001</c:v>
                </c:pt>
                <c:pt idx="2">
                  <c:v>-555.54343299999994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-17.606540999999996</c:v>
                </c:pt>
                <c:pt idx="1">
                  <c:v>-20.623453999999999</c:v>
                </c:pt>
                <c:pt idx="2">
                  <c:v>-17.571856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-636.06319724000002</c:v>
                </c:pt>
                <c:pt idx="1">
                  <c:v>-569.54264114000011</c:v>
                </c:pt>
                <c:pt idx="2">
                  <c:v>-601.46013765999999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-733.35591388999978</c:v>
                </c:pt>
                <c:pt idx="1">
                  <c:v>-644.32890493999992</c:v>
                </c:pt>
                <c:pt idx="2">
                  <c:v>-673.40985523000006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-6.468146</c:v>
                </c:pt>
                <c:pt idx="1">
                  <c:v>-7.5953349999999995</c:v>
                </c:pt>
                <c:pt idx="2">
                  <c:v>-9.826922999999999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-93.949273099999957</c:v>
                </c:pt>
                <c:pt idx="1">
                  <c:v>-86.285437699999974</c:v>
                </c:pt>
                <c:pt idx="2">
                  <c:v>-97.048018799999994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-1330.3795442999999</c:v>
                </c:pt>
                <c:pt idx="1">
                  <c:v>-1228.7245744700001</c:v>
                </c:pt>
                <c:pt idx="2">
                  <c:v>-1278.7875534199995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-797.63175998221243</c:v>
                </c:pt>
                <c:pt idx="1">
                  <c:v>-675.56768978554408</c:v>
                </c:pt>
                <c:pt idx="2">
                  <c:v>-649.39171854851679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-2099.5895584877881</c:v>
                </c:pt>
                <c:pt idx="1">
                  <c:v>-1632.9220199644558</c:v>
                </c:pt>
                <c:pt idx="2">
                  <c:v>-1422.7226913414868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-11.454734</c:v>
                </c:pt>
                <c:pt idx="1">
                  <c:v>-9.2443500000000007</c:v>
                </c:pt>
                <c:pt idx="2">
                  <c:v>-7.601786999999999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-239.31094100000001</c:v>
                </c:pt>
                <c:pt idx="1">
                  <c:v>-201.31015499999998</c:v>
                </c:pt>
                <c:pt idx="2">
                  <c:v>-195.42632699999999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33990.755828291447</c:v>
                </c:pt>
                <c:pt idx="1">
                  <c:v>52637.091412420268</c:v>
                </c:pt>
                <c:pt idx="2">
                  <c:v>138255.32284401788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7999.1299034530002</c:v>
                </c:pt>
                <c:pt idx="1">
                  <c:v>13392.215537540342</c:v>
                </c:pt>
                <c:pt idx="2">
                  <c:v>37243.687036525334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6789.8630979768523</c:v>
                </c:pt>
                <c:pt idx="1">
                  <c:v>12237.551064255387</c:v>
                </c:pt>
                <c:pt idx="2">
                  <c:v>34922.95205627977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15576.04177</c:v>
                </c:pt>
                <c:pt idx="1">
                  <c:v>25204.051070000016</c:v>
                </c:pt>
                <c:pt idx="2">
                  <c:v>70363.792620000022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26560.513139999988</c:v>
                </c:pt>
                <c:pt idx="1">
                  <c:v>39835.404930000012</c:v>
                </c:pt>
                <c:pt idx="2">
                  <c:v>110853.01556000004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10171.497740000003</c:v>
                </c:pt>
                <c:pt idx="1">
                  <c:v>15330.042759999995</c:v>
                </c:pt>
                <c:pt idx="2">
                  <c:v>43778.440990000025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1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13768335208098986"/>
          <c:y val="1.305567463092901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3"/>
              <c:layout>
                <c:manualLayout>
                  <c:x val="0"/>
                  <c:y val="-3.820439350525310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1-4F31-A927-36B894979209}"/>
                </c:ext>
              </c:extLst>
            </c:dLbl>
            <c:dLbl>
              <c:idx val="5"/>
              <c:layout>
                <c:manualLayout>
                  <c:x val="-6.6666666666666707E-2"/>
                  <c:y val="-0.1298949379178605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1.6666666666666666E-2"/>
                  <c:y val="-0.1604584527220630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5.4761904761904671E-2"/>
                  <c:y val="-0.16809933142311365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7311295.1899999995</c:v>
                </c:pt>
                <c:pt idx="1">
                  <c:v>10473884.168</c:v>
                </c:pt>
                <c:pt idx="2">
                  <c:v>1182357.55</c:v>
                </c:pt>
                <c:pt idx="3">
                  <c:v>1144945.93</c:v>
                </c:pt>
                <c:pt idx="4">
                  <c:v>404887.19297452021</c:v>
                </c:pt>
                <c:pt idx="5">
                  <c:v>337374.88</c:v>
                </c:pt>
                <c:pt idx="6">
                  <c:v>175473.78360062817</c:v>
                </c:pt>
                <c:pt idx="7">
                  <c:v>695141.36936076032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8095238095238101E-2"/>
                  <c:y val="-1.910219675262655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4346</c:v>
                </c:pt>
                <c:pt idx="1">
                  <c:v>8628.757999999998</c:v>
                </c:pt>
                <c:pt idx="2">
                  <c:v>1363.4</c:v>
                </c:pt>
                <c:pt idx="3">
                  <c:v>1482.4478401000001</c:v>
                </c:pt>
                <c:pt idx="4">
                  <c:v>1114.2555399999999</c:v>
                </c:pt>
                <c:pt idx="5">
                  <c:v>1171.5</c:v>
                </c:pt>
                <c:pt idx="6">
                  <c:v>375.73648499999996</c:v>
                </c:pt>
                <c:pt idx="7">
                  <c:v>4759.3028973000273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9264069264069264E-3"/>
                  <c:y val="-0.1838885427575327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923441387945E-2"/>
                  <c:y val="-0.159884546393888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2.0460849999999997</c:v>
                </c:pt>
                <c:pt idx="1">
                  <c:v>4.8949999999999996</c:v>
                </c:pt>
                <c:pt idx="2">
                  <c:v>54.914999999999999</c:v>
                </c:pt>
                <c:pt idx="3">
                  <c:v>313.88040000000001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126.46257334436126</c:v>
                </c:pt>
                <c:pt idx="1">
                  <c:v>86.937437227929664</c:v>
                </c:pt>
                <c:pt idx="2">
                  <c:v>102.56772005583343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454.01112000000001</c:v>
                </c:pt>
                <c:pt idx="1">
                  <c:v>559.72931000000005</c:v>
                </c:pt>
                <c:pt idx="2">
                  <c:v>621.97091999999998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10375.004530000002</c:v>
                </c:pt>
                <c:pt idx="1">
                  <c:v>7480.6587400000008</c:v>
                </c:pt>
                <c:pt idx="2">
                  <c:v>8002.9997300000005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53715.219849999972</c:v>
                </c:pt>
                <c:pt idx="1">
                  <c:v>44171.715700000015</c:v>
                </c:pt>
                <c:pt idx="2">
                  <c:v>49776.505969999977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1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8058.8772336863785</c:v>
                </c:pt>
                <c:pt idx="1">
                  <c:v>6720.3715320112578</c:v>
                </c:pt>
                <c:pt idx="2">
                  <c:v>6946.1112982382656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-6229.3864207863808</c:v>
                </c:pt>
                <c:pt idx="1">
                  <c:v>-5347.4770231612583</c:v>
                </c:pt>
                <c:pt idx="2">
                  <c:v>-5364.0177240782687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-518.85225126</c:v>
                </c:pt>
                <c:pt idx="1">
                  <c:v>-439.53520722999997</c:v>
                </c:pt>
                <c:pt idx="2">
                  <c:v>-449.83767303999991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-377.29139099999998</c:v>
                </c:pt>
                <c:pt idx="1">
                  <c:v>-294.89588900000001</c:v>
                </c:pt>
                <c:pt idx="2">
                  <c:v>-269.52734599999997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-142.099346</c:v>
                </c:pt>
                <c:pt idx="1">
                  <c:v>-121.59198500000001</c:v>
                </c:pt>
                <c:pt idx="2">
                  <c:v>-177.40857299999999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-782.35715452855027</c:v>
                </c:pt>
                <c:pt idx="1">
                  <c:v>-491.96454064667279</c:v>
                </c:pt>
                <c:pt idx="2">
                  <c:v>-699.86176417613217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9000"/>
          <c:min val="-9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  <c:majorUnit val="3000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6.0188626965656869E-2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0.33983418977108565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noFill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0.56643956175068977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3.35376215125677E-2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15782.722</c:v>
                </c:pt>
                <c:pt idx="1">
                  <c:v>15925.414000000001</c:v>
                </c:pt>
                <c:pt idx="2">
                  <c:v>11593.777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83367.747999999992</c:v>
                </c:pt>
                <c:pt idx="1">
                  <c:v>70458.184999999998</c:v>
                </c:pt>
                <c:pt idx="2">
                  <c:v>90663.288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138852.674</c:v>
                </c:pt>
                <c:pt idx="1">
                  <c:v>129619.48899999996</c:v>
                </c:pt>
                <c:pt idx="2">
                  <c:v>139045.30100000001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8274.0640000000003</c:v>
                </c:pt>
                <c:pt idx="1">
                  <c:v>7499.8369999999995</c:v>
                </c:pt>
                <c:pt idx="2">
                  <c:v>8354.2979999999989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2.1762486550184239E-2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4.6422789625842176E-2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0.93181472382397368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4666.0230000000001</c:v>
                </c:pt>
                <c:pt idx="1">
                  <c:v>4290.2210000000014</c:v>
                </c:pt>
                <c:pt idx="2">
                  <c:v>5045.963999999999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9648.9659999999967</c:v>
                </c:pt>
                <c:pt idx="1">
                  <c:v>9410.869999999999</c:v>
                </c:pt>
                <c:pt idx="2">
                  <c:v>10809.064999999999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206193.43099999989</c:v>
                </c:pt>
                <c:pt idx="1">
                  <c:v>186381.16100000002</c:v>
                </c:pt>
                <c:pt idx="2">
                  <c:v>206964.59899999993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6.1941020000000009</c:v>
                </c:pt>
                <c:pt idx="1">
                  <c:v>24.527498999999999</c:v>
                </c:pt>
                <c:pt idx="2">
                  <c:v>411.63902600000006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304.43199699999985</c:v>
                </c:pt>
                <c:pt idx="1">
                  <c:v>165.80309799999998</c:v>
                </c:pt>
                <c:pt idx="2">
                  <c:v>10.723502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4.2910000000000005E-3</c:v>
                </c:pt>
                <c:pt idx="1">
                  <c:v>0.14472200000000002</c:v>
                </c:pt>
                <c:pt idx="2">
                  <c:v>200.43145999999999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3.4636179999999999</c:v>
                </c:pt>
                <c:pt idx="1">
                  <c:v>1.7757219999999998</c:v>
                </c:pt>
                <c:pt idx="2">
                  <c:v>1339.518867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0.16634399999999999</c:v>
                </c:pt>
                <c:pt idx="1">
                  <c:v>4.8746320000000001</c:v>
                </c:pt>
                <c:pt idx="2">
                  <c:v>6.6030699999999998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2.6930000000000001</c:v>
                </c:pt>
                <c:pt idx="2">
                  <c:v>0.8066279999999999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0.49077900000000008</c:v>
                </c:pt>
                <c:pt idx="1">
                  <c:v>0</c:v>
                </c:pt>
                <c:pt idx="2">
                  <c:v>55.53494400000001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1.2045399999999999</c:v>
                </c:pt>
                <c:pt idx="1">
                  <c:v>14.640944000000001</c:v>
                </c:pt>
                <c:pt idx="2">
                  <c:v>64.999870999999985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1.0611320000000002</c:v>
                </c:pt>
                <c:pt idx="1">
                  <c:v>0.74949300000000008</c:v>
                </c:pt>
                <c:pt idx="2">
                  <c:v>0.85688200000000003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266.49952270000006</c:v>
                </c:pt>
                <c:pt idx="1">
                  <c:v>169.710984</c:v>
                </c:pt>
                <c:pt idx="2">
                  <c:v>291.80370700000003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2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  <c:majorUnit val="500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484.81720000000064</c:v>
                </c:pt>
                <c:pt idx="1">
                  <c:v>370.92469999999992</c:v>
                </c:pt>
                <c:pt idx="2">
                  <c:v>8182.066700000003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796.7295199999993</c:v>
                </c:pt>
                <c:pt idx="1">
                  <c:v>1051.3849</c:v>
                </c:pt>
                <c:pt idx="2">
                  <c:v>15434.994499999999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5126158661847852"/>
                  <c:y val="-2.13918799776823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4346</c:v>
                </c:pt>
                <c:pt idx="1">
                  <c:v>8628.757999999998</c:v>
                </c:pt>
                <c:pt idx="2">
                  <c:v>1363.4</c:v>
                </c:pt>
                <c:pt idx="3">
                  <c:v>1482.4478401000001</c:v>
                </c:pt>
                <c:pt idx="4">
                  <c:v>1114.2555399999999</c:v>
                </c:pt>
                <c:pt idx="5">
                  <c:v>1171.5</c:v>
                </c:pt>
                <c:pt idx="6">
                  <c:v>375.73648499999996</c:v>
                </c:pt>
                <c:pt idx="7">
                  <c:v>4759.3028973000273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4346</c:v>
                </c:pt>
                <c:pt idx="1">
                  <c:v>4346</c:v>
                </c:pt>
                <c:pt idx="2">
                  <c:v>4346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9222.257999999998</c:v>
                </c:pt>
                <c:pt idx="1">
                  <c:v>9222.257999999998</c:v>
                </c:pt>
                <c:pt idx="2">
                  <c:v>8628.7580000000016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1363.4</c:v>
                </c:pt>
                <c:pt idx="1">
                  <c:v>1363.4</c:v>
                </c:pt>
                <c:pt idx="2">
                  <c:v>1363.4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1486.9308401000005</c:v>
                </c:pt>
                <c:pt idx="1">
                  <c:v>1485.0208401000004</c:v>
                </c:pt>
                <c:pt idx="2">
                  <c:v>1482.4478401000006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1118.6400399999973</c:v>
                </c:pt>
                <c:pt idx="1">
                  <c:v>1115.8765399999972</c:v>
                </c:pt>
                <c:pt idx="2">
                  <c:v>1114.2555399999974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377.15598499999999</c:v>
                </c:pt>
                <c:pt idx="1">
                  <c:v>377.15598499999999</c:v>
                </c:pt>
                <c:pt idx="2">
                  <c:v>375.73648500000002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4729.0198141015881</c:v>
                </c:pt>
                <c:pt idx="1">
                  <c:v>4753.8054292015504</c:v>
                </c:pt>
                <c:pt idx="2">
                  <c:v>4759.3028973016444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  <c:max val="25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216.0907</c:v>
                </c:pt>
                <c:pt idx="2">
                  <c:v>220.79999999999998</c:v>
                </c:pt>
                <c:pt idx="3">
                  <c:v>539.35199999999998</c:v>
                </c:pt>
                <c:pt idx="4">
                  <c:v>14.759</c:v>
                </c:pt>
                <c:pt idx="5">
                  <c:v>182.64700000000002</c:v>
                </c:pt>
                <c:pt idx="6">
                  <c:v>6.2830000000000004</c:v>
                </c:pt>
                <c:pt idx="7">
                  <c:v>473.16039999999998</c:v>
                </c:pt>
                <c:pt idx="8">
                  <c:v>70.628200000000007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1151.7282</c:v>
                </c:pt>
                <c:pt idx="12">
                  <c:v>4048.4124999999995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844.9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79.818999999999974</c:v>
                </c:pt>
                <c:pt idx="1">
                  <c:v>77.02000000000001</c:v>
                </c:pt>
                <c:pt idx="2">
                  <c:v>110.77900009999993</c:v>
                </c:pt>
                <c:pt idx="3">
                  <c:v>24.919</c:v>
                </c:pt>
                <c:pt idx="4">
                  <c:v>115.59840000000003</c:v>
                </c:pt>
                <c:pt idx="5">
                  <c:v>91.523380000000003</c:v>
                </c:pt>
                <c:pt idx="6">
                  <c:v>52.736000000000033</c:v>
                </c:pt>
                <c:pt idx="7">
                  <c:v>185.13090000000003</c:v>
                </c:pt>
                <c:pt idx="8">
                  <c:v>189.30399999999983</c:v>
                </c:pt>
                <c:pt idx="9">
                  <c:v>85.260500000000022</c:v>
                </c:pt>
                <c:pt idx="10">
                  <c:v>74.149500000000003</c:v>
                </c:pt>
                <c:pt idx="11">
                  <c:v>292.35036000000002</c:v>
                </c:pt>
                <c:pt idx="12">
                  <c:v>64.145400000000038</c:v>
                </c:pt>
                <c:pt idx="13">
                  <c:v>39.712400000000002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176.06565000000009</c:v>
                </c:pt>
                <c:pt idx="2">
                  <c:v>35.063699999999997</c:v>
                </c:pt>
                <c:pt idx="3">
                  <c:v>7.8119999999999985</c:v>
                </c:pt>
                <c:pt idx="4">
                  <c:v>17.473099999999988</c:v>
                </c:pt>
                <c:pt idx="5">
                  <c:v>29.832399999999968</c:v>
                </c:pt>
                <c:pt idx="6">
                  <c:v>25.339249999999982</c:v>
                </c:pt>
                <c:pt idx="7">
                  <c:v>18.055399999999988</c:v>
                </c:pt>
                <c:pt idx="8">
                  <c:v>13.553039999999996</c:v>
                </c:pt>
                <c:pt idx="9">
                  <c:v>30.357800000000019</c:v>
                </c:pt>
                <c:pt idx="10">
                  <c:v>21.235499999999991</c:v>
                </c:pt>
                <c:pt idx="11">
                  <c:v>644.68605999999988</c:v>
                </c:pt>
                <c:pt idx="12">
                  <c:v>75.81913999999999</c:v>
                </c:pt>
                <c:pt idx="13">
                  <c:v>7.7564999999999991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8.4453049999999994</c:v>
                </c:pt>
                <c:pt idx="3">
                  <c:v>71.444999999999993</c:v>
                </c:pt>
                <c:pt idx="4">
                  <c:v>11.945</c:v>
                </c:pt>
                <c:pt idx="5">
                  <c:v>10.223500000000001</c:v>
                </c:pt>
                <c:pt idx="6">
                  <c:v>48.840979999999995</c:v>
                </c:pt>
                <c:pt idx="7">
                  <c:v>41.75569999999999</c:v>
                </c:pt>
                <c:pt idx="8">
                  <c:v>62.434999999999995</c:v>
                </c:pt>
                <c:pt idx="9">
                  <c:v>22.965399999999999</c:v>
                </c:pt>
                <c:pt idx="10">
                  <c:v>4.5299999999999994</c:v>
                </c:pt>
                <c:pt idx="11">
                  <c:v>6.0655999999999999</c:v>
                </c:pt>
                <c:pt idx="12">
                  <c:v>86.8</c:v>
                </c:pt>
                <c:pt idx="13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112.95885999999959</c:v>
                </c:pt>
                <c:pt idx="1">
                  <c:v>437.23188199999925</c:v>
                </c:pt>
                <c:pt idx="2">
                  <c:v>754.42658619999565</c:v>
                </c:pt>
                <c:pt idx="3">
                  <c:v>88.636861999998914</c:v>
                </c:pt>
                <c:pt idx="4">
                  <c:v>253.06675209999969</c:v>
                </c:pt>
                <c:pt idx="5">
                  <c:v>268.61155699999898</c:v>
                </c:pt>
                <c:pt idx="6">
                  <c:v>201.93292599999714</c:v>
                </c:pt>
                <c:pt idx="7">
                  <c:v>312.6237160000428</c:v>
                </c:pt>
                <c:pt idx="8">
                  <c:v>263.38120399999832</c:v>
                </c:pt>
                <c:pt idx="9">
                  <c:v>254.00729699999738</c:v>
                </c:pt>
                <c:pt idx="10">
                  <c:v>410.47793899999738</c:v>
                </c:pt>
                <c:pt idx="11">
                  <c:v>698.5562650000038</c:v>
                </c:pt>
                <c:pt idx="12">
                  <c:v>380.25331299999823</c:v>
                </c:pt>
                <c:pt idx="13">
                  <c:v>323.13773799999996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30397.975999999999</c:v>
                </c:pt>
                <c:pt idx="1">
                  <c:v>32140.633999999998</c:v>
                </c:pt>
                <c:pt idx="2">
                  <c:v>130381.79699999999</c:v>
                </c:pt>
                <c:pt idx="3">
                  <c:v>30114.454999999998</c:v>
                </c:pt>
                <c:pt idx="4">
                  <c:v>71506.239000000001</c:v>
                </c:pt>
                <c:pt idx="5">
                  <c:v>146480.28100000002</c:v>
                </c:pt>
                <c:pt idx="6">
                  <c:v>14903.237000000001</c:v>
                </c:pt>
                <c:pt idx="7">
                  <c:v>389612.54499999998</c:v>
                </c:pt>
                <c:pt idx="8">
                  <c:v>80439.150999999998</c:v>
                </c:pt>
                <c:pt idx="9">
                  <c:v>61432.213000000003</c:v>
                </c:pt>
                <c:pt idx="10">
                  <c:v>38442.142999999996</c:v>
                </c:pt>
                <c:pt idx="11">
                  <c:v>205082.44200000001</c:v>
                </c:pt>
                <c:pt idx="12">
                  <c:v>498901.23100000003</c:v>
                </c:pt>
                <c:pt idx="13">
                  <c:v>139841.38999999998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796916.85000000009</c:v>
                </c:pt>
                <c:pt idx="1">
                  <c:v>283307.386</c:v>
                </c:pt>
                <c:pt idx="2">
                  <c:v>626085.61100000003</c:v>
                </c:pt>
                <c:pt idx="3">
                  <c:v>132141.08900000001</c:v>
                </c:pt>
                <c:pt idx="4">
                  <c:v>312190.75599999999</c:v>
                </c:pt>
                <c:pt idx="5">
                  <c:v>329373.44199999998</c:v>
                </c:pt>
                <c:pt idx="6">
                  <c:v>327404.50300000003</c:v>
                </c:pt>
                <c:pt idx="7">
                  <c:v>600619.61699999997</c:v>
                </c:pt>
                <c:pt idx="8">
                  <c:v>392533.03399999999</c:v>
                </c:pt>
                <c:pt idx="9">
                  <c:v>262728.73</c:v>
                </c:pt>
                <c:pt idx="10">
                  <c:v>383193.81099999999</c:v>
                </c:pt>
                <c:pt idx="11">
                  <c:v>761046.41500000004</c:v>
                </c:pt>
                <c:pt idx="12">
                  <c:v>411488.25199999998</c:v>
                </c:pt>
                <c:pt idx="13">
                  <c:v>259764.80299999999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353257.9317267884</c:v>
                </c:pt>
                <c:pt idx="1">
                  <c:v>151260.28470729123</c:v>
                </c:pt>
                <c:pt idx="2">
                  <c:v>202445.06676775642</c:v>
                </c:pt>
                <c:pt idx="3">
                  <c:v>70830.938947280651</c:v>
                </c:pt>
                <c:pt idx="4">
                  <c:v>136074.66950061294</c:v>
                </c:pt>
                <c:pt idx="5">
                  <c:v>144350.87226644778</c:v>
                </c:pt>
                <c:pt idx="6">
                  <c:v>101506.38031233175</c:v>
                </c:pt>
                <c:pt idx="7">
                  <c:v>193258.06238854909</c:v>
                </c:pt>
                <c:pt idx="8">
                  <c:v>118626.85939935717</c:v>
                </c:pt>
                <c:pt idx="9">
                  <c:v>116004.03171203347</c:v>
                </c:pt>
                <c:pt idx="10">
                  <c:v>136495.16851652291</c:v>
                </c:pt>
                <c:pt idx="11">
                  <c:v>313188.64875021105</c:v>
                </c:pt>
                <c:pt idx="12">
                  <c:v>160017.00044134658</c:v>
                </c:pt>
                <c:pt idx="13">
                  <c:v>117322.25446663554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505730.51117082377</c:v>
                </c:pt>
                <c:pt idx="1">
                  <c:v>389094.34449821681</c:v>
                </c:pt>
                <c:pt idx="2">
                  <c:v>535338.19671847206</c:v>
                </c:pt>
                <c:pt idx="3">
                  <c:v>136089.87876624576</c:v>
                </c:pt>
                <c:pt idx="4">
                  <c:v>254040.26075022083</c:v>
                </c:pt>
                <c:pt idx="5">
                  <c:v>334141.91618079133</c:v>
                </c:pt>
                <c:pt idx="6">
                  <c:v>258947.85161593414</c:v>
                </c:pt>
                <c:pt idx="7">
                  <c:v>488924.60007372382</c:v>
                </c:pt>
                <c:pt idx="8">
                  <c:v>285005.73518202652</c:v>
                </c:pt>
                <c:pt idx="9">
                  <c:v>264369.7392137869</c:v>
                </c:pt>
                <c:pt idx="10">
                  <c:v>324573.31426824204</c:v>
                </c:pt>
                <c:pt idx="11">
                  <c:v>1025098.2614396316</c:v>
                </c:pt>
                <c:pt idx="12">
                  <c:v>380469.44080520899</c:v>
                </c:pt>
                <c:pt idx="13">
                  <c:v>260098.20468942015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0.11654544362945722"/>
                  <c:y val="8.981569254122398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0.13245331314495079"/>
                  <c:y val="0.13667798485834709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0.13899842973822951"/>
                  <c:y val="0.1907258154628393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5.6823913386632821E-17"/>
                  <c:y val="-0.1293345972593625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4973417.4566830155</c:v>
                </c:pt>
                <c:pt idx="1">
                  <c:v>1338911.940020554</c:v>
                </c:pt>
                <c:pt idx="2">
                  <c:v>221270.14860021399</c:v>
                </c:pt>
                <c:pt idx="3">
                  <c:v>147059.77790982201</c:v>
                </c:pt>
                <c:pt idx="4">
                  <c:v>263257.17814322398</c:v>
                </c:pt>
                <c:pt idx="5">
                  <c:v>5442226.1633727439</c:v>
                </c:pt>
                <c:pt idx="6">
                  <c:v>3807156.2641186533</c:v>
                </c:pt>
                <c:pt idx="7">
                  <c:v>91204.452427677956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75354.999368613993</c:v>
                </c:pt>
                <c:pt idx="1">
                  <c:v>230754.491716271</c:v>
                </c:pt>
                <c:pt idx="2">
                  <c:v>437198.39441002597</c:v>
                </c:pt>
                <c:pt idx="3">
                  <c:v>99887.900000000009</c:v>
                </c:pt>
                <c:pt idx="4">
                  <c:v>323075.48283053399</c:v>
                </c:pt>
                <c:pt idx="5">
                  <c:v>327840.40000000002</c:v>
                </c:pt>
                <c:pt idx="6">
                  <c:v>259833.10099999997</c:v>
                </c:pt>
                <c:pt idx="7">
                  <c:v>643864.79200000002</c:v>
                </c:pt>
                <c:pt idx="8">
                  <c:v>298188.12357533001</c:v>
                </c:pt>
                <c:pt idx="9">
                  <c:v>246203.66500000001</c:v>
                </c:pt>
                <c:pt idx="10">
                  <c:v>268377.74699999997</c:v>
                </c:pt>
                <c:pt idx="11">
                  <c:v>672760.21600000001</c:v>
                </c:pt>
                <c:pt idx="12">
                  <c:v>794037.68699999992</c:v>
                </c:pt>
                <c:pt idx="13">
                  <c:v>296040.45678223995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90870.271788704005</c:v>
                </c:pt>
                <c:pt idx="1">
                  <c:v>28806.630649707004</c:v>
                </c:pt>
                <c:pt idx="2">
                  <c:v>82923.837583563989</c:v>
                </c:pt>
                <c:pt idx="3">
                  <c:v>57543.572000000015</c:v>
                </c:pt>
                <c:pt idx="4">
                  <c:v>26729.880145470001</c:v>
                </c:pt>
                <c:pt idx="5">
                  <c:v>65196.053</c:v>
                </c:pt>
                <c:pt idx="6">
                  <c:v>39902.010999999999</c:v>
                </c:pt>
                <c:pt idx="7">
                  <c:v>364792.35200000007</c:v>
                </c:pt>
                <c:pt idx="8">
                  <c:v>57162.088165464003</c:v>
                </c:pt>
                <c:pt idx="9">
                  <c:v>32925.350999999995</c:v>
                </c:pt>
                <c:pt idx="10">
                  <c:v>39105.042000000001</c:v>
                </c:pt>
                <c:pt idx="11">
                  <c:v>161061.87099999998</c:v>
                </c:pt>
                <c:pt idx="12">
                  <c:v>130077.58500000001</c:v>
                </c:pt>
                <c:pt idx="13">
                  <c:v>161815.39468764499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102091.677553405</c:v>
                </c:pt>
                <c:pt idx="1">
                  <c:v>4979.3555226619992</c:v>
                </c:pt>
                <c:pt idx="2">
                  <c:v>24249.276164464001</c:v>
                </c:pt>
                <c:pt idx="3">
                  <c:v>2887.4340000000002</c:v>
                </c:pt>
                <c:pt idx="4">
                  <c:v>2970.9639773640001</c:v>
                </c:pt>
                <c:pt idx="5">
                  <c:v>9611.8670000000002</c:v>
                </c:pt>
                <c:pt idx="6">
                  <c:v>6980.0379999999996</c:v>
                </c:pt>
                <c:pt idx="7">
                  <c:v>16675.907999999999</c:v>
                </c:pt>
                <c:pt idx="8">
                  <c:v>5581.144335989</c:v>
                </c:pt>
                <c:pt idx="9">
                  <c:v>6489.5140000000001</c:v>
                </c:pt>
                <c:pt idx="10">
                  <c:v>9341.3100000000013</c:v>
                </c:pt>
                <c:pt idx="11">
                  <c:v>12238.517</c:v>
                </c:pt>
                <c:pt idx="12">
                  <c:v>11835.503999999999</c:v>
                </c:pt>
                <c:pt idx="13">
                  <c:v>5337.6390463299995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26700.029303720999</c:v>
                </c:pt>
                <c:pt idx="1">
                  <c:v>5254.5130078370003</c:v>
                </c:pt>
                <c:pt idx="2">
                  <c:v>16653.898999657999</c:v>
                </c:pt>
                <c:pt idx="3">
                  <c:v>2369.7170000000001</c:v>
                </c:pt>
                <c:pt idx="4">
                  <c:v>6393.682125796</c:v>
                </c:pt>
                <c:pt idx="5">
                  <c:v>9020.0149999999994</c:v>
                </c:pt>
                <c:pt idx="6">
                  <c:v>6160.7059999999992</c:v>
                </c:pt>
                <c:pt idx="7">
                  <c:v>11159.439</c:v>
                </c:pt>
                <c:pt idx="8">
                  <c:v>10256.093896466002</c:v>
                </c:pt>
                <c:pt idx="9">
                  <c:v>7334.1050000000005</c:v>
                </c:pt>
                <c:pt idx="10">
                  <c:v>6200.5140000000001</c:v>
                </c:pt>
                <c:pt idx="11">
                  <c:v>25546.042999999998</c:v>
                </c:pt>
                <c:pt idx="12">
                  <c:v>9676.5159999999996</c:v>
                </c:pt>
                <c:pt idx="13">
                  <c:v>4334.5055763440005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2263.2978099359998</c:v>
                </c:pt>
                <c:pt idx="1">
                  <c:v>28144.310929978001</c:v>
                </c:pt>
                <c:pt idx="2">
                  <c:v>32092.136773222999</c:v>
                </c:pt>
                <c:pt idx="3">
                  <c:v>3615.7860000000001</c:v>
                </c:pt>
                <c:pt idx="4">
                  <c:v>35579.029146813002</c:v>
                </c:pt>
                <c:pt idx="5">
                  <c:v>18765.548999999999</c:v>
                </c:pt>
                <c:pt idx="6">
                  <c:v>5745.6889999999994</c:v>
                </c:pt>
                <c:pt idx="7">
                  <c:v>13591.315999999999</c:v>
                </c:pt>
                <c:pt idx="8">
                  <c:v>17362.583692845001</c:v>
                </c:pt>
                <c:pt idx="9">
                  <c:v>19969.280000000002</c:v>
                </c:pt>
                <c:pt idx="10">
                  <c:v>21186.945</c:v>
                </c:pt>
                <c:pt idx="11">
                  <c:v>39984.904000000002</c:v>
                </c:pt>
                <c:pt idx="12">
                  <c:v>10122.687</c:v>
                </c:pt>
                <c:pt idx="13">
                  <c:v>14833.663790429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505730.51117082377</c:v>
                </c:pt>
                <c:pt idx="1">
                  <c:v>389094.34449821681</c:v>
                </c:pt>
                <c:pt idx="2">
                  <c:v>535584.41271847207</c:v>
                </c:pt>
                <c:pt idx="3">
                  <c:v>136089.88176624576</c:v>
                </c:pt>
                <c:pt idx="4">
                  <c:v>254047.08675022083</c:v>
                </c:pt>
                <c:pt idx="5">
                  <c:v>334153.88918079133</c:v>
                </c:pt>
                <c:pt idx="6">
                  <c:v>258947.85161593414</c:v>
                </c:pt>
                <c:pt idx="7">
                  <c:v>488932.6940737238</c:v>
                </c:pt>
                <c:pt idx="8">
                  <c:v>285005.73518202652</c:v>
                </c:pt>
                <c:pt idx="9">
                  <c:v>264372.99921378691</c:v>
                </c:pt>
                <c:pt idx="10">
                  <c:v>324573.31426824204</c:v>
                </c:pt>
                <c:pt idx="11">
                  <c:v>1025125.7974396315</c:v>
                </c:pt>
                <c:pt idx="12">
                  <c:v>380469.44080520899</c:v>
                </c:pt>
                <c:pt idx="13">
                  <c:v>260098.20468942015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867767.39042093395</c:v>
                </c:pt>
                <c:pt idx="1">
                  <c:v>163906.41325475302</c:v>
                </c:pt>
                <c:pt idx="2">
                  <c:v>360155.16607275</c:v>
                </c:pt>
                <c:pt idx="3">
                  <c:v>108068.23699999999</c:v>
                </c:pt>
                <c:pt idx="4">
                  <c:v>125402.74595338901</c:v>
                </c:pt>
                <c:pt idx="5">
                  <c:v>233538.07200000001</c:v>
                </c:pt>
                <c:pt idx="6">
                  <c:v>131460.799</c:v>
                </c:pt>
                <c:pt idx="7">
                  <c:v>354292.18200000003</c:v>
                </c:pt>
                <c:pt idx="8">
                  <c:v>200198.16937559799</c:v>
                </c:pt>
                <c:pt idx="9">
                  <c:v>140013.30599999998</c:v>
                </c:pt>
                <c:pt idx="10">
                  <c:v>211434.63400000002</c:v>
                </c:pt>
                <c:pt idx="11">
                  <c:v>519829.245</c:v>
                </c:pt>
                <c:pt idx="12">
                  <c:v>266866.60600000003</c:v>
                </c:pt>
                <c:pt idx="13">
                  <c:v>124223.29804122901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16931.795481473422</c:v>
                </c:pt>
                <c:pt idx="1">
                  <c:v>10391.079626081229</c:v>
                </c:pt>
                <c:pt idx="2">
                  <c:v>11706.189764070376</c:v>
                </c:pt>
                <c:pt idx="3">
                  <c:v>1466.8469472806546</c:v>
                </c:pt>
                <c:pt idx="4">
                  <c:v>9635.9713212469451</c:v>
                </c:pt>
                <c:pt idx="5">
                  <c:v>4174.0682664478036</c:v>
                </c:pt>
                <c:pt idx="6">
                  <c:v>1757.5813123317562</c:v>
                </c:pt>
                <c:pt idx="7">
                  <c:v>5003.1583885490727</c:v>
                </c:pt>
                <c:pt idx="8">
                  <c:v>4562.7493576651686</c:v>
                </c:pt>
                <c:pt idx="9">
                  <c:v>6236.8157120334745</c:v>
                </c:pt>
                <c:pt idx="10">
                  <c:v>3527.634516522935</c:v>
                </c:pt>
                <c:pt idx="11">
                  <c:v>7994.6407502110333</c:v>
                </c:pt>
                <c:pt idx="12">
                  <c:v>3474.1284413465546</c:v>
                </c:pt>
                <c:pt idx="13">
                  <c:v>4341.7925424175319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3728521.5037179077</c:v>
                </c:pt>
                <c:pt idx="1">
                  <c:v>3188626.9845510758</c:v>
                </c:pt>
                <c:pt idx="2">
                  <c:v>3164364.7810981572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s.r.o.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1376906.2218779004</c:v>
                </c:pt>
                <c:pt idx="1">
                  <c:v>1179904.6335108969</c:v>
                </c:pt>
                <c:pt idx="2">
                  <c:v>1164937.6497993411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624223.0042905719</c:v>
                </c:pt>
                <c:pt idx="1">
                  <c:v>528193.02578928461</c:v>
                </c:pt>
                <c:pt idx="2">
                  <c:v>534117.78364077094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5076.09</c:v>
                </c:pt>
                <c:pt idx="1">
                  <c:v>5119.12</c:v>
                </c:pt>
                <c:pt idx="2">
                  <c:v>5039.66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  <c:max val="6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1514847.3220000002</c:v>
                </c:pt>
                <c:pt idx="1">
                  <c:v>3620707.0550000002</c:v>
                </c:pt>
                <c:pt idx="2">
                  <c:v>1381096.8536648068</c:v>
                </c:pt>
                <c:pt idx="3">
                  <c:v>3564862.0387023333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30397.975999999999</c:v>
                </c:pt>
                <c:pt idx="1">
                  <c:v>796916.85000000009</c:v>
                </c:pt>
                <c:pt idx="2">
                  <c:v>353273.97720548901</c:v>
                </c:pt>
                <c:pt idx="3">
                  <c:v>505945.01051513833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246.19228899999999</c:v>
                </c:pt>
                <c:pt idx="1">
                  <c:v>223.36321800000002</c:v>
                </c:pt>
                <c:pt idx="2">
                  <c:v>249.54087699999999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0.95712300000000006</c:v>
                </c:pt>
                <c:pt idx="1">
                  <c:v>0.680732</c:v>
                </c:pt>
                <c:pt idx="2">
                  <c:v>0.62617699999999998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101.57848000000001</c:v>
                </c:pt>
                <c:pt idx="1">
                  <c:v>95.102204999999998</c:v>
                </c:pt>
                <c:pt idx="2">
                  <c:v>84.228354999999993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3448.6436669999985</c:v>
                </c:pt>
                <c:pt idx="1">
                  <c:v>2813.5963550000001</c:v>
                </c:pt>
                <c:pt idx="2">
                  <c:v>2825.6360979999999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5.3505240000000001</c:v>
                </c:pt>
                <c:pt idx="1">
                  <c:v>5.7272819999999998</c:v>
                </c:pt>
                <c:pt idx="2">
                  <c:v>5.3508440000000004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1.322298</c:v>
                </c:pt>
                <c:pt idx="1">
                  <c:v>1.7767329999999999</c:v>
                </c:pt>
                <c:pt idx="2">
                  <c:v>0.66139000000000003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27.343464000000001</c:v>
                </c:pt>
                <c:pt idx="1">
                  <c:v>27.189875000000001</c:v>
                </c:pt>
                <c:pt idx="2">
                  <c:v>26.469905000000004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33.801875000000003</c:v>
                </c:pt>
                <c:pt idx="1">
                  <c:v>33.141970000000001</c:v>
                </c:pt>
                <c:pt idx="2">
                  <c:v>35.501061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1.685287</c:v>
                </c:pt>
                <c:pt idx="1">
                  <c:v>0.78023199999999993</c:v>
                </c:pt>
                <c:pt idx="2">
                  <c:v>0.65925500000000004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78.848402000000021</c:v>
                </c:pt>
                <c:pt idx="1">
                  <c:v>55.188776999999995</c:v>
                </c:pt>
                <c:pt idx="2">
                  <c:v>42.939417999999989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ax val="4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5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</a:t>
            </a:r>
            <a:r>
              <a:rPr lang="cs-CZ" sz="1000">
                <a:solidFill>
                  <a:srgbClr val="233060"/>
                </a:solidFill>
              </a:rPr>
              <a:t>s.r.o.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324430.43599999999</c:v>
                </c:pt>
                <c:pt idx="1">
                  <c:v>1446213.034</c:v>
                </c:pt>
                <c:pt idx="2">
                  <c:v>579989.82903286908</c:v>
                </c:pt>
                <c:pt idx="3">
                  <c:v>1371115.2061552692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75702770075"/>
          <c:y val="0.29056454248366009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1-4550-B953-8CF6B4D03A50}"/>
                </c:ext>
              </c:extLst>
            </c:dLbl>
            <c:dLbl>
              <c:idx val="2"/>
              <c:layout>
                <c:manualLayout>
                  <c:x val="-5.3475913311754886E-3"/>
                  <c:y val="-4.7555278524074676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864-A31C-CD29F2EB5A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864-A31C-CD29F2EB5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14957.36</c:v>
                </c:pt>
                <c:pt idx="2">
                  <c:v>277.51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27843.420000000002</c:v>
                </c:pt>
                <c:pt idx="2">
                  <c:v>0</c:v>
                </c:pt>
                <c:pt idx="3">
                  <c:v>35222.243999999992</c:v>
                </c:pt>
                <c:pt idx="4">
                  <c:v>8222.8341999999993</c:v>
                </c:pt>
                <c:pt idx="5">
                  <c:v>0</c:v>
                </c:pt>
                <c:pt idx="6">
                  <c:v>0</c:v>
                </c:pt>
                <c:pt idx="7">
                  <c:v>14596.275347612216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450830140486E-3"/>
          <c:y val="2.3121387283236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869173052362711"/>
          <c:y val="0.24277456647398843"/>
          <c:w val="0.59373441734417354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1.6258421418866208E-2</c:v>
                </c:pt>
                <c:pt idx="1">
                  <c:v>0.13555787283381524</c:v>
                </c:pt>
                <c:pt idx="2">
                  <c:v>0.15261907295928126</c:v>
                </c:pt>
                <c:pt idx="3">
                  <c:v>9.2932329320126197E-2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2.0211483506664572E-3</c:v>
                </c:pt>
                <c:pt idx="2">
                  <c:v>0</c:v>
                </c:pt>
                <c:pt idx="3">
                  <c:v>5.3842703831397991E-2</c:v>
                </c:pt>
                <c:pt idx="4">
                  <c:v>1.005693900341747E-2</c:v>
                </c:pt>
                <c:pt idx="5">
                  <c:v>0</c:v>
                </c:pt>
                <c:pt idx="6">
                  <c:v>0</c:v>
                </c:pt>
                <c:pt idx="7">
                  <c:v>2.3734328837117263E-2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2732.58158</c:v>
                </c:pt>
                <c:pt idx="1">
                  <c:v>2248.4915099999998</c:v>
                </c:pt>
                <c:pt idx="2">
                  <c:v>2330.2221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ax val="3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10016.581</c:v>
                </c:pt>
                <c:pt idx="1">
                  <c:v>9291.018</c:v>
                </c:pt>
                <c:pt idx="2">
                  <c:v>8535.8209999999999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11203.336999999996</c:v>
                </c:pt>
                <c:pt idx="1">
                  <c:v>12059.507999999998</c:v>
                </c:pt>
                <c:pt idx="2">
                  <c:v>11959.399000000001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1997.6414599999996</c:v>
                </c:pt>
                <c:pt idx="1">
                  <c:v>2978.97865</c:v>
                </c:pt>
                <c:pt idx="2">
                  <c:v>3246.2140899999995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1734.9525924660666</c:v>
                </c:pt>
                <c:pt idx="1">
                  <c:v>3616.2604583601506</c:v>
                </c:pt>
                <c:pt idx="2">
                  <c:v>9245.0622967859999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5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2.6583662329461044E-3</c:v>
                </c:pt>
                <c:pt idx="2">
                  <c:v>0</c:v>
                </c:pt>
                <c:pt idx="3">
                  <c:v>3.0763237876220054E-2</c:v>
                </c:pt>
                <c:pt idx="4">
                  <c:v>2.030895109225514E-2</c:v>
                </c:pt>
                <c:pt idx="5">
                  <c:v>0</c:v>
                </c:pt>
                <c:pt idx="6">
                  <c:v>0</c:v>
                </c:pt>
                <c:pt idx="7">
                  <c:v>2.0997563935857669E-2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3472042.48</c:v>
                </c:pt>
                <c:pt idx="1">
                  <c:v>110835.462</c:v>
                </c:pt>
                <c:pt idx="2">
                  <c:v>0</c:v>
                </c:pt>
                <c:pt idx="3">
                  <c:v>80264.959000000003</c:v>
                </c:pt>
                <c:pt idx="4">
                  <c:v>37251.29166783952</c:v>
                </c:pt>
                <c:pt idx="5">
                  <c:v>0</c:v>
                </c:pt>
                <c:pt idx="6">
                  <c:v>0</c:v>
                </c:pt>
                <c:pt idx="7">
                  <c:v>68282.308375205641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1.7190485716599667E-2</c:v>
                </c:pt>
                <c:pt idx="1">
                  <c:v>4.8191409937270877E-2</c:v>
                </c:pt>
                <c:pt idx="2">
                  <c:v>6.5349429847870927E-2</c:v>
                </c:pt>
                <c:pt idx="3">
                  <c:v>7.1499430943554682E-2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0.51771744132535669</c:v>
                </c:pt>
                <c:pt idx="1">
                  <c:v>2.5043082677715607E-2</c:v>
                </c:pt>
                <c:pt idx="2">
                  <c:v>0</c:v>
                </c:pt>
                <c:pt idx="3">
                  <c:v>5.1954610419753126E-2</c:v>
                </c:pt>
                <c:pt idx="4">
                  <c:v>0.15801191349697039</c:v>
                </c:pt>
                <c:pt idx="5">
                  <c:v>0</c:v>
                </c:pt>
                <c:pt idx="6">
                  <c:v>2.6614397055425691E-5</c:v>
                </c:pt>
                <c:pt idx="7">
                  <c:v>9.1868891607614245E-2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1590113.37</c:v>
                </c:pt>
                <c:pt idx="1">
                  <c:v>1072230.29</c:v>
                </c:pt>
                <c:pt idx="2">
                  <c:v>809698.82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46938.86</c:v>
                </c:pt>
                <c:pt idx="1">
                  <c:v>34439.055</c:v>
                </c:pt>
                <c:pt idx="2">
                  <c:v>29457.546999999999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28439.784000000003</c:v>
                </c:pt>
                <c:pt idx="1">
                  <c:v>25200.373000000007</c:v>
                </c:pt>
                <c:pt idx="2">
                  <c:v>26624.801999999992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11833.048050436637</c:v>
                </c:pt>
                <c:pt idx="1">
                  <c:v>11999.553976762538</c:v>
                </c:pt>
                <c:pt idx="2">
                  <c:v>13418.689640640345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11104.236983441489</c:v>
                </c:pt>
                <c:pt idx="1">
                  <c:v>16656.205028561464</c:v>
                </c:pt>
                <c:pt idx="2">
                  <c:v>40521.866363202687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3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0.47488747065620807</c:v>
                </c:pt>
                <c:pt idx="1">
                  <c:v>1.0582078264587506E-2</c:v>
                </c:pt>
                <c:pt idx="2">
                  <c:v>0</c:v>
                </c:pt>
                <c:pt idx="3">
                  <c:v>7.0103711360413337E-2</c:v>
                </c:pt>
                <c:pt idx="4">
                  <c:v>9.200412439368949E-2</c:v>
                </c:pt>
                <c:pt idx="5">
                  <c:v>0</c:v>
                </c:pt>
                <c:pt idx="6">
                  <c:v>0</c:v>
                </c:pt>
                <c:pt idx="7">
                  <c:v>9.8227945256655985E-2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141144.68700000001</c:v>
                </c:pt>
                <c:pt idx="2">
                  <c:v>130593.39000000001</c:v>
                </c:pt>
                <c:pt idx="3">
                  <c:v>99426.71699999999</c:v>
                </c:pt>
                <c:pt idx="4">
                  <c:v>22845.657125129765</c:v>
                </c:pt>
                <c:pt idx="5">
                  <c:v>0</c:v>
                </c:pt>
                <c:pt idx="6">
                  <c:v>3256.5590842237998</c:v>
                </c:pt>
                <c:pt idx="7">
                  <c:v>121918.25794059088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8.4919000000000008E-2</c:v>
                </c:pt>
                <c:pt idx="1">
                  <c:v>0.139707</c:v>
                </c:pt>
                <c:pt idx="2">
                  <c:v>0.11578699999999999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219.55129699999986</c:v>
                </c:pt>
                <c:pt idx="1">
                  <c:v>199.40152000000009</c:v>
                </c:pt>
                <c:pt idx="2">
                  <c:v>222.19345099999998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0.38570799999999994</c:v>
                </c:pt>
                <c:pt idx="1">
                  <c:v>0.22519800000000001</c:v>
                </c:pt>
                <c:pt idx="2">
                  <c:v>0.12853600000000004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20.335468000000006</c:v>
                </c:pt>
                <c:pt idx="1">
                  <c:v>19.382189999999998</c:v>
                </c:pt>
                <c:pt idx="2">
                  <c:v>20.424614999999999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0.64969000000000021</c:v>
                </c:pt>
                <c:pt idx="1">
                  <c:v>0.57324799999999987</c:v>
                </c:pt>
                <c:pt idx="2">
                  <c:v>0.58137599999999989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165.55508899999975</c:v>
                </c:pt>
                <c:pt idx="1">
                  <c:v>149.18168699999998</c:v>
                </c:pt>
                <c:pt idx="2">
                  <c:v>126.03644399999988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6.9734978439849604E-2</c:v>
                </c:pt>
                <c:pt idx="1">
                  <c:v>0.10649898247103134</c:v>
                </c:pt>
                <c:pt idx="2">
                  <c:v>8.7462943193503895E-2</c:v>
                </c:pt>
                <c:pt idx="3">
                  <c:v>9.8372996084230946E-2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2.5588850678162481E-2</c:v>
                </c:pt>
                <c:pt idx="2">
                  <c:v>8.6915065277981512E-2</c:v>
                </c:pt>
                <c:pt idx="3">
                  <c:v>7.4727081185215385E-2</c:v>
                </c:pt>
                <c:pt idx="4">
                  <c:v>3.1468275221678492E-2</c:v>
                </c:pt>
                <c:pt idx="5">
                  <c:v>0</c:v>
                </c:pt>
                <c:pt idx="6">
                  <c:v>2.2476670052417186E-2</c:v>
                </c:pt>
                <c:pt idx="7">
                  <c:v>0.15851619501413661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50189.415000000001</c:v>
                </c:pt>
                <c:pt idx="1">
                  <c:v>46972.338000000003</c:v>
                </c:pt>
                <c:pt idx="2">
                  <c:v>43982.934000000001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55490.490000000005</c:v>
                </c:pt>
                <c:pt idx="1">
                  <c:v>46436.3</c:v>
                </c:pt>
                <c:pt idx="2">
                  <c:v>28666.6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35232.057000000023</c:v>
                </c:pt>
                <c:pt idx="1">
                  <c:v>32205.618999999988</c:v>
                </c:pt>
                <c:pt idx="2">
                  <c:v>31989.040999999983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4563.9970730838122</c:v>
                </c:pt>
                <c:pt idx="1">
                  <c:v>9243.0100878811099</c:v>
                </c:pt>
                <c:pt idx="2">
                  <c:v>9038.6499641648425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872.17068274653195</c:v>
                </c:pt>
                <c:pt idx="1">
                  <c:v>872.48428799582086</c:v>
                </c:pt>
                <c:pt idx="2">
                  <c:v>1511.904113481447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20192.706176611686</c:v>
                </c:pt>
                <c:pt idx="1">
                  <c:v>26968.744902197162</c:v>
                </c:pt>
                <c:pt idx="2">
                  <c:v>74756.806861782024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2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1.347586862104393E-2</c:v>
                </c:pt>
                <c:pt idx="2">
                  <c:v>0.11045169035373438</c:v>
                </c:pt>
                <c:pt idx="3">
                  <c:v>8.6839661502617849E-2</c:v>
                </c:pt>
                <c:pt idx="4">
                  <c:v>5.6424746254118877E-2</c:v>
                </c:pt>
                <c:pt idx="5">
                  <c:v>0</c:v>
                </c:pt>
                <c:pt idx="6">
                  <c:v>1.8558664533247927E-2</c:v>
                </c:pt>
                <c:pt idx="7">
                  <c:v>0.17538627869710119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402244.03700000001</c:v>
                </c:pt>
                <c:pt idx="2">
                  <c:v>93653.91</c:v>
                </c:pt>
                <c:pt idx="3">
                  <c:v>23220.304</c:v>
                </c:pt>
                <c:pt idx="4">
                  <c:v>5823.5084972902769</c:v>
                </c:pt>
                <c:pt idx="5">
                  <c:v>0</c:v>
                </c:pt>
                <c:pt idx="6">
                  <c:v>32917.733090000002</c:v>
                </c:pt>
                <c:pt idx="7">
                  <c:v>11886.765766236174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1.6106779615507379E-2</c:v>
                </c:pt>
                <c:pt idx="1">
                  <c:v>2.2477583374957952E-2</c:v>
                </c:pt>
                <c:pt idx="2">
                  <c:v>3.0601300828908364E-2</c:v>
                </c:pt>
                <c:pt idx="3">
                  <c:v>2.5007685222236665E-2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6.2506330575037558E-2</c:v>
                </c:pt>
                <c:pt idx="2">
                  <c:v>0.29338418659234267</c:v>
                </c:pt>
                <c:pt idx="3">
                  <c:v>1.6809360387559442E-2</c:v>
                </c:pt>
                <c:pt idx="4">
                  <c:v>7.010959083945857E-3</c:v>
                </c:pt>
                <c:pt idx="5">
                  <c:v>0</c:v>
                </c:pt>
                <c:pt idx="6">
                  <c:v>0.19014655976248884</c:v>
                </c:pt>
                <c:pt idx="7">
                  <c:v>1.8623916971171321E-2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156267.427</c:v>
                </c:pt>
                <c:pt idx="1">
                  <c:v>102018.056</c:v>
                </c:pt>
                <c:pt idx="2">
                  <c:v>143958.554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59675.48</c:v>
                </c:pt>
                <c:pt idx="1">
                  <c:v>33963.46</c:v>
                </c:pt>
                <c:pt idx="2">
                  <c:v>14.97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8711.4879999999994</c:v>
                </c:pt>
                <c:pt idx="1">
                  <c:v>6986.4730000000018</c:v>
                </c:pt>
                <c:pt idx="2">
                  <c:v>7522.3429999999989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1223.8061408061271</c:v>
                </c:pt>
                <c:pt idx="1">
                  <c:v>2107.0257605804118</c:v>
                </c:pt>
                <c:pt idx="2">
                  <c:v>2492.6765959037384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12861.981810000003</c:v>
                </c:pt>
                <c:pt idx="1">
                  <c:v>9986.4437500000022</c:v>
                </c:pt>
                <c:pt idx="2">
                  <c:v>10069.30753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1157.9184247285791</c:v>
                </c:pt>
                <c:pt idx="1">
                  <c:v>2524.5117049480777</c:v>
                </c:pt>
                <c:pt idx="2">
                  <c:v>8204.3356365595173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3.8404476366937806E-2</c:v>
                </c:pt>
                <c:pt idx="2">
                  <c:v>7.920946586757957E-2</c:v>
                </c:pt>
                <c:pt idx="3">
                  <c:v>2.0280699194240553E-2</c:v>
                </c:pt>
                <c:pt idx="4">
                  <c:v>1.4383039519001911E-2</c:v>
                </c:pt>
                <c:pt idx="5">
                  <c:v>0</c:v>
                </c:pt>
                <c:pt idx="6">
                  <c:v>0.18759345364615573</c:v>
                </c:pt>
                <c:pt idx="7">
                  <c:v>1.7099781843176783E-2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0.45382</c:v>
                </c:pt>
                <c:pt idx="1">
                  <c:v>0.38954</c:v>
                </c:pt>
                <c:pt idx="2">
                  <c:v>7.7400000000000004E-3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598.64445000000001</c:v>
                </c:pt>
                <c:pt idx="1">
                  <c:v>404.69565</c:v>
                </c:pt>
                <c:pt idx="2">
                  <c:v>178.16634999999997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ax val="7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3839252.71</c:v>
                </c:pt>
                <c:pt idx="1">
                  <c:v>20312.613000000001</c:v>
                </c:pt>
                <c:pt idx="2">
                  <c:v>0</c:v>
                </c:pt>
                <c:pt idx="3">
                  <c:v>139132.166</c:v>
                </c:pt>
                <c:pt idx="4">
                  <c:v>13459.929460597519</c:v>
                </c:pt>
                <c:pt idx="5">
                  <c:v>116805.78</c:v>
                </c:pt>
                <c:pt idx="6">
                  <c:v>5862.2317149377768</c:v>
                </c:pt>
                <c:pt idx="7">
                  <c:v>36514.692115692487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5901859756097560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3.8245262373395067E-2</c:v>
                </c:pt>
                <c:pt idx="1">
                  <c:v>5.310455513864544E-2</c:v>
                </c:pt>
                <c:pt idx="2">
                  <c:v>5.8788743428656816E-2</c:v>
                </c:pt>
                <c:pt idx="3">
                  <c:v>4.6682081960911878E-2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0.48228255867464337</c:v>
                </c:pt>
                <c:pt idx="1">
                  <c:v>1.7104431483650367E-3</c:v>
                </c:pt>
                <c:pt idx="2">
                  <c:v>0</c:v>
                </c:pt>
                <c:pt idx="3">
                  <c:v>7.7978055532936782E-2</c:v>
                </c:pt>
                <c:pt idx="4">
                  <c:v>1.5681411824077611E-2</c:v>
                </c:pt>
                <c:pt idx="5">
                  <c:v>0.40546308151941957</c:v>
                </c:pt>
                <c:pt idx="6">
                  <c:v>3.1790897282705989E-2</c:v>
                </c:pt>
                <c:pt idx="7">
                  <c:v>5.3173071258710028E-2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1142468.21</c:v>
                </c:pt>
                <c:pt idx="1">
                  <c:v>1176261.22</c:v>
                </c:pt>
                <c:pt idx="2">
                  <c:v>1520523.28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7435.4690000000001</c:v>
                </c:pt>
                <c:pt idx="1">
                  <c:v>6602.0430000000006</c:v>
                </c:pt>
                <c:pt idx="2">
                  <c:v>6275.1010000000006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48303.578000000023</c:v>
                </c:pt>
                <c:pt idx="1">
                  <c:v>44536.922999999973</c:v>
                </c:pt>
                <c:pt idx="2">
                  <c:v>46291.665000000001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2102.9406760957986</c:v>
                </c:pt>
                <c:pt idx="1">
                  <c:v>5233.4488297266116</c:v>
                </c:pt>
                <c:pt idx="2">
                  <c:v>6123.5399547751094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38714.19</c:v>
                </c:pt>
                <c:pt idx="1">
                  <c:v>32673.759999999998</c:v>
                </c:pt>
                <c:pt idx="2">
                  <c:v>45417.83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2192.8247705989902</c:v>
                </c:pt>
                <c:pt idx="1">
                  <c:v>1588.0398199686574</c:v>
                </c:pt>
                <c:pt idx="2">
                  <c:v>2081.3671243701292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5276.5173357444073</c:v>
                </c:pt>
                <c:pt idx="1">
                  <c:v>8272.378537623099</c:v>
                </c:pt>
                <c:pt idx="2">
                  <c:v>22965.796242324981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0.52511252934379204</c:v>
                </c:pt>
                <c:pt idx="1">
                  <c:v>1.9393581859592703E-3</c:v>
                </c:pt>
                <c:pt idx="2">
                  <c:v>0</c:v>
                </c:pt>
                <c:pt idx="3">
                  <c:v>0.12151854716842393</c:v>
                </c:pt>
                <c:pt idx="4">
                  <c:v>3.3243653279605122E-2</c:v>
                </c:pt>
                <c:pt idx="5">
                  <c:v>0.34621955256419801</c:v>
                </c:pt>
                <c:pt idx="6">
                  <c:v>3.3408020244665146E-2</c:v>
                </c:pt>
                <c:pt idx="7">
                  <c:v>5.2528440580756619E-2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130140.45399999998</c:v>
                </c:pt>
                <c:pt idx="2">
                  <c:v>0</c:v>
                </c:pt>
                <c:pt idx="3">
                  <c:v>98927.165999999997</c:v>
                </c:pt>
                <c:pt idx="4">
                  <c:v>25244.788926677153</c:v>
                </c:pt>
                <c:pt idx="5">
                  <c:v>0</c:v>
                </c:pt>
                <c:pt idx="6">
                  <c:v>4565.8420350685592</c:v>
                </c:pt>
                <c:pt idx="7">
                  <c:v>37662.919045493385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7.8345286477360901E-2</c:v>
                </c:pt>
                <c:pt idx="1">
                  <c:v>5.602737997756229E-2</c:v>
                </c:pt>
                <c:pt idx="2">
                  <c:v>6.2364335879109271E-2</c:v>
                </c:pt>
                <c:pt idx="3">
                  <c:v>6.1401449800371009E-2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2.1167240986478007E-2</c:v>
                </c:pt>
                <c:pt idx="2">
                  <c:v>0</c:v>
                </c:pt>
                <c:pt idx="3">
                  <c:v>6.1738010285627427E-2</c:v>
                </c:pt>
                <c:pt idx="4">
                  <c:v>2.6773391676383283E-2</c:v>
                </c:pt>
                <c:pt idx="5">
                  <c:v>0</c:v>
                </c:pt>
                <c:pt idx="6">
                  <c:v>2.7209228829614459E-2</c:v>
                </c:pt>
                <c:pt idx="7">
                  <c:v>5.6439264908375197E-2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52208.677000000003</c:v>
                </c:pt>
                <c:pt idx="1">
                  <c:v>44653.633999999991</c:v>
                </c:pt>
                <c:pt idx="2">
                  <c:v>33278.142999999996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34880.938999999998</c:v>
                </c:pt>
                <c:pt idx="1">
                  <c:v>31820.27</c:v>
                </c:pt>
                <c:pt idx="2">
                  <c:v>32225.956999999999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4547.9452578028877</c:v>
                </c:pt>
                <c:pt idx="1">
                  <c:v>9734.0009253038552</c:v>
                </c:pt>
                <c:pt idx="2">
                  <c:v>10962.842743570412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1807.6626672958384</c:v>
                </c:pt>
                <c:pt idx="1">
                  <c:v>1127.1227815949851</c:v>
                </c:pt>
                <c:pt idx="2">
                  <c:v>1631.0565861777363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5268.6941876203455</c:v>
                </c:pt>
                <c:pt idx="1">
                  <c:v>8823.4054074798405</c:v>
                </c:pt>
                <c:pt idx="2">
                  <c:v>23570.819450393199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1.2425233267101373E-2</c:v>
                </c:pt>
                <c:pt idx="2">
                  <c:v>0</c:v>
                </c:pt>
                <c:pt idx="3">
                  <c:v>8.6403351815923748E-2</c:v>
                </c:pt>
                <c:pt idx="4">
                  <c:v>6.2350178925678741E-2</c:v>
                </c:pt>
                <c:pt idx="5">
                  <c:v>0</c:v>
                </c:pt>
                <c:pt idx="6">
                  <c:v>2.6020080842732874E-2</c:v>
                </c:pt>
                <c:pt idx="7">
                  <c:v>5.4180229670588498E-2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9474.1380000000008</c:v>
                </c:pt>
                <c:pt idx="2">
                  <c:v>0</c:v>
                </c:pt>
                <c:pt idx="3">
                  <c:v>43733.038</c:v>
                </c:pt>
                <c:pt idx="4">
                  <c:v>21617.014912288378</c:v>
                </c:pt>
                <c:pt idx="5">
                  <c:v>0</c:v>
                </c:pt>
                <c:pt idx="6">
                  <c:v>29418.210104223792</c:v>
                </c:pt>
                <c:pt idx="7">
                  <c:v>27821.840951753718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7.971027664843193E-3</c:v>
                </c:pt>
                <c:pt idx="1">
                  <c:v>5.5692457729928133E-2</c:v>
                </c:pt>
                <c:pt idx="2">
                  <c:v>4.385410282790695E-2</c:v>
                </c:pt>
                <c:pt idx="3">
                  <c:v>4.7583893974280519E-2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7.2814650729571958E-4</c:v>
                </c:pt>
                <c:pt idx="2">
                  <c:v>0</c:v>
                </c:pt>
                <c:pt idx="3">
                  <c:v>3.5573595625760873E-2</c:v>
                </c:pt>
                <c:pt idx="4">
                  <c:v>2.2740968377864178E-2</c:v>
                </c:pt>
                <c:pt idx="5">
                  <c:v>0</c:v>
                </c:pt>
                <c:pt idx="6">
                  <c:v>0.1299873234296105</c:v>
                </c:pt>
                <c:pt idx="7">
                  <c:v>4.2429097360979169E-2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2574.5190000000002</c:v>
                </c:pt>
                <c:pt idx="1">
                  <c:v>3171.2960000000003</c:v>
                </c:pt>
                <c:pt idx="2">
                  <c:v>3728.3230000000003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16415.114999999998</c:v>
                </c:pt>
                <c:pt idx="1">
                  <c:v>14429.957999999997</c:v>
                </c:pt>
                <c:pt idx="2">
                  <c:v>12887.965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4420.7496342877776</c:v>
                </c:pt>
                <c:pt idx="1">
                  <c:v>8224.0721631208089</c:v>
                </c:pt>
                <c:pt idx="2">
                  <c:v>8972.1931148797921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13309.933222746526</c:v>
                </c:pt>
                <c:pt idx="1">
                  <c:v>8416.4750679958233</c:v>
                </c:pt>
                <c:pt idx="2">
                  <c:v>7691.8018134814429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3356.0140453023287</c:v>
                </c:pt>
                <c:pt idx="1">
                  <c:v>6119.1090590204021</c:v>
                </c:pt>
                <c:pt idx="2">
                  <c:v>18346.717847430988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9.0454867058254839E-4</c:v>
                </c:pt>
                <c:pt idx="2">
                  <c:v>0</c:v>
                </c:pt>
                <c:pt idx="3">
                  <c:v>3.8196596759813801E-2</c:v>
                </c:pt>
                <c:pt idx="4">
                  <c:v>5.3390216552610864E-2</c:v>
                </c:pt>
                <c:pt idx="5">
                  <c:v>0</c:v>
                </c:pt>
                <c:pt idx="6">
                  <c:v>0.16765017258178319</c:v>
                </c:pt>
                <c:pt idx="7">
                  <c:v>4.0023284727447872E-2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480808.94899999996</c:v>
                </c:pt>
                <c:pt idx="2">
                  <c:v>0</c:v>
                </c:pt>
                <c:pt idx="3">
                  <c:v>148792.92700000003</c:v>
                </c:pt>
                <c:pt idx="4">
                  <c:v>10427.798685805545</c:v>
                </c:pt>
                <c:pt idx="5">
                  <c:v>0</c:v>
                </c:pt>
                <c:pt idx="6">
                  <c:v>25173.086779357815</c:v>
                </c:pt>
                <c:pt idx="7">
                  <c:v>42056.844717109692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0.20838508941144551</c:v>
                </c:pt>
                <c:pt idx="1">
                  <c:v>0.10216714286161825</c:v>
                </c:pt>
                <c:pt idx="2">
                  <c:v>8.3493854418133173E-2</c:v>
                </c:pt>
                <c:pt idx="3">
                  <c:v>8.984409867138668E-2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5.4835284521828044E-2</c:v>
                </c:pt>
                <c:pt idx="2">
                  <c:v>0</c:v>
                </c:pt>
                <c:pt idx="3">
                  <c:v>0.1248818980285416</c:v>
                </c:pt>
                <c:pt idx="4">
                  <c:v>1.6204002898652838E-2</c:v>
                </c:pt>
                <c:pt idx="5">
                  <c:v>0</c:v>
                </c:pt>
                <c:pt idx="6">
                  <c:v>0.11113027791272383</c:v>
                </c:pt>
                <c:pt idx="7">
                  <c:v>6.5686871112426243E-2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175709.66499999998</c:v>
                </c:pt>
                <c:pt idx="1">
                  <c:v>156562.49300000002</c:v>
                </c:pt>
                <c:pt idx="2">
                  <c:v>148536.79099999997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52490.905999999995</c:v>
                </c:pt>
                <c:pt idx="1">
                  <c:v>47071.520000000004</c:v>
                </c:pt>
                <c:pt idx="2">
                  <c:v>49230.501000000004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2431.4851133108114</c:v>
                </c:pt>
                <c:pt idx="1">
                  <c:v>3058.9177761317555</c:v>
                </c:pt>
                <c:pt idx="2">
                  <c:v>4937.3957963629773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8891.9593063944521</c:v>
                </c:pt>
                <c:pt idx="1">
                  <c:v>7510.3150207974913</c:v>
                </c:pt>
                <c:pt idx="2">
                  <c:v>8770.8124521658738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6402.7197270202123</c:v>
                </c:pt>
                <c:pt idx="1">
                  <c:v>9148.5305310078384</c:v>
                </c:pt>
                <c:pt idx="2">
                  <c:v>26505.594459081643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4.5905505664171481E-2</c:v>
                </c:pt>
                <c:pt idx="2">
                  <c:v>0</c:v>
                </c:pt>
                <c:pt idx="3">
                  <c:v>0.12995629147308296</c:v>
                </c:pt>
                <c:pt idx="4">
                  <c:v>2.5754824718453796E-2</c:v>
                </c:pt>
                <c:pt idx="5">
                  <c:v>0</c:v>
                </c:pt>
                <c:pt idx="6">
                  <c:v>0.14345782180573952</c:v>
                </c:pt>
                <c:pt idx="7">
                  <c:v>6.0501139150708899E-2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66054.001000000004</c:v>
                </c:pt>
                <c:pt idx="2">
                  <c:v>0</c:v>
                </c:pt>
                <c:pt idx="3">
                  <c:v>95395.417000000001</c:v>
                </c:pt>
                <c:pt idx="4">
                  <c:v>9529.7164322689896</c:v>
                </c:pt>
                <c:pt idx="5">
                  <c:v>203205.08000000002</c:v>
                </c:pt>
                <c:pt idx="6">
                  <c:v>31382.009050000001</c:v>
                </c:pt>
                <c:pt idx="7">
                  <c:v>39531.140104739454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4.3023049150832056E-2</c:v>
                </c:pt>
                <c:pt idx="1">
                  <c:v>6.6771010182610224E-2</c:v>
                </c:pt>
                <c:pt idx="2">
                  <c:v>5.1250714233369792E-2</c:v>
                </c:pt>
                <c:pt idx="3">
                  <c:v>5.2372254105733283E-2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8.185210432370452E-3</c:v>
                </c:pt>
                <c:pt idx="2">
                  <c:v>0</c:v>
                </c:pt>
                <c:pt idx="3">
                  <c:v>0.1276969043222661</c:v>
                </c:pt>
                <c:pt idx="4">
                  <c:v>1.2163313991689906E-2</c:v>
                </c:pt>
                <c:pt idx="5">
                  <c:v>0.55484421681604779</c:v>
                </c:pt>
                <c:pt idx="6">
                  <c:v>0.1661669880155503</c:v>
                </c:pt>
                <c:pt idx="7">
                  <c:v>5.5340290307921376E-2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29478.531000000003</c:v>
                </c:pt>
                <c:pt idx="1">
                  <c:v>23115.487000000001</c:v>
                </c:pt>
                <c:pt idx="2">
                  <c:v>13459.983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34380.771000000001</c:v>
                </c:pt>
                <c:pt idx="1">
                  <c:v>31349.185999999991</c:v>
                </c:pt>
                <c:pt idx="2">
                  <c:v>29665.460000000003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1651.4890767395339</c:v>
                </c:pt>
                <c:pt idx="1">
                  <c:v>3477.5859282747365</c:v>
                </c:pt>
                <c:pt idx="2">
                  <c:v>4400.641427254719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64009.22</c:v>
                </c:pt>
                <c:pt idx="1">
                  <c:v>56122.69</c:v>
                </c:pt>
                <c:pt idx="2">
                  <c:v>83073.17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10220.00259</c:v>
                </c:pt>
                <c:pt idx="1">
                  <c:v>8984.3608499999991</c:v>
                </c:pt>
                <c:pt idx="2">
                  <c:v>12177.645610000001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6293.7011473357097</c:v>
                </c:pt>
                <c:pt idx="1">
                  <c:v>8618.8346770209864</c:v>
                </c:pt>
                <c:pt idx="2">
                  <c:v>24618.604280382759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6.3065430112173079E-3</c:v>
                </c:pt>
                <c:pt idx="2">
                  <c:v>0</c:v>
                </c:pt>
                <c:pt idx="3">
                  <c:v>8.3318709207516911E-2</c:v>
                </c:pt>
                <c:pt idx="4">
                  <c:v>2.3536719850925737E-2</c:v>
                </c:pt>
                <c:pt idx="5">
                  <c:v>0.60231241875506558</c:v>
                </c:pt>
                <c:pt idx="6">
                  <c:v>0.17884158195063651</c:v>
                </c:pt>
                <c:pt idx="7">
                  <c:v>5.6867770855145029E-2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3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4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5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6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7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8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9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0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1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2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3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4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5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6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7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803850</xdr:colOff>
      <xdr:row>0</xdr:row>
      <xdr:rowOff>810000</xdr:rowOff>
    </xdr:to>
    <xdr:pic>
      <xdr:nvPicPr>
        <xdr:cNvPr id="2" name="Grafický objekt 1">
          <a:extLst>
            <a:ext uri="{FF2B5EF4-FFF2-40B4-BE49-F238E27FC236}">
              <a16:creationId xmlns:a16="http://schemas.microsoft.com/office/drawing/2014/main" id="{DE2ADAA5-7080-4BAD-B721-28256EE69A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0" y="0"/>
          <a:ext cx="1242000" cy="81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38100</xdr:rowOff>
    </xdr:from>
    <xdr:to>
      <xdr:col>9</xdr:col>
      <xdr:colOff>1038224</xdr:colOff>
      <xdr:row>44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114300</xdr:rowOff>
    </xdr:from>
    <xdr:to>
      <xdr:col>13</xdr:col>
      <xdr:colOff>295272</xdr:colOff>
      <xdr:row>27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10</xdr:col>
      <xdr:colOff>561225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66674</xdr:colOff>
      <xdr:row>17</xdr:row>
      <xdr:rowOff>0</xdr:rowOff>
    </xdr:from>
    <xdr:to>
      <xdr:col>11</xdr:col>
      <xdr:colOff>27824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17</xdr:row>
      <xdr:rowOff>9525</xdr:rowOff>
    </xdr:from>
    <xdr:to>
      <xdr:col>13</xdr:col>
      <xdr:colOff>276222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11</xdr:col>
      <xdr:colOff>8774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16</xdr:row>
      <xdr:rowOff>133350</xdr:rowOff>
    </xdr:from>
    <xdr:to>
      <xdr:col>13</xdr:col>
      <xdr:colOff>285747</xdr:colOff>
      <xdr:row>26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599324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0</xdr:rowOff>
    </xdr:from>
    <xdr:to>
      <xdr:col>13</xdr:col>
      <xdr:colOff>285747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11</xdr:col>
      <xdr:colOff>46874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19050</xdr:rowOff>
    </xdr:from>
    <xdr:to>
      <xdr:col>13</xdr:col>
      <xdr:colOff>285747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11</xdr:col>
      <xdr:colOff>18299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17</xdr:row>
      <xdr:rowOff>19050</xdr:rowOff>
    </xdr:from>
    <xdr:to>
      <xdr:col>13</xdr:col>
      <xdr:colOff>323847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589799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9525</xdr:rowOff>
    </xdr:from>
    <xdr:to>
      <xdr:col>13</xdr:col>
      <xdr:colOff>285747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19050</xdr:rowOff>
    </xdr:from>
    <xdr:to>
      <xdr:col>13</xdr:col>
      <xdr:colOff>295272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0</xdr:rowOff>
    </xdr:from>
    <xdr:to>
      <xdr:col>13</xdr:col>
      <xdr:colOff>295272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570749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17</xdr:row>
      <xdr:rowOff>0</xdr:rowOff>
    </xdr:from>
    <xdr:to>
      <xdr:col>13</xdr:col>
      <xdr:colOff>247647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17</xdr:row>
      <xdr:rowOff>9525</xdr:rowOff>
    </xdr:from>
    <xdr:to>
      <xdr:col>13</xdr:col>
      <xdr:colOff>257172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599324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28575</xdr:rowOff>
    </xdr:from>
    <xdr:to>
      <xdr:col>13</xdr:col>
      <xdr:colOff>295272</xdr:colOff>
      <xdr:row>27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145823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1681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1986612">
          <a:off x="6966137" y="4700866"/>
          <a:ext cx="188819" cy="384361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027810">
          <a:off x="5515604" y="5932832"/>
          <a:ext cx="184023" cy="360269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685926"/>
          <a:ext cx="9579398" cy="5124449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28574</xdr:rowOff>
    </xdr:from>
    <xdr:to>
      <xdr:col>15</xdr:col>
      <xdr:colOff>1</xdr:colOff>
      <xdr:row>30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92015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92015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2A05D-1AB0-43E0-90E7-4B06F85227E7}">
  <dimension ref="A1:K49"/>
  <sheetViews>
    <sheetView showGridLines="0" tabSelected="1" showWhiteSpace="0" zoomScaleNormal="100" zoomScaleSheetLayoutView="70" zoomScalePageLayoutView="70" workbookViewId="0">
      <selection activeCell="B1" sqref="B1"/>
    </sheetView>
  </sheetViews>
  <sheetFormatPr defaultColWidth="9.140625" defaultRowHeight="12.75"/>
  <cols>
    <col min="1" max="1" width="6.5703125" style="136" customWidth="1"/>
    <col min="2" max="2" width="83" style="136" customWidth="1"/>
    <col min="3" max="9" width="9.85546875" style="136" customWidth="1"/>
    <col min="10" max="10" width="10.28515625" style="136" customWidth="1"/>
    <col min="11" max="16384" width="9.140625" style="136"/>
  </cols>
  <sheetData>
    <row r="1" spans="1:11" ht="87" customHeight="1">
      <c r="A1" s="528"/>
      <c r="B1" s="529"/>
    </row>
    <row r="2" spans="1:11" ht="265.5" customHeight="1">
      <c r="A2" s="137"/>
      <c r="B2" s="530"/>
      <c r="C2" s="138"/>
      <c r="D2" s="138"/>
      <c r="E2" s="138"/>
      <c r="F2" s="138"/>
      <c r="G2" s="138"/>
      <c r="H2" s="138"/>
      <c r="I2" s="138"/>
      <c r="J2" s="138"/>
      <c r="K2" s="136" t="s">
        <v>322</v>
      </c>
    </row>
    <row r="3" spans="1:11" ht="52.5">
      <c r="B3" s="530" t="s">
        <v>426</v>
      </c>
      <c r="D3" s="139"/>
      <c r="E3" s="140"/>
      <c r="F3" s="140"/>
      <c r="G3" s="140"/>
      <c r="J3" s="141"/>
    </row>
    <row r="4" spans="1:11" ht="6" customHeight="1"/>
    <row r="5" spans="1:11" ht="12" customHeight="1"/>
    <row r="6" spans="1:11" ht="18">
      <c r="B6" s="531" t="s">
        <v>425</v>
      </c>
    </row>
    <row r="7" spans="1:11" ht="6" customHeight="1"/>
    <row r="9" spans="1:11">
      <c r="B9" s="142"/>
      <c r="I9" s="143"/>
    </row>
    <row r="10" spans="1:11">
      <c r="B10" s="144"/>
      <c r="C10" s="145"/>
    </row>
    <row r="11" spans="1:11" ht="303" customHeight="1">
      <c r="B11" s="532" t="s">
        <v>427</v>
      </c>
      <c r="C11" s="145"/>
    </row>
    <row r="12" spans="1:11">
      <c r="B12" s="144"/>
      <c r="C12" s="145"/>
    </row>
    <row r="13" spans="1:11">
      <c r="A13" s="146"/>
      <c r="B13" s="147"/>
      <c r="C13" s="148"/>
      <c r="D13" s="146"/>
      <c r="E13" s="146"/>
      <c r="F13" s="146"/>
      <c r="G13" s="146"/>
      <c r="H13" s="146"/>
      <c r="I13" s="146"/>
      <c r="J13" s="146"/>
    </row>
    <row r="14" spans="1:11">
      <c r="A14" s="146"/>
      <c r="B14" s="147"/>
      <c r="C14" s="148"/>
      <c r="D14" s="146"/>
      <c r="E14" s="146"/>
      <c r="F14" s="146"/>
      <c r="G14" s="146"/>
      <c r="H14" s="146"/>
      <c r="I14" s="146"/>
      <c r="J14" s="146"/>
    </row>
    <row r="15" spans="1:11">
      <c r="A15" s="146"/>
      <c r="B15" s="147"/>
      <c r="C15" s="148"/>
      <c r="D15" s="146"/>
      <c r="E15" s="146"/>
      <c r="F15" s="146"/>
      <c r="G15" s="146"/>
      <c r="H15" s="146"/>
      <c r="I15" s="146"/>
      <c r="J15" s="146"/>
    </row>
    <row r="16" spans="1:11">
      <c r="A16" s="146"/>
      <c r="B16" s="147"/>
      <c r="C16" s="148"/>
      <c r="D16" s="146"/>
      <c r="E16" s="146"/>
      <c r="F16" s="146"/>
      <c r="G16" s="146"/>
      <c r="H16" s="146"/>
      <c r="I16" s="146"/>
      <c r="J16" s="146"/>
    </row>
    <row r="17" spans="1:10">
      <c r="A17" s="146"/>
      <c r="B17" s="147"/>
      <c r="C17" s="148"/>
      <c r="D17" s="146"/>
      <c r="E17" s="146"/>
      <c r="F17" s="146"/>
      <c r="G17" s="146"/>
      <c r="H17" s="146"/>
      <c r="I17" s="146"/>
      <c r="J17" s="146"/>
    </row>
    <row r="18" spans="1:10">
      <c r="A18" s="146"/>
      <c r="B18" s="147"/>
      <c r="C18" s="148"/>
      <c r="D18" s="146"/>
      <c r="E18" s="146"/>
      <c r="F18" s="146"/>
      <c r="G18" s="146"/>
      <c r="H18" s="146"/>
      <c r="I18" s="146"/>
      <c r="J18" s="146"/>
    </row>
    <row r="19" spans="1:10">
      <c r="A19" s="146"/>
      <c r="B19" s="147"/>
      <c r="C19" s="148"/>
      <c r="D19" s="146"/>
      <c r="E19" s="146"/>
      <c r="F19" s="146"/>
      <c r="G19" s="146"/>
      <c r="H19" s="146"/>
      <c r="I19" s="146"/>
      <c r="J19" s="146"/>
    </row>
    <row r="21" spans="1:10">
      <c r="A21" s="146"/>
      <c r="B21" s="147"/>
      <c r="C21" s="148"/>
      <c r="D21" s="146"/>
      <c r="E21" s="146"/>
      <c r="F21" s="146"/>
      <c r="G21" s="146"/>
      <c r="H21" s="146"/>
      <c r="I21" s="146"/>
      <c r="J21" s="146"/>
    </row>
    <row r="22" spans="1:10">
      <c r="A22" s="146"/>
      <c r="B22" s="147"/>
      <c r="C22" s="148"/>
      <c r="D22" s="146"/>
      <c r="E22" s="146"/>
      <c r="F22" s="146"/>
      <c r="G22" s="146"/>
      <c r="H22" s="146"/>
      <c r="I22" s="146"/>
      <c r="J22" s="146"/>
    </row>
    <row r="23" spans="1:10">
      <c r="A23" s="146"/>
      <c r="B23" s="147"/>
      <c r="C23" s="148"/>
      <c r="D23" s="146"/>
      <c r="E23" s="146"/>
      <c r="F23" s="146"/>
      <c r="G23" s="146"/>
      <c r="H23" s="146"/>
      <c r="I23" s="146"/>
      <c r="J23" s="146"/>
    </row>
    <row r="25" spans="1:10">
      <c r="A25" s="146"/>
      <c r="C25" s="148"/>
      <c r="D25" s="146"/>
      <c r="E25" s="146"/>
      <c r="F25" s="146"/>
      <c r="G25" s="146"/>
      <c r="H25" s="146"/>
      <c r="I25" s="146"/>
      <c r="J25" s="146"/>
    </row>
    <row r="26" spans="1:10">
      <c r="A26" s="146"/>
      <c r="C26" s="148"/>
      <c r="D26" s="146"/>
      <c r="E26" s="146"/>
      <c r="F26" s="146"/>
      <c r="G26" s="146"/>
      <c r="H26" s="146"/>
      <c r="I26" s="146"/>
      <c r="J26" s="146"/>
    </row>
    <row r="27" spans="1:10">
      <c r="A27" s="146"/>
      <c r="C27" s="148"/>
      <c r="D27" s="146"/>
      <c r="E27" s="146"/>
      <c r="F27" s="146"/>
      <c r="G27" s="146"/>
      <c r="H27" s="146"/>
      <c r="I27" s="146"/>
      <c r="J27" s="146"/>
    </row>
    <row r="28" spans="1:10">
      <c r="A28" s="533"/>
      <c r="B28" s="533"/>
      <c r="C28" s="533"/>
      <c r="D28" s="533"/>
      <c r="E28" s="533"/>
      <c r="F28" s="533"/>
      <c r="G28" s="533"/>
      <c r="H28" s="533"/>
      <c r="I28" s="533"/>
      <c r="J28" s="533"/>
    </row>
    <row r="29" spans="1:10">
      <c r="A29" s="146"/>
      <c r="B29" s="147"/>
      <c r="C29" s="148"/>
      <c r="D29" s="146"/>
      <c r="E29" s="146"/>
      <c r="F29" s="146"/>
      <c r="G29" s="146"/>
      <c r="H29" s="146"/>
      <c r="I29" s="146"/>
      <c r="J29" s="146"/>
    </row>
    <row r="31" spans="1:10">
      <c r="A31" s="146"/>
      <c r="B31" s="147"/>
      <c r="C31" s="148"/>
      <c r="D31" s="146"/>
      <c r="E31" s="146"/>
      <c r="F31" s="146"/>
      <c r="G31" s="146"/>
      <c r="H31" s="146"/>
      <c r="I31" s="146"/>
      <c r="J31" s="146"/>
    </row>
    <row r="32" spans="1:10">
      <c r="A32" s="146"/>
      <c r="B32" s="147"/>
      <c r="C32" s="148"/>
      <c r="D32" s="146"/>
      <c r="E32" s="146"/>
      <c r="F32" s="146"/>
      <c r="G32" s="146"/>
      <c r="H32" s="146"/>
      <c r="I32" s="146"/>
      <c r="J32" s="146"/>
    </row>
    <row r="33" spans="1:10">
      <c r="A33" s="534"/>
      <c r="B33" s="534"/>
      <c r="C33" s="534"/>
      <c r="D33" s="534"/>
      <c r="E33" s="534"/>
      <c r="F33" s="534"/>
      <c r="G33" s="534"/>
      <c r="H33" s="534"/>
      <c r="I33" s="534"/>
      <c r="J33" s="534"/>
    </row>
    <row r="34" spans="1:10">
      <c r="B34" s="141"/>
      <c r="C34" s="141"/>
      <c r="D34" s="141"/>
      <c r="E34" s="141"/>
      <c r="F34" s="141"/>
      <c r="G34" s="141"/>
      <c r="H34" s="141"/>
      <c r="I34" s="141"/>
      <c r="J34" s="141"/>
    </row>
    <row r="35" spans="1:10">
      <c r="A35" s="535" t="s">
        <v>425</v>
      </c>
    </row>
    <row r="36" spans="1:10">
      <c r="B36" s="144"/>
      <c r="C36" s="145"/>
    </row>
    <row r="38" spans="1:10">
      <c r="B38" s="149"/>
      <c r="C38" s="149"/>
      <c r="D38" s="149"/>
      <c r="E38" s="149"/>
      <c r="F38" s="149"/>
      <c r="G38" s="149"/>
      <c r="H38" s="149"/>
      <c r="I38" s="149"/>
    </row>
    <row r="49" spans="1:10">
      <c r="A49" s="536"/>
      <c r="B49" s="536"/>
      <c r="C49" s="536"/>
      <c r="D49" s="536"/>
      <c r="E49" s="536"/>
      <c r="F49" s="536"/>
      <c r="G49" s="536"/>
      <c r="H49" s="536"/>
      <c r="I49" s="536"/>
      <c r="J49" s="536"/>
    </row>
  </sheetData>
  <pageMargins left="0.59055118110236227" right="0.59055118110236227" top="0.39370078740157483" bottom="0.59055118110236227" header="0" footer="0"/>
  <pageSetup paperSize="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2" customWidth="1"/>
    <col min="2" max="7" width="8.7109375" style="9" customWidth="1"/>
    <col min="8" max="10" width="8.5703125" style="9" customWidth="1"/>
    <col min="11" max="16" width="8.7109375" style="9" customWidth="1"/>
    <col min="17" max="23" width="8.85546875" customWidth="1"/>
    <col min="24" max="16384" width="9.140625" style="2"/>
  </cols>
  <sheetData>
    <row r="1" spans="1:23" s="3" customFormat="1" ht="18">
      <c r="A1" s="220" t="s">
        <v>381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43"/>
      <c r="O1" s="90"/>
      <c r="P1" s="167" t="str">
        <f>'3.1'!N1</f>
        <v>I. čtvrtletí 2026</v>
      </c>
      <c r="Q1" s="2"/>
      <c r="R1" s="2"/>
      <c r="S1" s="2"/>
      <c r="T1" s="2"/>
      <c r="U1" s="2"/>
      <c r="V1" s="2"/>
      <c r="W1" s="2"/>
    </row>
    <row r="2" spans="1:23" s="9" customFormat="1" ht="6" customHeight="1"/>
    <row r="3" spans="1:23" s="9" customFormat="1" ht="12">
      <c r="A3" s="452" t="str">
        <f>'3.1'!A4</f>
        <v>2026</v>
      </c>
      <c r="B3" s="445" t="s">
        <v>186</v>
      </c>
      <c r="C3" s="444"/>
      <c r="D3" s="446"/>
      <c r="E3" s="445" t="s">
        <v>19</v>
      </c>
      <c r="F3" s="444"/>
      <c r="G3" s="446"/>
      <c r="H3" s="445" t="s">
        <v>192</v>
      </c>
      <c r="I3" s="444"/>
      <c r="J3" s="446"/>
      <c r="K3" s="445" t="s">
        <v>6</v>
      </c>
      <c r="L3" s="444"/>
      <c r="M3" s="446"/>
      <c r="N3" s="444" t="s">
        <v>180</v>
      </c>
      <c r="O3" s="444"/>
      <c r="P3" s="444"/>
    </row>
    <row r="4" spans="1:23" s="9" customFormat="1" ht="12.75" customHeight="1">
      <c r="A4" s="453"/>
      <c r="B4" s="440" t="s">
        <v>168</v>
      </c>
      <c r="C4" s="441"/>
      <c r="D4" s="442"/>
      <c r="E4" s="450" t="s">
        <v>5</v>
      </c>
      <c r="F4" s="447"/>
      <c r="G4" s="451"/>
      <c r="H4" s="450" t="s">
        <v>5</v>
      </c>
      <c r="I4" s="447"/>
      <c r="J4" s="451"/>
      <c r="K4" s="450" t="s">
        <v>5</v>
      </c>
      <c r="L4" s="447"/>
      <c r="M4" s="451"/>
      <c r="N4" s="447" t="s">
        <v>5</v>
      </c>
      <c r="O4" s="447"/>
      <c r="P4" s="447"/>
    </row>
    <row r="5" spans="1:23" s="9" customFormat="1" ht="12">
      <c r="A5" s="221"/>
      <c r="B5" s="308" t="s">
        <v>60</v>
      </c>
      <c r="C5" s="307" t="s">
        <v>61</v>
      </c>
      <c r="D5" s="312" t="s">
        <v>62</v>
      </c>
      <c r="E5" s="308" t="s">
        <v>60</v>
      </c>
      <c r="F5" s="307" t="s">
        <v>61</v>
      </c>
      <c r="G5" s="312" t="s">
        <v>62</v>
      </c>
      <c r="H5" s="308" t="s">
        <v>60</v>
      </c>
      <c r="I5" s="307" t="s">
        <v>61</v>
      </c>
      <c r="J5" s="312" t="s">
        <v>62</v>
      </c>
      <c r="K5" s="308" t="s">
        <v>60</v>
      </c>
      <c r="L5" s="307" t="s">
        <v>61</v>
      </c>
      <c r="M5" s="312" t="s">
        <v>62</v>
      </c>
      <c r="N5" s="307" t="s">
        <v>60</v>
      </c>
      <c r="O5" s="307" t="s">
        <v>61</v>
      </c>
      <c r="P5" s="307" t="s">
        <v>62</v>
      </c>
    </row>
    <row r="6" spans="1:23" s="9" customFormat="1" ht="12">
      <c r="A6" s="448" t="s">
        <v>289</v>
      </c>
      <c r="B6" s="432">
        <f>D7</f>
        <v>1114.2555400000006</v>
      </c>
      <c r="C6" s="429"/>
      <c r="D6" s="433"/>
      <c r="E6" s="432">
        <f>SUM(E7:G7)</f>
        <v>404887.19297452027</v>
      </c>
      <c r="F6" s="429"/>
      <c r="G6" s="433"/>
      <c r="H6" s="432">
        <f>SUM(H7:J7)</f>
        <v>3874.0837099999981</v>
      </c>
      <c r="I6" s="429"/>
      <c r="J6" s="433"/>
      <c r="K6" s="432">
        <f>SUM(K7:M7)</f>
        <v>401013.10926452023</v>
      </c>
      <c r="L6" s="429"/>
      <c r="M6" s="433"/>
      <c r="N6" s="429">
        <f>SUM(N7:P7)</f>
        <v>376510.48335000011</v>
      </c>
      <c r="O6" s="429"/>
      <c r="P6" s="429"/>
    </row>
    <row r="7" spans="1:23" s="9" customFormat="1" ht="12">
      <c r="A7" s="449"/>
      <c r="B7" s="217">
        <f>SUM(B8:B10)</f>
        <v>1118.6400400000005</v>
      </c>
      <c r="C7" s="224">
        <f t="shared" ref="C7:P7" si="0">SUM(C8:C10)</f>
        <v>1115.8765400000004</v>
      </c>
      <c r="D7" s="219">
        <f t="shared" si="0"/>
        <v>1114.2555400000006</v>
      </c>
      <c r="E7" s="217">
        <f t="shared" si="0"/>
        <v>101833.52413331607</v>
      </c>
      <c r="F7" s="224">
        <f t="shared" si="0"/>
        <v>136048.35504981555</v>
      </c>
      <c r="G7" s="219">
        <f t="shared" si="0"/>
        <v>167005.31379138867</v>
      </c>
      <c r="H7" s="217">
        <f t="shared" si="0"/>
        <v>1108.4848199999994</v>
      </c>
      <c r="I7" s="224">
        <f t="shared" si="0"/>
        <v>1331.9290099999998</v>
      </c>
      <c r="J7" s="219">
        <f t="shared" si="0"/>
        <v>1433.6698799999988</v>
      </c>
      <c r="K7" s="217">
        <f t="shared" si="0"/>
        <v>100725.03931331605</v>
      </c>
      <c r="L7" s="224">
        <f t="shared" si="0"/>
        <v>134716.42603981553</v>
      </c>
      <c r="M7" s="219">
        <f t="shared" si="0"/>
        <v>165571.64391138867</v>
      </c>
      <c r="N7" s="224">
        <f t="shared" si="0"/>
        <v>94829.016170000046</v>
      </c>
      <c r="O7" s="224">
        <f t="shared" si="0"/>
        <v>125885.95976000007</v>
      </c>
      <c r="P7" s="224">
        <f t="shared" si="0"/>
        <v>155795.50741999998</v>
      </c>
    </row>
    <row r="8" spans="1:23" s="9" customFormat="1" ht="12">
      <c r="A8" s="222" t="s">
        <v>191</v>
      </c>
      <c r="B8" s="214">
        <v>162.44308000000046</v>
      </c>
      <c r="C8" s="7">
        <v>159.67958000000044</v>
      </c>
      <c r="D8" s="211">
        <v>158.05858000000052</v>
      </c>
      <c r="E8" s="214">
        <v>29853.537953316045</v>
      </c>
      <c r="F8" s="7">
        <v>48651.435849815534</v>
      </c>
      <c r="G8" s="211">
        <v>58316.798591388644</v>
      </c>
      <c r="H8" s="214">
        <v>353.93761999999936</v>
      </c>
      <c r="I8" s="7">
        <v>511.8856999999997</v>
      </c>
      <c r="J8" s="211">
        <v>545.88203999999894</v>
      </c>
      <c r="K8" s="214">
        <v>29499.600333316044</v>
      </c>
      <c r="L8" s="7">
        <v>48139.550149815535</v>
      </c>
      <c r="M8" s="211">
        <v>57770.916551388647</v>
      </c>
      <c r="N8" s="7">
        <v>25424.754480000032</v>
      </c>
      <c r="O8" s="7">
        <v>43199.513720000061</v>
      </c>
      <c r="P8" s="7">
        <v>52099.704429999983</v>
      </c>
    </row>
    <row r="9" spans="1:23" s="9" customFormat="1" ht="12">
      <c r="A9" s="222" t="s">
        <v>224</v>
      </c>
      <c r="B9" s="214">
        <v>184.41696000000002</v>
      </c>
      <c r="C9" s="7">
        <v>184.41696000000002</v>
      </c>
      <c r="D9" s="211">
        <v>184.41696000000002</v>
      </c>
      <c r="E9" s="214">
        <v>33225.87018000002</v>
      </c>
      <c r="F9" s="7">
        <v>51520.95120000001</v>
      </c>
      <c r="G9" s="211">
        <v>58115.826200000025</v>
      </c>
      <c r="H9" s="214">
        <v>477.38720000000006</v>
      </c>
      <c r="I9" s="7">
        <v>550.6793100000001</v>
      </c>
      <c r="J9" s="211">
        <v>558.11383999999987</v>
      </c>
      <c r="K9" s="214">
        <v>32748.482980000019</v>
      </c>
      <c r="L9" s="7">
        <v>50970.271890000011</v>
      </c>
      <c r="M9" s="211">
        <v>57557.712360000027</v>
      </c>
      <c r="N9" s="7">
        <v>31043.415690000005</v>
      </c>
      <c r="O9" s="7">
        <v>49008.80204000001</v>
      </c>
      <c r="P9" s="7">
        <v>55130.107989999997</v>
      </c>
    </row>
    <row r="10" spans="1:23" s="9" customFormat="1" ht="12">
      <c r="A10" s="223" t="s">
        <v>225</v>
      </c>
      <c r="B10" s="215">
        <v>771.78</v>
      </c>
      <c r="C10" s="210">
        <v>771.78</v>
      </c>
      <c r="D10" s="212">
        <v>771.78</v>
      </c>
      <c r="E10" s="215">
        <v>38754.115999999995</v>
      </c>
      <c r="F10" s="210">
        <v>35875.968000000001</v>
      </c>
      <c r="G10" s="212">
        <v>50572.689000000006</v>
      </c>
      <c r="H10" s="215">
        <v>277.16000000000003</v>
      </c>
      <c r="I10" s="210">
        <v>269.36399999999998</v>
      </c>
      <c r="J10" s="212">
        <v>329.67399999999998</v>
      </c>
      <c r="K10" s="215">
        <v>38476.955999999991</v>
      </c>
      <c r="L10" s="210">
        <v>35606.603999999999</v>
      </c>
      <c r="M10" s="212">
        <v>50243.015000000007</v>
      </c>
      <c r="N10" s="210">
        <v>38360.845999999998</v>
      </c>
      <c r="O10" s="210">
        <v>33677.644</v>
      </c>
      <c r="P10" s="210">
        <v>48565.694999999992</v>
      </c>
    </row>
    <row r="11" spans="1:23" s="13" customFormat="1" ht="12.75" customHeight="1">
      <c r="A11" s="13" t="s">
        <v>385</v>
      </c>
      <c r="H11" s="52"/>
      <c r="P11" s="55"/>
    </row>
    <row r="12" spans="1:23" s="9" customFormat="1" ht="12">
      <c r="B12" s="19"/>
      <c r="C12" s="19"/>
      <c r="D12" s="19"/>
    </row>
    <row r="13" spans="1:23" s="9" customFormat="1" ht="12" customHeight="1">
      <c r="A13" s="452" t="str">
        <f>'3.1'!A4</f>
        <v>2026</v>
      </c>
      <c r="B13" s="445" t="s">
        <v>186</v>
      </c>
      <c r="C13" s="444"/>
      <c r="D13" s="446"/>
      <c r="E13" s="445" t="s">
        <v>19</v>
      </c>
      <c r="F13" s="444"/>
      <c r="G13" s="446"/>
      <c r="H13" s="445" t="s">
        <v>197</v>
      </c>
      <c r="I13" s="444"/>
      <c r="J13" s="446"/>
      <c r="K13" s="445" t="s">
        <v>6</v>
      </c>
      <c r="L13" s="444"/>
      <c r="M13" s="446"/>
      <c r="N13" s="444" t="s">
        <v>180</v>
      </c>
      <c r="O13" s="444"/>
      <c r="P13" s="444"/>
    </row>
    <row r="14" spans="1:23" s="9" customFormat="1" ht="12">
      <c r="A14" s="453"/>
      <c r="B14" s="440" t="s">
        <v>168</v>
      </c>
      <c r="C14" s="441"/>
      <c r="D14" s="442"/>
      <c r="E14" s="450" t="s">
        <v>5</v>
      </c>
      <c r="F14" s="447"/>
      <c r="G14" s="451"/>
      <c r="H14" s="450" t="s">
        <v>5</v>
      </c>
      <c r="I14" s="447"/>
      <c r="J14" s="451"/>
      <c r="K14" s="450" t="s">
        <v>5</v>
      </c>
      <c r="L14" s="447"/>
      <c r="M14" s="451"/>
      <c r="N14" s="447" t="s">
        <v>5</v>
      </c>
      <c r="O14" s="447"/>
      <c r="P14" s="447"/>
    </row>
    <row r="15" spans="1:23" s="9" customFormat="1" ht="12">
      <c r="A15" s="221"/>
      <c r="B15" s="308" t="s">
        <v>60</v>
      </c>
      <c r="C15" s="307" t="s">
        <v>61</v>
      </c>
      <c r="D15" s="312" t="s">
        <v>62</v>
      </c>
      <c r="E15" s="308" t="s">
        <v>60</v>
      </c>
      <c r="F15" s="307" t="s">
        <v>61</v>
      </c>
      <c r="G15" s="312" t="s">
        <v>62</v>
      </c>
      <c r="H15" s="308" t="s">
        <v>60</v>
      </c>
      <c r="I15" s="307" t="s">
        <v>61</v>
      </c>
      <c r="J15" s="312" t="s">
        <v>62</v>
      </c>
      <c r="K15" s="308" t="s">
        <v>60</v>
      </c>
      <c r="L15" s="307" t="s">
        <v>61</v>
      </c>
      <c r="M15" s="312" t="s">
        <v>62</v>
      </c>
      <c r="N15" s="307" t="s">
        <v>60</v>
      </c>
      <c r="O15" s="307" t="s">
        <v>61</v>
      </c>
      <c r="P15" s="307" t="s">
        <v>62</v>
      </c>
    </row>
    <row r="16" spans="1:23" s="9" customFormat="1" ht="12">
      <c r="A16" s="448" t="s">
        <v>18</v>
      </c>
      <c r="B16" s="454">
        <f>D17</f>
        <v>1171.5</v>
      </c>
      <c r="C16" s="455"/>
      <c r="D16" s="456"/>
      <c r="E16" s="454">
        <f>SUM(E17:G17)</f>
        <v>337374.88</v>
      </c>
      <c r="F16" s="455"/>
      <c r="G16" s="456"/>
      <c r="H16" s="454">
        <f>SUM(H17:J17)</f>
        <v>437858.31</v>
      </c>
      <c r="I16" s="455"/>
      <c r="J16" s="456"/>
      <c r="K16" s="454">
        <f>SUM(K17:M17)</f>
        <v>333098.3</v>
      </c>
      <c r="L16" s="455"/>
      <c r="M16" s="456"/>
      <c r="N16" s="457">
        <f>SUM(N17:P17)</f>
        <v>335827.58999999997</v>
      </c>
      <c r="O16" s="455"/>
      <c r="P16" s="455"/>
    </row>
    <row r="17" spans="1:16" s="9" customFormat="1" ht="12">
      <c r="A17" s="449"/>
      <c r="B17" s="217">
        <v>1171.5</v>
      </c>
      <c r="C17" s="224">
        <v>1171.5</v>
      </c>
      <c r="D17" s="219">
        <v>1171.5</v>
      </c>
      <c r="E17" s="217">
        <v>107319.78</v>
      </c>
      <c r="F17" s="224">
        <v>94360.15</v>
      </c>
      <c r="G17" s="219">
        <v>135694.95000000001</v>
      </c>
      <c r="H17" s="217">
        <v>140928.04</v>
      </c>
      <c r="I17" s="224">
        <v>120563.43</v>
      </c>
      <c r="J17" s="219">
        <v>176366.84</v>
      </c>
      <c r="K17" s="217">
        <v>105930.06999999999</v>
      </c>
      <c r="L17" s="224">
        <v>93131.03</v>
      </c>
      <c r="M17" s="219">
        <v>134037.20000000001</v>
      </c>
      <c r="N17" s="224">
        <v>106823.83</v>
      </c>
      <c r="O17" s="224">
        <v>93929.77</v>
      </c>
      <c r="P17" s="224">
        <v>135073.99</v>
      </c>
    </row>
    <row r="18" spans="1:16" s="13" customFormat="1" ht="11.25">
      <c r="A18" s="84"/>
      <c r="B18" s="85"/>
      <c r="C18" s="85"/>
      <c r="D18" s="85"/>
      <c r="E18" s="85"/>
      <c r="F18" s="85"/>
      <c r="G18" s="85"/>
      <c r="P18" s="12"/>
    </row>
    <row r="19" spans="1:16" s="9" customFormat="1" ht="12"/>
    <row r="20" spans="1:16" s="9" customFormat="1" ht="12"/>
    <row r="21" spans="1:16" s="9" customFormat="1" ht="12"/>
    <row r="22" spans="1:16" s="9" customFormat="1" ht="12">
      <c r="J22" s="22"/>
      <c r="L22" s="22"/>
    </row>
    <row r="23" spans="1:16" s="9" customFormat="1" ht="12">
      <c r="J23" s="22"/>
      <c r="K23" s="22"/>
      <c r="L23" s="22"/>
    </row>
    <row r="24" spans="1:16" s="9" customFormat="1" ht="12">
      <c r="J24" s="22"/>
      <c r="K24" s="22"/>
      <c r="L24" s="22"/>
    </row>
    <row r="25" spans="1:16" s="9" customFormat="1" ht="12">
      <c r="J25" s="22"/>
      <c r="K25" s="22"/>
      <c r="L25" s="22"/>
    </row>
    <row r="26" spans="1:16" s="9" customFormat="1" ht="12">
      <c r="J26" s="22"/>
      <c r="K26" s="22"/>
      <c r="L26" s="22"/>
    </row>
    <row r="27" spans="1:16" s="9" customFormat="1" ht="12">
      <c r="J27" s="22"/>
      <c r="K27" s="22"/>
      <c r="L27" s="22"/>
    </row>
    <row r="28" spans="1:16" s="9" customFormat="1" ht="12">
      <c r="J28" s="22"/>
      <c r="K28" s="22"/>
      <c r="L28" s="22"/>
    </row>
    <row r="29" spans="1:16" s="9" customFormat="1" ht="12">
      <c r="J29" s="22"/>
      <c r="K29" s="22"/>
      <c r="L29" s="22"/>
    </row>
    <row r="30" spans="1:16" s="9" customFormat="1" ht="12"/>
    <row r="31" spans="1:16" s="9" customFormat="1" ht="12"/>
    <row r="32" spans="1:16" s="9" customFormat="1" ht="12"/>
    <row r="33" s="9" customFormat="1" ht="12"/>
    <row r="34" s="9" customFormat="1" ht="12"/>
    <row r="35" s="9" customFormat="1" ht="12"/>
    <row r="36" s="9" customFormat="1" ht="12"/>
    <row r="37" s="9" customFormat="1" ht="12"/>
    <row r="38" s="9" customFormat="1" ht="12"/>
    <row r="39" s="9" customFormat="1" ht="12"/>
    <row r="40" s="9" customFormat="1" ht="12"/>
    <row r="41" s="9" customFormat="1" ht="12"/>
    <row r="42" s="9" customFormat="1" ht="12"/>
    <row r="43" s="9" customFormat="1" ht="12"/>
    <row r="44" s="9" customFormat="1" ht="12"/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38"/>
  <sheetViews>
    <sheetView showGridLines="0" zoomScaleNormal="100" zoomScaleSheetLayoutView="115" workbookViewId="0"/>
  </sheetViews>
  <sheetFormatPr defaultColWidth="9.140625" defaultRowHeight="12"/>
  <cols>
    <col min="1" max="1" width="17.28515625" style="9" customWidth="1"/>
    <col min="2" max="2" width="8.28515625" style="9" customWidth="1"/>
    <col min="3" max="4" width="8.42578125" style="9" customWidth="1"/>
    <col min="5" max="7" width="8.5703125" style="9" customWidth="1"/>
    <col min="8" max="10" width="8.140625" style="9" customWidth="1"/>
    <col min="11" max="16" width="8.5703125" style="9" customWidth="1"/>
    <col min="17" max="17" width="8.7109375" style="9" customWidth="1"/>
    <col min="18" max="16384" width="9.140625" style="9"/>
  </cols>
  <sheetData>
    <row r="1" spans="1:28" s="6" customFormat="1" ht="18">
      <c r="A1" s="220" t="s">
        <v>382</v>
      </c>
      <c r="P1" s="167" t="str">
        <f>'3.1'!N1</f>
        <v>I. čtvrtletí 2026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/>
    <row r="3" spans="1:28" ht="12.75" customHeight="1">
      <c r="A3" s="452" t="str">
        <f>'3.1'!A4</f>
        <v>2026</v>
      </c>
      <c r="B3" s="445" t="s">
        <v>186</v>
      </c>
      <c r="C3" s="444"/>
      <c r="D3" s="446"/>
      <c r="E3" s="445" t="s">
        <v>19</v>
      </c>
      <c r="F3" s="444"/>
      <c r="G3" s="446"/>
      <c r="H3" s="445" t="s">
        <v>192</v>
      </c>
      <c r="I3" s="444"/>
      <c r="J3" s="446"/>
      <c r="K3" s="445" t="s">
        <v>6</v>
      </c>
      <c r="L3" s="444"/>
      <c r="M3" s="446"/>
      <c r="N3" s="444" t="s">
        <v>180</v>
      </c>
      <c r="O3" s="444"/>
      <c r="P3" s="444"/>
    </row>
    <row r="4" spans="1:28" ht="12.75" customHeight="1">
      <c r="A4" s="453"/>
      <c r="B4" s="440" t="s">
        <v>168</v>
      </c>
      <c r="C4" s="441"/>
      <c r="D4" s="442"/>
      <c r="E4" s="450" t="s">
        <v>5</v>
      </c>
      <c r="F4" s="447"/>
      <c r="G4" s="451"/>
      <c r="H4" s="450" t="s">
        <v>5</v>
      </c>
      <c r="I4" s="447"/>
      <c r="J4" s="451"/>
      <c r="K4" s="450" t="s">
        <v>5</v>
      </c>
      <c r="L4" s="447"/>
      <c r="M4" s="451"/>
      <c r="N4" s="447" t="s">
        <v>5</v>
      </c>
      <c r="O4" s="447"/>
      <c r="P4" s="447"/>
    </row>
    <row r="5" spans="1:28">
      <c r="A5" s="221"/>
      <c r="B5" s="308" t="s">
        <v>60</v>
      </c>
      <c r="C5" s="307" t="s">
        <v>61</v>
      </c>
      <c r="D5" s="312" t="s">
        <v>62</v>
      </c>
      <c r="E5" s="308" t="s">
        <v>60</v>
      </c>
      <c r="F5" s="307" t="s">
        <v>61</v>
      </c>
      <c r="G5" s="312" t="s">
        <v>62</v>
      </c>
      <c r="H5" s="308" t="s">
        <v>60</v>
      </c>
      <c r="I5" s="307" t="s">
        <v>61</v>
      </c>
      <c r="J5" s="312" t="s">
        <v>62</v>
      </c>
      <c r="K5" s="308" t="s">
        <v>60</v>
      </c>
      <c r="L5" s="307" t="s">
        <v>61</v>
      </c>
      <c r="M5" s="312" t="s">
        <v>62</v>
      </c>
      <c r="N5" s="307" t="s">
        <v>60</v>
      </c>
      <c r="O5" s="307" t="s">
        <v>61</v>
      </c>
      <c r="P5" s="307" t="s">
        <v>62</v>
      </c>
    </row>
    <row r="6" spans="1:28" ht="12.75" customHeight="1">
      <c r="A6" s="448" t="s">
        <v>290</v>
      </c>
      <c r="B6" s="432">
        <f>D7</f>
        <v>4759.3028973001519</v>
      </c>
      <c r="C6" s="429"/>
      <c r="D6" s="433"/>
      <c r="E6" s="432">
        <f>SUM(E7:G7)</f>
        <v>695141.36936076032</v>
      </c>
      <c r="F6" s="429"/>
      <c r="G6" s="433"/>
      <c r="H6" s="432">
        <f>SUM(H7:J7)</f>
        <v>7446.4574799999982</v>
      </c>
      <c r="I6" s="429"/>
      <c r="J6" s="433"/>
      <c r="K6" s="432">
        <f>SUM(K7:M7)</f>
        <v>687694.91188076034</v>
      </c>
      <c r="L6" s="429"/>
      <c r="M6" s="433"/>
      <c r="N6" s="429">
        <f>SUM(N7:P7)</f>
        <v>407057.80355000403</v>
      </c>
      <c r="O6" s="429"/>
      <c r="P6" s="429"/>
    </row>
    <row r="7" spans="1:28" ht="13.5" customHeight="1">
      <c r="A7" s="449"/>
      <c r="B7" s="217">
        <f>SUM(B8:B13)</f>
        <v>4729.0198141001329</v>
      </c>
      <c r="C7" s="224">
        <f t="shared" ref="C7:P7" si="0">SUM(C8:C13)</f>
        <v>4753.8054292001425</v>
      </c>
      <c r="D7" s="219">
        <f t="shared" si="0"/>
        <v>4759.3028973001519</v>
      </c>
      <c r="E7" s="217">
        <f t="shared" si="0"/>
        <v>101087.80147972128</v>
      </c>
      <c r="F7" s="224">
        <f t="shared" si="0"/>
        <v>158636.35677421599</v>
      </c>
      <c r="G7" s="219">
        <f t="shared" si="0"/>
        <v>435417.21110682306</v>
      </c>
      <c r="H7" s="217">
        <f t="shared" si="0"/>
        <v>2077.2205199999994</v>
      </c>
      <c r="I7" s="224">
        <f t="shared" si="0"/>
        <v>2153.4138499999999</v>
      </c>
      <c r="J7" s="219">
        <f t="shared" si="0"/>
        <v>3215.8231099999985</v>
      </c>
      <c r="K7" s="217">
        <f t="shared" si="0"/>
        <v>99010.580959721279</v>
      </c>
      <c r="L7" s="224">
        <f t="shared" si="0"/>
        <v>156482.94292421601</v>
      </c>
      <c r="M7" s="219">
        <f t="shared" si="0"/>
        <v>432201.38799682306</v>
      </c>
      <c r="N7" s="224">
        <f t="shared" si="0"/>
        <v>55928.464880000007</v>
      </c>
      <c r="O7" s="224">
        <f t="shared" si="0"/>
        <v>87748.028440001246</v>
      </c>
      <c r="P7" s="224">
        <f t="shared" si="0"/>
        <v>263381.3102300028</v>
      </c>
    </row>
    <row r="8" spans="1:28">
      <c r="A8" s="222" t="s">
        <v>222</v>
      </c>
      <c r="B8" s="214">
        <v>1525.877829100152</v>
      </c>
      <c r="C8" s="7">
        <v>1533.7071842001619</v>
      </c>
      <c r="D8" s="211">
        <v>1540.3271553001721</v>
      </c>
      <c r="E8" s="214">
        <v>33990.755828291447</v>
      </c>
      <c r="F8" s="7">
        <v>52637.091412420268</v>
      </c>
      <c r="G8" s="211">
        <v>138255.32284401788</v>
      </c>
      <c r="H8" s="214">
        <v>4.1487699999999972</v>
      </c>
      <c r="I8" s="7">
        <v>3.8155499999999982</v>
      </c>
      <c r="J8" s="211">
        <v>6.6556199999999972</v>
      </c>
      <c r="K8" s="214">
        <v>33986.607058291447</v>
      </c>
      <c r="L8" s="7">
        <v>52633.275862420269</v>
      </c>
      <c r="M8" s="211">
        <v>138248.66722401787</v>
      </c>
      <c r="N8" s="7">
        <v>5069.8333700000103</v>
      </c>
      <c r="O8" s="7">
        <v>10867.97062000127</v>
      </c>
      <c r="P8" s="7">
        <v>42316.901510002819</v>
      </c>
    </row>
    <row r="9" spans="1:28">
      <c r="A9" s="222" t="s">
        <v>187</v>
      </c>
      <c r="B9" s="214">
        <v>434.63198899998224</v>
      </c>
      <c r="C9" s="7">
        <v>439.95713099998272</v>
      </c>
      <c r="D9" s="211">
        <v>445.38688299998228</v>
      </c>
      <c r="E9" s="214">
        <v>7999.1299034530002</v>
      </c>
      <c r="F9" s="7">
        <v>13392.215537540342</v>
      </c>
      <c r="G9" s="211">
        <v>37243.687036525334</v>
      </c>
      <c r="H9" s="214">
        <v>21.453349999999997</v>
      </c>
      <c r="I9" s="7">
        <v>21.403729999999992</v>
      </c>
      <c r="J9" s="211">
        <v>23.458079999999999</v>
      </c>
      <c r="K9" s="214">
        <v>7977.6765534530005</v>
      </c>
      <c r="L9" s="7">
        <v>13370.81180754034</v>
      </c>
      <c r="M9" s="211">
        <v>37220.228956525338</v>
      </c>
      <c r="N9" s="7">
        <v>2183.6189699999904</v>
      </c>
      <c r="O9" s="7">
        <v>3948.5664499999916</v>
      </c>
      <c r="P9" s="7">
        <v>13681.790229999997</v>
      </c>
    </row>
    <row r="10" spans="1:28">
      <c r="A10" s="222" t="s">
        <v>200</v>
      </c>
      <c r="B10" s="214">
        <v>407.35365599999784</v>
      </c>
      <c r="C10" s="7">
        <v>417.04175399999735</v>
      </c>
      <c r="D10" s="211">
        <v>426.89772899999696</v>
      </c>
      <c r="E10" s="214">
        <v>6789.8630979768523</v>
      </c>
      <c r="F10" s="7">
        <v>12237.551064255387</v>
      </c>
      <c r="G10" s="211">
        <v>34922.95205627977</v>
      </c>
      <c r="H10" s="214">
        <v>108.70419</v>
      </c>
      <c r="I10" s="7">
        <v>102.28764000000001</v>
      </c>
      <c r="J10" s="211">
        <v>134.04139999999998</v>
      </c>
      <c r="K10" s="214">
        <v>6681.1589079768528</v>
      </c>
      <c r="L10" s="7">
        <v>12135.263424255387</v>
      </c>
      <c r="M10" s="211">
        <v>34788.910656279768</v>
      </c>
      <c r="N10" s="7">
        <v>1672.000250000001</v>
      </c>
      <c r="O10" s="7">
        <v>2883.4532299999955</v>
      </c>
      <c r="P10" s="7">
        <v>9501.4019600000101</v>
      </c>
    </row>
    <row r="11" spans="1:28">
      <c r="A11" s="222" t="s">
        <v>188</v>
      </c>
      <c r="B11" s="214">
        <v>809.06190000000083</v>
      </c>
      <c r="C11" s="7">
        <v>809.25807000000088</v>
      </c>
      <c r="D11" s="211">
        <v>787.30174000000056</v>
      </c>
      <c r="E11" s="214">
        <v>15576.04177</v>
      </c>
      <c r="F11" s="7">
        <v>25204.051070000016</v>
      </c>
      <c r="G11" s="211">
        <v>70363.792620000022</v>
      </c>
      <c r="H11" s="214">
        <v>1240.6988499999993</v>
      </c>
      <c r="I11" s="7">
        <v>1324.1004899999998</v>
      </c>
      <c r="J11" s="211">
        <v>1798.0628699999982</v>
      </c>
      <c r="K11" s="214">
        <v>14335.342920000001</v>
      </c>
      <c r="L11" s="7">
        <v>23879.950580000015</v>
      </c>
      <c r="M11" s="211">
        <v>68565.729750000028</v>
      </c>
      <c r="N11" s="7">
        <v>11070.93420000002</v>
      </c>
      <c r="O11" s="7">
        <v>17384.03709999999</v>
      </c>
      <c r="P11" s="7">
        <v>50398.853029999911</v>
      </c>
    </row>
    <row r="12" spans="1:28">
      <c r="A12" s="222" t="s">
        <v>189</v>
      </c>
      <c r="B12" s="214">
        <v>1115.0387499999997</v>
      </c>
      <c r="C12" s="7">
        <v>1109.6446399999998</v>
      </c>
      <c r="D12" s="211">
        <v>1107.67389</v>
      </c>
      <c r="E12" s="214">
        <v>26560.513139999988</v>
      </c>
      <c r="F12" s="7">
        <v>39835.404930000012</v>
      </c>
      <c r="G12" s="211">
        <v>110853.01556000004</v>
      </c>
      <c r="H12" s="214">
        <v>433.59412000000009</v>
      </c>
      <c r="I12" s="7">
        <v>405.67517999999995</v>
      </c>
      <c r="J12" s="211">
        <v>685.3134500000001</v>
      </c>
      <c r="K12" s="214">
        <v>26126.919019999987</v>
      </c>
      <c r="L12" s="7">
        <v>39429.729750000013</v>
      </c>
      <c r="M12" s="211">
        <v>110167.70211000004</v>
      </c>
      <c r="N12" s="7">
        <v>26345.099589999983</v>
      </c>
      <c r="O12" s="7">
        <v>38336.352539999993</v>
      </c>
      <c r="P12" s="7">
        <v>106762.30425000007</v>
      </c>
    </row>
    <row r="13" spans="1:28" ht="13.5" customHeight="1">
      <c r="A13" s="223" t="s">
        <v>190</v>
      </c>
      <c r="B13" s="215">
        <v>437.05568999999986</v>
      </c>
      <c r="C13" s="210">
        <v>444.19664999999986</v>
      </c>
      <c r="D13" s="212">
        <v>451.71549999999991</v>
      </c>
      <c r="E13" s="215">
        <v>10171.497740000003</v>
      </c>
      <c r="F13" s="210">
        <v>15330.042759999995</v>
      </c>
      <c r="G13" s="212">
        <v>43778.440990000025</v>
      </c>
      <c r="H13" s="215">
        <v>268.62124000000006</v>
      </c>
      <c r="I13" s="210">
        <v>296.13125999999994</v>
      </c>
      <c r="J13" s="212">
        <v>568.29169000000002</v>
      </c>
      <c r="K13" s="215">
        <v>9902.8765000000021</v>
      </c>
      <c r="L13" s="210">
        <v>15033.911499999995</v>
      </c>
      <c r="M13" s="212">
        <v>43210.149300000026</v>
      </c>
      <c r="N13" s="210">
        <v>9586.9785000000047</v>
      </c>
      <c r="O13" s="210">
        <v>14327.648500000003</v>
      </c>
      <c r="P13" s="210">
        <v>40720.059250000006</v>
      </c>
    </row>
    <row r="14" spans="1:28" s="13" customFormat="1" ht="12.75" customHeight="1">
      <c r="A14" s="13" t="s">
        <v>385</v>
      </c>
      <c r="K14" s="51"/>
      <c r="P14" s="12"/>
    </row>
    <row r="15" spans="1:28" ht="12.75" customHeight="1"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</row>
    <row r="16" spans="1:28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</row>
    <row r="17" spans="1:17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2"/>
    </row>
    <row r="18" spans="1:17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2"/>
    </row>
    <row r="25" spans="1:17" ht="15">
      <c r="A25" s="91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78"/>
    </row>
    <row r="26" spans="1:17" ht="4.5" customHeight="1"/>
    <row r="27" spans="1:17" ht="12" customHeight="1">
      <c r="A27" s="452" t="str">
        <f>'3.1'!A4</f>
        <v>2026</v>
      </c>
      <c r="B27" s="445" t="s">
        <v>186</v>
      </c>
      <c r="C27" s="444"/>
      <c r="D27" s="446"/>
      <c r="E27" s="445" t="s">
        <v>19</v>
      </c>
      <c r="F27" s="444"/>
      <c r="G27" s="446"/>
      <c r="H27" s="445" t="s">
        <v>192</v>
      </c>
      <c r="I27" s="444"/>
      <c r="J27" s="446"/>
      <c r="K27" s="445" t="s">
        <v>6</v>
      </c>
      <c r="L27" s="444"/>
      <c r="M27" s="446"/>
      <c r="N27" s="444" t="s">
        <v>180</v>
      </c>
      <c r="O27" s="444"/>
      <c r="P27" s="444"/>
    </row>
    <row r="28" spans="1:17" ht="12" customHeight="1">
      <c r="A28" s="453"/>
      <c r="B28" s="440" t="s">
        <v>168</v>
      </c>
      <c r="C28" s="441"/>
      <c r="D28" s="442"/>
      <c r="E28" s="450" t="s">
        <v>5</v>
      </c>
      <c r="F28" s="447"/>
      <c r="G28" s="451"/>
      <c r="H28" s="450" t="s">
        <v>5</v>
      </c>
      <c r="I28" s="447"/>
      <c r="J28" s="451"/>
      <c r="K28" s="450" t="s">
        <v>5</v>
      </c>
      <c r="L28" s="447"/>
      <c r="M28" s="451"/>
      <c r="N28" s="447" t="s">
        <v>5</v>
      </c>
      <c r="O28" s="447"/>
      <c r="P28" s="447"/>
    </row>
    <row r="29" spans="1:17">
      <c r="A29" s="221"/>
      <c r="B29" s="308" t="s">
        <v>60</v>
      </c>
      <c r="C29" s="307" t="s">
        <v>61</v>
      </c>
      <c r="D29" s="312" t="s">
        <v>62</v>
      </c>
      <c r="E29" s="308" t="s">
        <v>60</v>
      </c>
      <c r="F29" s="307" t="s">
        <v>61</v>
      </c>
      <c r="G29" s="312" t="s">
        <v>62</v>
      </c>
      <c r="H29" s="308" t="s">
        <v>60</v>
      </c>
      <c r="I29" s="307" t="s">
        <v>61</v>
      </c>
      <c r="J29" s="312" t="s">
        <v>62</v>
      </c>
      <c r="K29" s="308" t="s">
        <v>60</v>
      </c>
      <c r="L29" s="307" t="s">
        <v>61</v>
      </c>
      <c r="M29" s="312" t="s">
        <v>62</v>
      </c>
      <c r="N29" s="307" t="s">
        <v>60</v>
      </c>
      <c r="O29" s="307" t="s">
        <v>61</v>
      </c>
      <c r="P29" s="307" t="s">
        <v>62</v>
      </c>
    </row>
    <row r="30" spans="1:17">
      <c r="A30" s="448" t="s">
        <v>291</v>
      </c>
      <c r="B30" s="432">
        <f>D31</f>
        <v>375.73648500000002</v>
      </c>
      <c r="C30" s="429"/>
      <c r="D30" s="433"/>
      <c r="E30" s="432">
        <f>SUM(E31:G31)</f>
        <v>175473.78360062808</v>
      </c>
      <c r="F30" s="429"/>
      <c r="G30" s="433"/>
      <c r="H30" s="432">
        <f>SUM(H31:J31)</f>
        <v>2547.7863400000006</v>
      </c>
      <c r="I30" s="429"/>
      <c r="J30" s="433"/>
      <c r="K30" s="432">
        <f>SUM(K31:M31)</f>
        <v>172925.99726062809</v>
      </c>
      <c r="L30" s="429"/>
      <c r="M30" s="433"/>
      <c r="N30" s="429">
        <f>SUM(N31:P31)</f>
        <v>170842.14530999999</v>
      </c>
      <c r="O30" s="429"/>
      <c r="P30" s="429"/>
    </row>
    <row r="31" spans="1:17">
      <c r="A31" s="449"/>
      <c r="B31" s="217">
        <f>SUM(B32:B35)</f>
        <v>377.15598499999999</v>
      </c>
      <c r="C31" s="224">
        <f t="shared" ref="C31:P31" si="1">SUM(C32:C35)</f>
        <v>377.15598499999999</v>
      </c>
      <c r="D31" s="219">
        <f t="shared" si="1"/>
        <v>375.73648500000002</v>
      </c>
      <c r="E31" s="217">
        <f t="shared" si="1"/>
        <v>64670.698073344334</v>
      </c>
      <c r="F31" s="224">
        <f t="shared" si="1"/>
        <v>52299.041187227944</v>
      </c>
      <c r="G31" s="219">
        <f t="shared" si="1"/>
        <v>58504.044340055814</v>
      </c>
      <c r="H31" s="217">
        <f t="shared" si="1"/>
        <v>876.84492000000057</v>
      </c>
      <c r="I31" s="224">
        <f t="shared" si="1"/>
        <v>954.29836999999975</v>
      </c>
      <c r="J31" s="219">
        <f t="shared" si="1"/>
        <v>716.64305000000013</v>
      </c>
      <c r="K31" s="217">
        <f t="shared" si="1"/>
        <v>63793.853153344331</v>
      </c>
      <c r="L31" s="224">
        <f t="shared" si="1"/>
        <v>51344.742817227947</v>
      </c>
      <c r="M31" s="219">
        <f t="shared" si="1"/>
        <v>57787.401290055808</v>
      </c>
      <c r="N31" s="224">
        <f t="shared" si="1"/>
        <v>62834.313249999999</v>
      </c>
      <c r="O31" s="224">
        <f t="shared" si="1"/>
        <v>50878.366389999996</v>
      </c>
      <c r="P31" s="224">
        <f t="shared" si="1"/>
        <v>57129.465670000012</v>
      </c>
    </row>
    <row r="32" spans="1:17">
      <c r="A32" s="222" t="s">
        <v>198</v>
      </c>
      <c r="B32" s="214">
        <v>2.0355849999999998</v>
      </c>
      <c r="C32" s="7">
        <v>2.0355849999999998</v>
      </c>
      <c r="D32" s="211">
        <v>2.0460849999999997</v>
      </c>
      <c r="E32" s="214">
        <v>126.46257334436126</v>
      </c>
      <c r="F32" s="7">
        <v>86.937437227929664</v>
      </c>
      <c r="G32" s="211">
        <v>102.56772005583343</v>
      </c>
      <c r="H32" s="214">
        <v>3.1141899999999998</v>
      </c>
      <c r="I32" s="7">
        <v>2.3519999999999999</v>
      </c>
      <c r="J32" s="211">
        <v>2.9367200000000002</v>
      </c>
      <c r="K32" s="214">
        <v>123.34838334436127</v>
      </c>
      <c r="L32" s="7">
        <v>84.58543722792966</v>
      </c>
      <c r="M32" s="211">
        <v>99.631000055833439</v>
      </c>
      <c r="N32" s="7">
        <v>115.2602</v>
      </c>
      <c r="O32" s="7">
        <v>79.67116</v>
      </c>
      <c r="P32" s="7">
        <v>95.058839999999989</v>
      </c>
    </row>
    <row r="33" spans="1:16">
      <c r="A33" s="222" t="s">
        <v>199</v>
      </c>
      <c r="B33" s="214">
        <v>5.16</v>
      </c>
      <c r="C33" s="7">
        <v>5.16</v>
      </c>
      <c r="D33" s="211">
        <v>4.8949999999999996</v>
      </c>
      <c r="E33" s="214">
        <v>454.01112000000001</v>
      </c>
      <c r="F33" s="7">
        <v>559.72931000000005</v>
      </c>
      <c r="G33" s="211">
        <v>621.97091999999998</v>
      </c>
      <c r="H33" s="214">
        <v>3.3352900000000001</v>
      </c>
      <c r="I33" s="7">
        <v>4.7276699999999998</v>
      </c>
      <c r="J33" s="211">
        <v>7.3690899999999999</v>
      </c>
      <c r="K33" s="214">
        <v>450.67583000000002</v>
      </c>
      <c r="L33" s="7">
        <v>555.00164000000007</v>
      </c>
      <c r="M33" s="211">
        <v>614.60182999999995</v>
      </c>
      <c r="N33" s="7">
        <v>448.67404999999997</v>
      </c>
      <c r="O33" s="7">
        <v>553.61297999999999</v>
      </c>
      <c r="P33" s="7">
        <v>613.24733000000003</v>
      </c>
    </row>
    <row r="34" spans="1:16">
      <c r="A34" s="222" t="s">
        <v>201</v>
      </c>
      <c r="B34" s="214">
        <v>56.08</v>
      </c>
      <c r="C34" s="7">
        <v>56.08</v>
      </c>
      <c r="D34" s="211">
        <v>54.914999999999999</v>
      </c>
      <c r="E34" s="214">
        <v>10375.004530000002</v>
      </c>
      <c r="F34" s="7">
        <v>7480.6587400000008</v>
      </c>
      <c r="G34" s="211">
        <v>8002.9997300000005</v>
      </c>
      <c r="H34" s="214">
        <v>105.47528</v>
      </c>
      <c r="I34" s="7">
        <v>73.439490000000006</v>
      </c>
      <c r="J34" s="211">
        <v>75.920730000000006</v>
      </c>
      <c r="K34" s="214">
        <v>10269.529250000001</v>
      </c>
      <c r="L34" s="7">
        <v>7407.219250000001</v>
      </c>
      <c r="M34" s="211">
        <v>7927.0790000000006</v>
      </c>
      <c r="N34" s="7">
        <v>10273.213500000002</v>
      </c>
      <c r="O34" s="7">
        <v>7407.1809999999987</v>
      </c>
      <c r="P34" s="7">
        <v>7927.4939999999997</v>
      </c>
    </row>
    <row r="35" spans="1:16">
      <c r="A35" s="223" t="s">
        <v>202</v>
      </c>
      <c r="B35" s="215">
        <v>313.88040000000001</v>
      </c>
      <c r="C35" s="210">
        <v>313.88040000000001</v>
      </c>
      <c r="D35" s="212">
        <v>313.88040000000001</v>
      </c>
      <c r="E35" s="215">
        <v>53715.219849999972</v>
      </c>
      <c r="F35" s="210">
        <v>44171.715700000015</v>
      </c>
      <c r="G35" s="212">
        <v>49776.505969999977</v>
      </c>
      <c r="H35" s="215">
        <v>764.92016000000058</v>
      </c>
      <c r="I35" s="210">
        <v>873.77920999999969</v>
      </c>
      <c r="J35" s="212">
        <v>630.41651000000013</v>
      </c>
      <c r="K35" s="215">
        <v>52950.299689999971</v>
      </c>
      <c r="L35" s="210">
        <v>43297.936490000015</v>
      </c>
      <c r="M35" s="212">
        <v>49146.089459999974</v>
      </c>
      <c r="N35" s="210">
        <v>51997.165499999996</v>
      </c>
      <c r="O35" s="210">
        <v>42837.901249999995</v>
      </c>
      <c r="P35" s="210">
        <v>48493.66550000001</v>
      </c>
    </row>
    <row r="36" spans="1:16" s="13" customFormat="1" ht="12.75" customHeight="1">
      <c r="A36" s="13" t="s">
        <v>385</v>
      </c>
      <c r="K36" s="52"/>
      <c r="P36" s="12"/>
    </row>
    <row r="37" spans="1:16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</row>
    <row r="38" spans="1:16" ht="13.5" customHeight="1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0"/>
  <sheetViews>
    <sheetView showGridLines="0" zoomScaleNormal="100" zoomScaleSheetLayoutView="100" workbookViewId="0"/>
  </sheetViews>
  <sheetFormatPr defaultColWidth="9.140625" defaultRowHeight="12"/>
  <cols>
    <col min="1" max="1" width="32.7109375" style="9" customWidth="1"/>
    <col min="2" max="13" width="9.28515625" style="9" customWidth="1"/>
    <col min="14" max="14" width="9.5703125" style="9" customWidth="1"/>
    <col min="15" max="15" width="13.28515625" style="9" customWidth="1"/>
    <col min="16" max="16" width="13.85546875" style="9" customWidth="1"/>
    <col min="17" max="17" width="14" style="9" customWidth="1"/>
    <col min="18" max="16384" width="9.140625" style="9"/>
  </cols>
  <sheetData>
    <row r="1" spans="1:13" s="6" customFormat="1" ht="18">
      <c r="A1" s="225" t="s">
        <v>383</v>
      </c>
      <c r="B1" s="77"/>
      <c r="C1" s="77"/>
      <c r="D1" s="77"/>
      <c r="M1" s="167" t="str">
        <f>'3.1'!N1</f>
        <v>I. čtvrtletí 2026</v>
      </c>
    </row>
    <row r="2" spans="1:13" ht="6" customHeight="1"/>
    <row r="3" spans="1:13" ht="12.75" customHeight="1">
      <c r="A3" s="452" t="str">
        <f>'3.1'!A4</f>
        <v>2026</v>
      </c>
      <c r="B3" s="445" t="s">
        <v>19</v>
      </c>
      <c r="C3" s="444"/>
      <c r="D3" s="446"/>
      <c r="E3" s="445" t="s">
        <v>192</v>
      </c>
      <c r="F3" s="444"/>
      <c r="G3" s="446"/>
      <c r="H3" s="445" t="s">
        <v>194</v>
      </c>
      <c r="I3" s="444"/>
      <c r="J3" s="446"/>
      <c r="K3" s="444" t="s">
        <v>6</v>
      </c>
      <c r="L3" s="444"/>
      <c r="M3" s="444"/>
    </row>
    <row r="4" spans="1:13" ht="12.75" customHeight="1">
      <c r="A4" s="453"/>
      <c r="B4" s="440" t="s">
        <v>103</v>
      </c>
      <c r="C4" s="441"/>
      <c r="D4" s="442"/>
      <c r="E4" s="450" t="s">
        <v>103</v>
      </c>
      <c r="F4" s="447"/>
      <c r="G4" s="451"/>
      <c r="H4" s="450" t="s">
        <v>103</v>
      </c>
      <c r="I4" s="447"/>
      <c r="J4" s="451"/>
      <c r="K4" s="447" t="s">
        <v>103</v>
      </c>
      <c r="L4" s="447"/>
      <c r="M4" s="447"/>
    </row>
    <row r="5" spans="1:13" ht="12.75" customHeight="1">
      <c r="A5" s="221"/>
      <c r="B5" s="308" t="s">
        <v>60</v>
      </c>
      <c r="C5" s="307" t="s">
        <v>61</v>
      </c>
      <c r="D5" s="312" t="s">
        <v>62</v>
      </c>
      <c r="E5" s="308" t="s">
        <v>60</v>
      </c>
      <c r="F5" s="307" t="s">
        <v>61</v>
      </c>
      <c r="G5" s="312" t="s">
        <v>62</v>
      </c>
      <c r="H5" s="308" t="s">
        <v>60</v>
      </c>
      <c r="I5" s="307" t="s">
        <v>61</v>
      </c>
      <c r="J5" s="312" t="s">
        <v>62</v>
      </c>
      <c r="K5" s="307" t="s">
        <v>60</v>
      </c>
      <c r="L5" s="307" t="s">
        <v>61</v>
      </c>
      <c r="M5" s="307" t="s">
        <v>62</v>
      </c>
    </row>
    <row r="6" spans="1:13" ht="12.75" customHeight="1">
      <c r="A6" s="448" t="s">
        <v>150</v>
      </c>
      <c r="B6" s="432">
        <f>SUM(B7:D7)</f>
        <v>719436.7969999999</v>
      </c>
      <c r="C6" s="429"/>
      <c r="D6" s="433"/>
      <c r="E6" s="432">
        <f>SUM(E7:G7)</f>
        <v>53916.387999999999</v>
      </c>
      <c r="F6" s="429"/>
      <c r="G6" s="433"/>
      <c r="H6" s="432">
        <f>SUM(H7:J7)</f>
        <v>36571.187999999995</v>
      </c>
      <c r="I6" s="429"/>
      <c r="J6" s="433"/>
      <c r="K6" s="429">
        <f>SUM(K7:M7)</f>
        <v>665520.40899999999</v>
      </c>
      <c r="L6" s="429"/>
      <c r="M6" s="429"/>
    </row>
    <row r="7" spans="1:13">
      <c r="A7" s="449"/>
      <c r="B7" s="217">
        <f>SUM(B8:B14)</f>
        <v>246277.20799999998</v>
      </c>
      <c r="C7" s="224">
        <f t="shared" ref="C7:M7" si="0">SUM(C8:C14)</f>
        <v>223502.92499999996</v>
      </c>
      <c r="D7" s="219">
        <f t="shared" si="0"/>
        <v>249656.66400000002</v>
      </c>
      <c r="E7" s="217">
        <f t="shared" si="0"/>
        <v>18676.450000000004</v>
      </c>
      <c r="F7" s="224">
        <f t="shared" si="0"/>
        <v>17377.987999999994</v>
      </c>
      <c r="G7" s="219">
        <f t="shared" si="0"/>
        <v>17861.950000000004</v>
      </c>
      <c r="H7" s="217">
        <f t="shared" si="0"/>
        <v>13146.716999999999</v>
      </c>
      <c r="I7" s="224">
        <f t="shared" si="0"/>
        <v>11096.392</v>
      </c>
      <c r="J7" s="219">
        <f t="shared" si="0"/>
        <v>12328.078999999998</v>
      </c>
      <c r="K7" s="224">
        <f t="shared" si="0"/>
        <v>227600.75799999997</v>
      </c>
      <c r="L7" s="224">
        <f t="shared" si="0"/>
        <v>206124.93699999995</v>
      </c>
      <c r="M7" s="224">
        <f t="shared" si="0"/>
        <v>231794.71399999998</v>
      </c>
    </row>
    <row r="8" spans="1:13">
      <c r="A8" s="227" t="s">
        <v>87</v>
      </c>
      <c r="B8" s="233">
        <v>15782.722</v>
      </c>
      <c r="C8" s="234">
        <v>15925.414000000001</v>
      </c>
      <c r="D8" s="235">
        <v>11593.777</v>
      </c>
      <c r="E8" s="233">
        <v>1839.2149999999999</v>
      </c>
      <c r="F8" s="234">
        <v>1921.9390000000001</v>
      </c>
      <c r="G8" s="235">
        <v>1518.3389999999999</v>
      </c>
      <c r="H8" s="233">
        <v>550.69299999999998</v>
      </c>
      <c r="I8" s="234">
        <v>587.68500000000006</v>
      </c>
      <c r="J8" s="235">
        <v>491.447</v>
      </c>
      <c r="K8" s="234">
        <v>13943.507</v>
      </c>
      <c r="L8" s="234">
        <v>14003.475</v>
      </c>
      <c r="M8" s="234">
        <v>10075.438</v>
      </c>
    </row>
    <row r="9" spans="1:13">
      <c r="A9" s="227" t="s">
        <v>171</v>
      </c>
      <c r="B9" s="233">
        <v>83367.747999999992</v>
      </c>
      <c r="C9" s="234">
        <v>70458.184999999998</v>
      </c>
      <c r="D9" s="235">
        <v>90663.288</v>
      </c>
      <c r="E9" s="233">
        <v>3104.3010000000004</v>
      </c>
      <c r="F9" s="234">
        <v>1757.8989999999999</v>
      </c>
      <c r="G9" s="235">
        <v>2033.6350000000002</v>
      </c>
      <c r="H9" s="233">
        <v>3314.723</v>
      </c>
      <c r="I9" s="234">
        <v>2416.7820000000002</v>
      </c>
      <c r="J9" s="235">
        <v>2884.8599999999997</v>
      </c>
      <c r="K9" s="234">
        <v>80263.446999999986</v>
      </c>
      <c r="L9" s="234">
        <v>68700.285999999993</v>
      </c>
      <c r="M9" s="234">
        <v>88629.653000000006</v>
      </c>
    </row>
    <row r="10" spans="1:13">
      <c r="A10" s="227" t="s">
        <v>88</v>
      </c>
      <c r="B10" s="233">
        <v>0</v>
      </c>
      <c r="C10" s="234">
        <v>0</v>
      </c>
      <c r="D10" s="235">
        <v>0</v>
      </c>
      <c r="E10" s="233">
        <v>0</v>
      </c>
      <c r="F10" s="234">
        <v>0</v>
      </c>
      <c r="G10" s="235">
        <v>0</v>
      </c>
      <c r="H10" s="233">
        <v>0</v>
      </c>
      <c r="I10" s="234">
        <v>0</v>
      </c>
      <c r="J10" s="235">
        <v>0</v>
      </c>
      <c r="K10" s="234">
        <v>0</v>
      </c>
      <c r="L10" s="234">
        <v>0</v>
      </c>
      <c r="M10" s="234">
        <v>0</v>
      </c>
    </row>
    <row r="11" spans="1:13">
      <c r="A11" s="227" t="s">
        <v>89</v>
      </c>
      <c r="B11" s="233">
        <v>0</v>
      </c>
      <c r="C11" s="234">
        <v>0</v>
      </c>
      <c r="D11" s="235">
        <v>0</v>
      </c>
      <c r="E11" s="233">
        <v>0</v>
      </c>
      <c r="F11" s="234">
        <v>0</v>
      </c>
      <c r="G11" s="235">
        <v>0</v>
      </c>
      <c r="H11" s="233">
        <v>0</v>
      </c>
      <c r="I11" s="234">
        <v>0</v>
      </c>
      <c r="J11" s="235">
        <v>0</v>
      </c>
      <c r="K11" s="234">
        <v>0</v>
      </c>
      <c r="L11" s="234">
        <v>0</v>
      </c>
      <c r="M11" s="234">
        <v>0</v>
      </c>
    </row>
    <row r="12" spans="1:13">
      <c r="A12" s="227" t="s">
        <v>90</v>
      </c>
      <c r="B12" s="233">
        <v>0</v>
      </c>
      <c r="C12" s="234">
        <v>0</v>
      </c>
      <c r="D12" s="235">
        <v>0</v>
      </c>
      <c r="E12" s="233">
        <v>0</v>
      </c>
      <c r="F12" s="234">
        <v>0</v>
      </c>
      <c r="G12" s="235">
        <v>0</v>
      </c>
      <c r="H12" s="233">
        <v>0</v>
      </c>
      <c r="I12" s="234">
        <v>0</v>
      </c>
      <c r="J12" s="235">
        <v>0</v>
      </c>
      <c r="K12" s="234">
        <v>0</v>
      </c>
      <c r="L12" s="234">
        <v>0</v>
      </c>
      <c r="M12" s="234">
        <v>0</v>
      </c>
    </row>
    <row r="13" spans="1:13">
      <c r="A13" s="228" t="s">
        <v>91</v>
      </c>
      <c r="B13" s="233">
        <v>138852.674</v>
      </c>
      <c r="C13" s="234">
        <v>129619.48899999996</v>
      </c>
      <c r="D13" s="235">
        <v>139045.30100000001</v>
      </c>
      <c r="E13" s="233">
        <v>13033.456000000006</v>
      </c>
      <c r="F13" s="234">
        <v>13074.798999999997</v>
      </c>
      <c r="G13" s="235">
        <v>13601.097000000003</v>
      </c>
      <c r="H13" s="233">
        <v>9100.5749999999989</v>
      </c>
      <c r="I13" s="234">
        <v>7947.8740000000007</v>
      </c>
      <c r="J13" s="235">
        <v>8817.3949999999986</v>
      </c>
      <c r="K13" s="234">
        <v>125819.21799999999</v>
      </c>
      <c r="L13" s="234">
        <v>116544.68999999996</v>
      </c>
      <c r="M13" s="234">
        <v>125444.204</v>
      </c>
    </row>
    <row r="14" spans="1:13" ht="24">
      <c r="A14" s="229" t="s">
        <v>164</v>
      </c>
      <c r="B14" s="230">
        <v>8274.0640000000003</v>
      </c>
      <c r="C14" s="231">
        <v>7499.8369999999995</v>
      </c>
      <c r="D14" s="232">
        <v>8354.2979999999989</v>
      </c>
      <c r="E14" s="230">
        <v>699.47800000000007</v>
      </c>
      <c r="F14" s="231">
        <v>623.351</v>
      </c>
      <c r="G14" s="232">
        <v>708.87899999999991</v>
      </c>
      <c r="H14" s="230">
        <v>180.726</v>
      </c>
      <c r="I14" s="231">
        <v>144.05099999999999</v>
      </c>
      <c r="J14" s="232">
        <v>134.37700000000001</v>
      </c>
      <c r="K14" s="231">
        <v>7574.5860000000002</v>
      </c>
      <c r="L14" s="231">
        <v>6876.4859999999999</v>
      </c>
      <c r="M14" s="231">
        <v>7645.418999999999</v>
      </c>
    </row>
    <row r="15" spans="1:13" s="13" customFormat="1" ht="11.25">
      <c r="M15" s="12"/>
    </row>
    <row r="16" spans="1:13" ht="11.25" customHeight="1">
      <c r="A16" s="22" t="s">
        <v>87</v>
      </c>
      <c r="B16" s="27">
        <f>SUM(B8:D8)/$B$6</f>
        <v>6.0188626965656869E-2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</row>
    <row r="17" spans="1:19" ht="12" customHeight="1">
      <c r="A17" s="22" t="s">
        <v>171</v>
      </c>
      <c r="B17" s="27">
        <f t="shared" ref="B17:B22" si="1">SUM(B9:D9)/$B$6</f>
        <v>0.33983418977108565</v>
      </c>
      <c r="C17" s="22"/>
      <c r="D17" s="22"/>
      <c r="E17" s="49"/>
      <c r="F17" s="49"/>
      <c r="G17" s="49"/>
      <c r="H17" s="49"/>
      <c r="I17" s="49"/>
      <c r="J17" s="49"/>
      <c r="K17" s="49"/>
      <c r="L17" s="49"/>
      <c r="M17" s="49"/>
    </row>
    <row r="18" spans="1:19">
      <c r="A18" s="22" t="s">
        <v>88</v>
      </c>
      <c r="B18" s="27">
        <f t="shared" si="1"/>
        <v>0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</row>
    <row r="19" spans="1:19">
      <c r="A19" s="22" t="s">
        <v>89</v>
      </c>
      <c r="B19" s="27">
        <f t="shared" si="1"/>
        <v>0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</row>
    <row r="20" spans="1:19">
      <c r="A20" s="22" t="s">
        <v>90</v>
      </c>
      <c r="B20" s="27">
        <f t="shared" si="1"/>
        <v>0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</row>
    <row r="21" spans="1:19">
      <c r="A21" s="22" t="s">
        <v>91</v>
      </c>
      <c r="B21" s="27">
        <f t="shared" si="1"/>
        <v>0.56643956175068977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</row>
    <row r="22" spans="1:19">
      <c r="A22" s="22" t="s">
        <v>164</v>
      </c>
      <c r="B22" s="27">
        <f t="shared" si="1"/>
        <v>3.35376215125677E-2</v>
      </c>
      <c r="C22" s="22"/>
      <c r="D22" s="22"/>
      <c r="E22" s="22"/>
      <c r="F22" s="22"/>
      <c r="G22" s="22"/>
      <c r="H22" s="50"/>
      <c r="I22" s="22"/>
      <c r="J22" s="22"/>
      <c r="K22" s="22"/>
      <c r="L22" s="22"/>
      <c r="M22" s="22"/>
    </row>
    <row r="23" spans="1:19" ht="7.5" customHeight="1"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</row>
    <row r="24" spans="1:19" s="6" customFormat="1" ht="15">
      <c r="A24" s="91"/>
      <c r="B24" s="77"/>
      <c r="C24" s="77"/>
      <c r="D24" s="77"/>
      <c r="N24" s="9"/>
      <c r="O24" s="9"/>
      <c r="P24" s="9"/>
      <c r="Q24" s="9"/>
      <c r="R24" s="9"/>
      <c r="S24" s="9"/>
    </row>
    <row r="25" spans="1:19" ht="4.5" customHeight="1"/>
    <row r="26" spans="1:19" ht="13.5" customHeight="1">
      <c r="A26" s="452" t="str">
        <f>'3.1'!A4</f>
        <v>2026</v>
      </c>
      <c r="B26" s="445" t="s">
        <v>19</v>
      </c>
      <c r="C26" s="444"/>
      <c r="D26" s="446"/>
      <c r="E26" s="445" t="s">
        <v>192</v>
      </c>
      <c r="F26" s="444"/>
      <c r="G26" s="446"/>
      <c r="H26" s="445" t="s">
        <v>194</v>
      </c>
      <c r="I26" s="444"/>
      <c r="J26" s="446"/>
      <c r="K26" s="444" t="s">
        <v>6</v>
      </c>
      <c r="L26" s="444"/>
      <c r="M26" s="444"/>
    </row>
    <row r="27" spans="1:19" ht="12.75" customHeight="1">
      <c r="A27" s="453"/>
      <c r="B27" s="440" t="s">
        <v>103</v>
      </c>
      <c r="C27" s="441"/>
      <c r="D27" s="442"/>
      <c r="E27" s="450" t="s">
        <v>103</v>
      </c>
      <c r="F27" s="447"/>
      <c r="G27" s="451"/>
      <c r="H27" s="450" t="s">
        <v>103</v>
      </c>
      <c r="I27" s="447"/>
      <c r="J27" s="451"/>
      <c r="K27" s="447" t="s">
        <v>103</v>
      </c>
      <c r="L27" s="447"/>
      <c r="M27" s="447"/>
    </row>
    <row r="28" spans="1:19" ht="12.75" customHeight="1">
      <c r="A28" s="221"/>
      <c r="B28" s="308" t="s">
        <v>60</v>
      </c>
      <c r="C28" s="307" t="s">
        <v>61</v>
      </c>
      <c r="D28" s="312" t="s">
        <v>62</v>
      </c>
      <c r="E28" s="308" t="s">
        <v>60</v>
      </c>
      <c r="F28" s="307" t="s">
        <v>61</v>
      </c>
      <c r="G28" s="312" t="s">
        <v>62</v>
      </c>
      <c r="H28" s="308" t="s">
        <v>60</v>
      </c>
      <c r="I28" s="307" t="s">
        <v>61</v>
      </c>
      <c r="J28" s="312" t="s">
        <v>62</v>
      </c>
      <c r="K28" s="307" t="s">
        <v>60</v>
      </c>
      <c r="L28" s="307" t="s">
        <v>61</v>
      </c>
      <c r="M28" s="307" t="s">
        <v>62</v>
      </c>
    </row>
    <row r="29" spans="1:19" ht="12.75" customHeight="1">
      <c r="A29" s="448" t="s">
        <v>149</v>
      </c>
      <c r="B29" s="432">
        <f>SUM(B30:D30)</f>
        <v>643410.29999999981</v>
      </c>
      <c r="C29" s="429"/>
      <c r="D29" s="433"/>
      <c r="E29" s="432">
        <f>SUM(E30:G30)</f>
        <v>44447.806000000004</v>
      </c>
      <c r="F29" s="429"/>
      <c r="G29" s="433"/>
      <c r="H29" s="432">
        <f>SUM(H30:J30)</f>
        <v>5602.4750000000004</v>
      </c>
      <c r="I29" s="429"/>
      <c r="J29" s="433"/>
      <c r="K29" s="429">
        <f>SUM(K30:M30)</f>
        <v>598962.49399999983</v>
      </c>
      <c r="L29" s="429"/>
      <c r="M29" s="429"/>
    </row>
    <row r="30" spans="1:19" ht="12.75" customHeight="1">
      <c r="A30" s="449"/>
      <c r="B30" s="217">
        <f>SUM(B31:B33)</f>
        <v>220508.4199999999</v>
      </c>
      <c r="C30" s="224">
        <f t="shared" ref="C30:M30" si="2">SUM(C31:C33)</f>
        <v>200082.25200000004</v>
      </c>
      <c r="D30" s="219">
        <f t="shared" si="2"/>
        <v>222819.62799999994</v>
      </c>
      <c r="E30" s="217">
        <f t="shared" si="2"/>
        <v>15031.869999999995</v>
      </c>
      <c r="F30" s="224">
        <f t="shared" si="2"/>
        <v>13799.565000000002</v>
      </c>
      <c r="G30" s="219">
        <f t="shared" si="2"/>
        <v>15616.371000000005</v>
      </c>
      <c r="H30" s="217">
        <f t="shared" si="2"/>
        <v>1907.3029999999997</v>
      </c>
      <c r="I30" s="224">
        <f t="shared" si="2"/>
        <v>1799.4580000000001</v>
      </c>
      <c r="J30" s="219">
        <f t="shared" si="2"/>
        <v>1895.7140000000006</v>
      </c>
      <c r="K30" s="224">
        <f t="shared" si="2"/>
        <v>205476.5499999999</v>
      </c>
      <c r="L30" s="224">
        <f t="shared" si="2"/>
        <v>186282.68700000001</v>
      </c>
      <c r="M30" s="224">
        <f t="shared" si="2"/>
        <v>207203.25699999993</v>
      </c>
    </row>
    <row r="31" spans="1:19" ht="12.75" customHeight="1">
      <c r="A31" s="227" t="s">
        <v>100</v>
      </c>
      <c r="B31" s="214">
        <v>4666.0230000000001</v>
      </c>
      <c r="C31" s="7">
        <v>4290.2210000000014</v>
      </c>
      <c r="D31" s="211">
        <v>5045.963999999999</v>
      </c>
      <c r="E31" s="214">
        <v>275.41399999999999</v>
      </c>
      <c r="F31" s="7">
        <v>267.90600000000006</v>
      </c>
      <c r="G31" s="211">
        <v>313.61100000000005</v>
      </c>
      <c r="H31" s="214">
        <v>0</v>
      </c>
      <c r="I31" s="7">
        <v>0</v>
      </c>
      <c r="J31" s="211">
        <v>0</v>
      </c>
      <c r="K31" s="7">
        <v>4390.6090000000004</v>
      </c>
      <c r="L31" s="7">
        <v>4022.3150000000014</v>
      </c>
      <c r="M31" s="7">
        <v>4732.3529999999992</v>
      </c>
    </row>
    <row r="32" spans="1:19" ht="12.75" customHeight="1">
      <c r="A32" s="227" t="s">
        <v>101</v>
      </c>
      <c r="B32" s="214">
        <v>9648.9659999999967</v>
      </c>
      <c r="C32" s="7">
        <v>9410.869999999999</v>
      </c>
      <c r="D32" s="211">
        <v>10809.064999999999</v>
      </c>
      <c r="E32" s="214">
        <v>781.077</v>
      </c>
      <c r="F32" s="7">
        <v>687.07899999999995</v>
      </c>
      <c r="G32" s="211">
        <v>759.45500000000027</v>
      </c>
      <c r="H32" s="214">
        <v>298.19900000000007</v>
      </c>
      <c r="I32" s="7">
        <v>280.14100000000002</v>
      </c>
      <c r="J32" s="211">
        <v>331.75899999999996</v>
      </c>
      <c r="K32" s="7">
        <v>8867.8889999999974</v>
      </c>
      <c r="L32" s="7">
        <v>8723.7909999999993</v>
      </c>
      <c r="M32" s="7">
        <v>10049.609999999999</v>
      </c>
    </row>
    <row r="33" spans="1:19" ht="13.5" customHeight="1">
      <c r="A33" s="229" t="s">
        <v>102</v>
      </c>
      <c r="B33" s="215">
        <v>206193.43099999989</v>
      </c>
      <c r="C33" s="210">
        <v>186381.16100000002</v>
      </c>
      <c r="D33" s="212">
        <v>206964.59899999993</v>
      </c>
      <c r="E33" s="215">
        <v>13975.378999999995</v>
      </c>
      <c r="F33" s="210">
        <v>12844.580000000002</v>
      </c>
      <c r="G33" s="212">
        <v>14543.305000000004</v>
      </c>
      <c r="H33" s="215">
        <v>1609.1039999999996</v>
      </c>
      <c r="I33" s="210">
        <v>1519.317</v>
      </c>
      <c r="J33" s="212">
        <v>1563.9550000000006</v>
      </c>
      <c r="K33" s="210">
        <v>192218.05199999991</v>
      </c>
      <c r="L33" s="210">
        <v>173536.58100000001</v>
      </c>
      <c r="M33" s="210">
        <v>192421.29399999994</v>
      </c>
    </row>
    <row r="34" spans="1:19" s="13" customFormat="1" ht="11.25">
      <c r="M34" s="12"/>
    </row>
    <row r="35" spans="1:19" s="13" customFormat="1" ht="11.25"/>
    <row r="36" spans="1:19" s="6" customFormat="1" ht="12" customHeight="1"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9"/>
      <c r="O36" s="9"/>
      <c r="P36" s="9"/>
      <c r="Q36" s="9"/>
      <c r="R36" s="9"/>
      <c r="S36" s="9"/>
    </row>
    <row r="37" spans="1:19" s="6" customFormat="1">
      <c r="A37" s="83" t="s">
        <v>100</v>
      </c>
      <c r="B37" s="27">
        <f>SUM(B31:D31)/$B$29</f>
        <v>2.1762486550184239E-2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9"/>
      <c r="O37" s="9"/>
      <c r="P37" s="9"/>
      <c r="Q37" s="9"/>
      <c r="R37" s="9"/>
      <c r="S37" s="9"/>
    </row>
    <row r="38" spans="1:19">
      <c r="A38" s="22" t="s">
        <v>101</v>
      </c>
      <c r="B38" s="27">
        <f>SUM(B32:D32)/$B$29</f>
        <v>4.6422789625842176E-2</v>
      </c>
    </row>
    <row r="39" spans="1:19">
      <c r="A39" s="22" t="s">
        <v>102</v>
      </c>
      <c r="B39" s="27">
        <f>SUM(B33:D33)/$B$29</f>
        <v>0.93181472382397368</v>
      </c>
    </row>
    <row r="53" spans="1:13"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</row>
    <row r="54" spans="1:13"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</row>
    <row r="55" spans="1:13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</row>
    <row r="56" spans="1:13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</row>
    <row r="57" spans="1:13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</row>
    <row r="58" spans="1:13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</row>
    <row r="59" spans="1:13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</row>
    <row r="60" spans="1:13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</row>
    <row r="62" spans="1:13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</row>
    <row r="63" spans="1:13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</row>
    <row r="64" spans="1:13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</row>
    <row r="66" spans="1:1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7" spans="1:1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</row>
    <row r="68" spans="1:1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</row>
    <row r="69" spans="1:1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6" customFormat="1" ht="18">
      <c r="A1" s="220" t="s">
        <v>384</v>
      </c>
      <c r="B1" s="107"/>
      <c r="C1" s="107"/>
      <c r="D1" s="107"/>
      <c r="M1" s="167" t="str">
        <f>'3.1'!N1</f>
        <v>I. čtvrtletí 2026</v>
      </c>
    </row>
    <row r="2" spans="1:13" ht="6" customHeight="1">
      <c r="B2" s="458"/>
      <c r="C2" s="458"/>
      <c r="D2" s="458"/>
      <c r="E2" s="459"/>
      <c r="F2" s="458"/>
      <c r="G2" s="458"/>
      <c r="H2" s="458"/>
      <c r="I2" s="458"/>
      <c r="J2" s="458"/>
    </row>
    <row r="3" spans="1:13" ht="16.5" customHeight="1">
      <c r="A3" s="463" t="str">
        <f>'3.1'!A4</f>
        <v>2026</v>
      </c>
      <c r="B3" s="460" t="s">
        <v>169</v>
      </c>
      <c r="C3" s="461"/>
      <c r="D3" s="462"/>
      <c r="E3" s="460" t="s">
        <v>175</v>
      </c>
      <c r="F3" s="461"/>
      <c r="G3" s="462"/>
      <c r="H3" s="460" t="s">
        <v>170</v>
      </c>
      <c r="I3" s="461"/>
      <c r="J3" s="462"/>
      <c r="K3" s="455" t="s">
        <v>166</v>
      </c>
      <c r="L3" s="455"/>
      <c r="M3" s="455"/>
    </row>
    <row r="4" spans="1:13">
      <c r="A4" s="464"/>
      <c r="B4" s="308" t="s">
        <v>60</v>
      </c>
      <c r="C4" s="307" t="s">
        <v>61</v>
      </c>
      <c r="D4" s="312" t="s">
        <v>62</v>
      </c>
      <c r="E4" s="308" t="s">
        <v>60</v>
      </c>
      <c r="F4" s="307" t="s">
        <v>61</v>
      </c>
      <c r="G4" s="312" t="s">
        <v>62</v>
      </c>
      <c r="H4" s="308" t="s">
        <v>60</v>
      </c>
      <c r="I4" s="307" t="s">
        <v>61</v>
      </c>
      <c r="J4" s="312" t="s">
        <v>62</v>
      </c>
      <c r="K4" s="307" t="s">
        <v>60</v>
      </c>
      <c r="L4" s="307" t="s">
        <v>61</v>
      </c>
      <c r="M4" s="307" t="s">
        <v>62</v>
      </c>
    </row>
    <row r="5" spans="1:13" ht="12.75" customHeight="1">
      <c r="A5" s="465" t="s">
        <v>204</v>
      </c>
      <c r="B5" s="432">
        <f>SUM(B6:D6)</f>
        <v>583.51632569999992</v>
      </c>
      <c r="C5" s="429"/>
      <c r="D5" s="433"/>
      <c r="E5" s="432">
        <f>SUM(E6:G6)</f>
        <v>384.92009400000001</v>
      </c>
      <c r="F5" s="429"/>
      <c r="G5" s="433"/>
      <c r="H5" s="432">
        <f>SUM(H6:J6)</f>
        <v>2382.9179569999997</v>
      </c>
      <c r="I5" s="429"/>
      <c r="J5" s="433"/>
      <c r="K5" s="429">
        <f>SUM(K6:M6)</f>
        <v>3351.3543767000001</v>
      </c>
      <c r="L5" s="429"/>
      <c r="M5" s="429"/>
    </row>
    <row r="6" spans="1:13">
      <c r="A6" s="466"/>
      <c r="B6" s="239">
        <f>SUM(B7:B18)</f>
        <v>209.12718300000003</v>
      </c>
      <c r="C6" s="237">
        <f t="shared" ref="C6:M6" si="0">SUM(C7:C18)</f>
        <v>189.34962699999997</v>
      </c>
      <c r="D6" s="238">
        <f t="shared" si="0"/>
        <v>185.03951569999992</v>
      </c>
      <c r="E6" s="239">
        <f t="shared" si="0"/>
        <v>139.36171999999999</v>
      </c>
      <c r="F6" s="237">
        <f t="shared" si="0"/>
        <v>125.83467500000002</v>
      </c>
      <c r="G6" s="238">
        <f t="shared" si="0"/>
        <v>119.72369900000001</v>
      </c>
      <c r="H6" s="239">
        <f t="shared" si="0"/>
        <v>963.20545800000002</v>
      </c>
      <c r="I6" s="237">
        <f t="shared" si="0"/>
        <v>761.68730800000003</v>
      </c>
      <c r="J6" s="238">
        <f t="shared" si="0"/>
        <v>658.02519099999995</v>
      </c>
      <c r="K6" s="237">
        <f t="shared" si="0"/>
        <v>1311.6943610000003</v>
      </c>
      <c r="L6" s="237">
        <f t="shared" si="0"/>
        <v>1076.8716099999999</v>
      </c>
      <c r="M6" s="237">
        <f t="shared" si="0"/>
        <v>962.78840569999988</v>
      </c>
    </row>
    <row r="7" spans="1:13">
      <c r="A7" s="207" t="s">
        <v>150</v>
      </c>
      <c r="B7" s="214">
        <v>2.1884500000000005</v>
      </c>
      <c r="C7" s="7">
        <v>1.997309</v>
      </c>
      <c r="D7" s="211">
        <v>2.008343</v>
      </c>
      <c r="E7" s="214">
        <v>6.8246710000000004</v>
      </c>
      <c r="F7" s="7">
        <v>7.7931859999999995</v>
      </c>
      <c r="G7" s="211">
        <v>9.9096419999999998</v>
      </c>
      <c r="H7" s="214">
        <v>153.79512600000001</v>
      </c>
      <c r="I7" s="7">
        <v>128.20206900000002</v>
      </c>
      <c r="J7" s="211">
        <v>129.641831</v>
      </c>
      <c r="K7" s="7">
        <v>162.80824700000002</v>
      </c>
      <c r="L7" s="7">
        <v>137.99256400000002</v>
      </c>
      <c r="M7" s="7">
        <v>141.55981599999998</v>
      </c>
    </row>
    <row r="8" spans="1:13">
      <c r="A8" s="207" t="s">
        <v>149</v>
      </c>
      <c r="B8" s="214">
        <v>105.2929729999999</v>
      </c>
      <c r="C8" s="7">
        <v>94.949155000000019</v>
      </c>
      <c r="D8" s="211">
        <v>104.18986899999994</v>
      </c>
      <c r="E8" s="214">
        <v>56.056033999999983</v>
      </c>
      <c r="F8" s="7">
        <v>52.282060000000008</v>
      </c>
      <c r="G8" s="211">
        <v>57.465003999999993</v>
      </c>
      <c r="H8" s="214">
        <v>3.821339</v>
      </c>
      <c r="I8" s="7">
        <v>3.366301</v>
      </c>
      <c r="J8" s="211">
        <v>3.5358619999999998</v>
      </c>
      <c r="K8" s="7">
        <v>165.17034599999988</v>
      </c>
      <c r="L8" s="7">
        <v>150.59751600000001</v>
      </c>
      <c r="M8" s="7">
        <v>165.19073499999996</v>
      </c>
    </row>
    <row r="9" spans="1:13">
      <c r="A9" s="207" t="s">
        <v>148</v>
      </c>
      <c r="B9" s="214">
        <v>0</v>
      </c>
      <c r="C9" s="7">
        <v>0</v>
      </c>
      <c r="D9" s="211">
        <v>4.2910000000000005E-3</v>
      </c>
      <c r="E9" s="214">
        <v>0</v>
      </c>
      <c r="F9" s="7">
        <v>0</v>
      </c>
      <c r="G9" s="211">
        <v>0.14472200000000002</v>
      </c>
      <c r="H9" s="214">
        <v>77.118696999999997</v>
      </c>
      <c r="I9" s="7">
        <v>67.98241800000001</v>
      </c>
      <c r="J9" s="211">
        <v>55.330344999999994</v>
      </c>
      <c r="K9" s="7">
        <v>77.118696999999997</v>
      </c>
      <c r="L9" s="7">
        <v>67.98241800000001</v>
      </c>
      <c r="M9" s="7">
        <v>55.479357999999991</v>
      </c>
    </row>
    <row r="10" spans="1:13">
      <c r="A10" s="207" t="s">
        <v>147</v>
      </c>
      <c r="B10" s="214">
        <v>1.0797260000000002</v>
      </c>
      <c r="C10" s="7">
        <v>1.078112</v>
      </c>
      <c r="D10" s="211">
        <v>1.3057799999999999</v>
      </c>
      <c r="E10" s="214">
        <v>0.58110799999999996</v>
      </c>
      <c r="F10" s="7">
        <v>0.60488799999999998</v>
      </c>
      <c r="G10" s="211">
        <v>0.58972599999999997</v>
      </c>
      <c r="H10" s="214">
        <v>560.00371100000007</v>
      </c>
      <c r="I10" s="7">
        <v>422.39491600000002</v>
      </c>
      <c r="J10" s="211">
        <v>357.12023999999997</v>
      </c>
      <c r="K10" s="7">
        <v>561.66454500000009</v>
      </c>
      <c r="L10" s="7">
        <v>424.07791600000002</v>
      </c>
      <c r="M10" s="7">
        <v>359.01574599999998</v>
      </c>
    </row>
    <row r="11" spans="1:13">
      <c r="A11" s="207" t="s">
        <v>146</v>
      </c>
      <c r="B11" s="214">
        <v>0</v>
      </c>
      <c r="C11" s="7">
        <v>0</v>
      </c>
      <c r="D11" s="211">
        <v>0</v>
      </c>
      <c r="E11" s="214">
        <v>0</v>
      </c>
      <c r="F11" s="7">
        <v>0</v>
      </c>
      <c r="G11" s="211">
        <v>0</v>
      </c>
      <c r="H11" s="214">
        <v>0</v>
      </c>
      <c r="I11" s="7">
        <v>0</v>
      </c>
      <c r="J11" s="211">
        <v>0</v>
      </c>
      <c r="K11" s="7">
        <v>0</v>
      </c>
      <c r="L11" s="7">
        <v>0</v>
      </c>
      <c r="M11" s="7">
        <v>0</v>
      </c>
    </row>
    <row r="12" spans="1:13">
      <c r="A12" s="207" t="s">
        <v>145</v>
      </c>
      <c r="B12" s="214">
        <v>0</v>
      </c>
      <c r="C12" s="7">
        <v>0.142009</v>
      </c>
      <c r="D12" s="211">
        <v>2.4335000000000002E-2</v>
      </c>
      <c r="E12" s="214">
        <v>1.8</v>
      </c>
      <c r="F12" s="7">
        <v>1.604603</v>
      </c>
      <c r="G12" s="211">
        <v>1.470029</v>
      </c>
      <c r="H12" s="214">
        <v>2.0244200000000001</v>
      </c>
      <c r="I12" s="7">
        <v>2.3949700000000003</v>
      </c>
      <c r="J12" s="211">
        <v>2.1836799999999998</v>
      </c>
      <c r="K12" s="7">
        <v>3.8244199999999999</v>
      </c>
      <c r="L12" s="7">
        <v>4.1415820000000005</v>
      </c>
      <c r="M12" s="7">
        <v>3.6780439999999999</v>
      </c>
    </row>
    <row r="13" spans="1:13">
      <c r="A13" s="207" t="s">
        <v>144</v>
      </c>
      <c r="B13" s="214">
        <v>0</v>
      </c>
      <c r="C13" s="7">
        <v>0</v>
      </c>
      <c r="D13" s="211">
        <v>0</v>
      </c>
      <c r="E13" s="214">
        <v>1.073</v>
      </c>
      <c r="F13" s="7">
        <v>1.2490000000000001</v>
      </c>
      <c r="G13" s="211">
        <v>0.371</v>
      </c>
      <c r="H13" s="214">
        <v>0.23242199999999999</v>
      </c>
      <c r="I13" s="7">
        <v>0.34442800000000001</v>
      </c>
      <c r="J13" s="211">
        <v>0.22977799999999998</v>
      </c>
      <c r="K13" s="7">
        <v>1.3054219999999999</v>
      </c>
      <c r="L13" s="7">
        <v>1.5934280000000001</v>
      </c>
      <c r="M13" s="7">
        <v>0.60077800000000003</v>
      </c>
    </row>
    <row r="14" spans="1:13">
      <c r="A14" s="207" t="s">
        <v>143</v>
      </c>
      <c r="B14" s="214">
        <v>0.16404299999999999</v>
      </c>
      <c r="C14" s="7">
        <v>0.18775800000000001</v>
      </c>
      <c r="D14" s="211">
        <v>0.13897800000000002</v>
      </c>
      <c r="E14" s="214">
        <v>0</v>
      </c>
      <c r="F14" s="7">
        <v>0</v>
      </c>
      <c r="G14" s="211">
        <v>0</v>
      </c>
      <c r="H14" s="214">
        <v>19.749846000000002</v>
      </c>
      <c r="I14" s="7">
        <v>18.927345000000003</v>
      </c>
      <c r="J14" s="211">
        <v>16.857752999999999</v>
      </c>
      <c r="K14" s="7">
        <v>19.913889000000001</v>
      </c>
      <c r="L14" s="7">
        <v>19.115103000000001</v>
      </c>
      <c r="M14" s="7">
        <v>16.996731</v>
      </c>
    </row>
    <row r="15" spans="1:13">
      <c r="A15" s="207" t="s">
        <v>142</v>
      </c>
      <c r="B15" s="214">
        <v>0.44750000000000001</v>
      </c>
      <c r="C15" s="7">
        <v>0.368898</v>
      </c>
      <c r="D15" s="211">
        <v>0.38814199999999999</v>
      </c>
      <c r="E15" s="214">
        <v>5.4826410000000001</v>
      </c>
      <c r="F15" s="7">
        <v>4.9473390000000004</v>
      </c>
      <c r="G15" s="211">
        <v>4.2109639999999997</v>
      </c>
      <c r="H15" s="214">
        <v>21.703575000000001</v>
      </c>
      <c r="I15" s="7">
        <v>21.448044999999997</v>
      </c>
      <c r="J15" s="211">
        <v>21.848250999999998</v>
      </c>
      <c r="K15" s="7">
        <v>27.633716</v>
      </c>
      <c r="L15" s="7">
        <v>26.764281999999998</v>
      </c>
      <c r="M15" s="7">
        <v>26.447356999999997</v>
      </c>
    </row>
    <row r="16" spans="1:13">
      <c r="A16" s="207" t="s">
        <v>14</v>
      </c>
      <c r="B16" s="214">
        <v>0</v>
      </c>
      <c r="C16" s="7">
        <v>0</v>
      </c>
      <c r="D16" s="211">
        <v>0</v>
      </c>
      <c r="E16" s="214">
        <v>0</v>
      </c>
      <c r="F16" s="7">
        <v>0</v>
      </c>
      <c r="G16" s="211">
        <v>0</v>
      </c>
      <c r="H16" s="214">
        <v>0</v>
      </c>
      <c r="I16" s="7">
        <v>0</v>
      </c>
      <c r="J16" s="211">
        <v>0</v>
      </c>
      <c r="K16" s="7">
        <v>0</v>
      </c>
      <c r="L16" s="7">
        <v>0</v>
      </c>
      <c r="M16" s="7">
        <v>0</v>
      </c>
    </row>
    <row r="17" spans="1:13">
      <c r="A17" s="207" t="s">
        <v>141</v>
      </c>
      <c r="B17" s="214">
        <v>0.37020300000000012</v>
      </c>
      <c r="C17" s="7">
        <v>0.34035399999999999</v>
      </c>
      <c r="D17" s="211">
        <v>0.35057500000000003</v>
      </c>
      <c r="E17" s="214">
        <v>0.44625300000000001</v>
      </c>
      <c r="F17" s="7">
        <v>0.227577</v>
      </c>
      <c r="G17" s="211">
        <v>7.5662999999999994E-2</v>
      </c>
      <c r="H17" s="214">
        <v>0.348358</v>
      </c>
      <c r="I17" s="7">
        <v>0.26750000000000002</v>
      </c>
      <c r="J17" s="211">
        <v>0.24102399999999999</v>
      </c>
      <c r="K17" s="7">
        <v>1.164814</v>
      </c>
      <c r="L17" s="7">
        <v>0.83543100000000003</v>
      </c>
      <c r="M17" s="7">
        <v>0.66726200000000002</v>
      </c>
    </row>
    <row r="18" spans="1:13">
      <c r="A18" s="207" t="s">
        <v>140</v>
      </c>
      <c r="B18" s="214">
        <v>99.584288000000114</v>
      </c>
      <c r="C18" s="7">
        <v>90.286031999999935</v>
      </c>
      <c r="D18" s="211">
        <v>76.629202699999993</v>
      </c>
      <c r="E18" s="214">
        <v>67.098012999999995</v>
      </c>
      <c r="F18" s="7">
        <v>57.126022000000006</v>
      </c>
      <c r="G18" s="211">
        <v>45.486949000000003</v>
      </c>
      <c r="H18" s="214">
        <v>124.40796400000001</v>
      </c>
      <c r="I18" s="7">
        <v>96.359316000000007</v>
      </c>
      <c r="J18" s="211">
        <v>71.036426999999989</v>
      </c>
      <c r="K18" s="7">
        <v>291.0902650000001</v>
      </c>
      <c r="L18" s="7">
        <v>243.77136999999996</v>
      </c>
      <c r="M18" s="7">
        <v>193.15257869999999</v>
      </c>
    </row>
    <row r="19" spans="1:13" s="6" customFormat="1" ht="13.5" customHeight="1">
      <c r="A19" s="240" t="s">
        <v>229</v>
      </c>
      <c r="B19" s="241">
        <v>486.00325000000055</v>
      </c>
      <c r="C19" s="242">
        <v>488.34335000000061</v>
      </c>
      <c r="D19" s="243">
        <v>484.81720000000064</v>
      </c>
      <c r="E19" s="241">
        <v>376.81069999999983</v>
      </c>
      <c r="F19" s="242">
        <v>375.73769999999985</v>
      </c>
      <c r="G19" s="243">
        <v>370.92469999999992</v>
      </c>
      <c r="H19" s="241">
        <v>8777.7667000000019</v>
      </c>
      <c r="I19" s="242">
        <v>8776.7667000000019</v>
      </c>
      <c r="J19" s="243">
        <v>8182.066700000003</v>
      </c>
      <c r="K19" s="242">
        <v>9640.5806500000017</v>
      </c>
      <c r="L19" s="242">
        <v>9640.8477500000026</v>
      </c>
      <c r="M19" s="242">
        <v>9037.8086000000039</v>
      </c>
    </row>
    <row r="20" spans="1:13" s="6" customFormat="1" ht="13.5" customHeight="1">
      <c r="A20" s="236" t="s">
        <v>230</v>
      </c>
      <c r="B20" s="215">
        <v>823.56741999999963</v>
      </c>
      <c r="C20" s="210">
        <v>840.89120999999943</v>
      </c>
      <c r="D20" s="212">
        <v>796.7295199999993</v>
      </c>
      <c r="E20" s="215">
        <v>1046.396</v>
      </c>
      <c r="F20" s="210">
        <v>1056.33</v>
      </c>
      <c r="G20" s="212">
        <v>1051.3849</v>
      </c>
      <c r="H20" s="215">
        <v>15975.238499999999</v>
      </c>
      <c r="I20" s="210">
        <v>15928.838500000002</v>
      </c>
      <c r="J20" s="212">
        <v>15434.994499999999</v>
      </c>
      <c r="K20" s="210">
        <v>17845.20192</v>
      </c>
      <c r="L20" s="210">
        <v>17826.059710000001</v>
      </c>
      <c r="M20" s="210">
        <v>17283.108919999999</v>
      </c>
    </row>
    <row r="21" spans="1:13">
      <c r="M21" s="12"/>
    </row>
    <row r="25" spans="1:13" ht="12" customHeight="1">
      <c r="I25" s="9" t="s">
        <v>249</v>
      </c>
      <c r="J25" s="76" t="s">
        <v>414</v>
      </c>
      <c r="K25" s="76" t="s">
        <v>250</v>
      </c>
    </row>
    <row r="26" spans="1:13">
      <c r="H26" s="9" t="s">
        <v>150</v>
      </c>
      <c r="I26" s="19">
        <f>SUM(B7:D7)</f>
        <v>6.1941020000000009</v>
      </c>
      <c r="J26" s="19">
        <f t="shared" ref="J26:J37" si="1">SUM(E7:G7)</f>
        <v>24.527498999999999</v>
      </c>
      <c r="K26" s="19">
        <f t="shared" ref="K26:K37" si="2">SUM(H7:J7)</f>
        <v>411.63902600000006</v>
      </c>
      <c r="L26" s="19"/>
    </row>
    <row r="27" spans="1:13">
      <c r="H27" s="9" t="s">
        <v>149</v>
      </c>
      <c r="I27" s="19">
        <f t="shared" ref="I27:I37" si="3">SUM(B8:D8)</f>
        <v>304.43199699999985</v>
      </c>
      <c r="J27" s="19">
        <f t="shared" si="1"/>
        <v>165.80309799999998</v>
      </c>
      <c r="K27" s="19">
        <f t="shared" si="2"/>
        <v>10.723502</v>
      </c>
      <c r="L27" s="19"/>
    </row>
    <row r="28" spans="1:13">
      <c r="H28" s="9" t="s">
        <v>148</v>
      </c>
      <c r="I28" s="19">
        <f t="shared" si="3"/>
        <v>4.2910000000000005E-3</v>
      </c>
      <c r="J28" s="19">
        <f t="shared" si="1"/>
        <v>0.14472200000000002</v>
      </c>
      <c r="K28" s="19">
        <f t="shared" si="2"/>
        <v>200.43145999999999</v>
      </c>
      <c r="L28" s="19"/>
    </row>
    <row r="29" spans="1:13">
      <c r="H29" s="9" t="s">
        <v>147</v>
      </c>
      <c r="I29" s="19">
        <f t="shared" si="3"/>
        <v>3.4636179999999999</v>
      </c>
      <c r="J29" s="19">
        <f t="shared" si="1"/>
        <v>1.7757219999999998</v>
      </c>
      <c r="K29" s="19">
        <f t="shared" si="2"/>
        <v>1339.518867</v>
      </c>
      <c r="L29" s="19"/>
    </row>
    <row r="30" spans="1:13">
      <c r="H30" s="9" t="s">
        <v>146</v>
      </c>
      <c r="I30" s="19">
        <f t="shared" si="3"/>
        <v>0</v>
      </c>
      <c r="J30" s="19">
        <f t="shared" si="1"/>
        <v>0</v>
      </c>
      <c r="K30" s="19">
        <f t="shared" si="2"/>
        <v>0</v>
      </c>
      <c r="L30" s="19"/>
    </row>
    <row r="31" spans="1:13">
      <c r="H31" s="9" t="s">
        <v>145</v>
      </c>
      <c r="I31" s="19">
        <f t="shared" si="3"/>
        <v>0.16634399999999999</v>
      </c>
      <c r="J31" s="19">
        <f t="shared" si="1"/>
        <v>4.8746320000000001</v>
      </c>
      <c r="K31" s="19">
        <f t="shared" si="2"/>
        <v>6.6030699999999998</v>
      </c>
      <c r="L31" s="19"/>
    </row>
    <row r="32" spans="1:13">
      <c r="H32" s="9" t="s">
        <v>144</v>
      </c>
      <c r="I32" s="19">
        <f t="shared" si="3"/>
        <v>0</v>
      </c>
      <c r="J32" s="19">
        <f t="shared" si="1"/>
        <v>2.6930000000000001</v>
      </c>
      <c r="K32" s="19">
        <f t="shared" si="2"/>
        <v>0.8066279999999999</v>
      </c>
      <c r="L32" s="19"/>
    </row>
    <row r="33" spans="8:12">
      <c r="H33" s="9" t="s">
        <v>143</v>
      </c>
      <c r="I33" s="19">
        <f t="shared" si="3"/>
        <v>0.49077900000000008</v>
      </c>
      <c r="J33" s="19">
        <f t="shared" si="1"/>
        <v>0</v>
      </c>
      <c r="K33" s="19">
        <f t="shared" si="2"/>
        <v>55.53494400000001</v>
      </c>
      <c r="L33" s="19"/>
    </row>
    <row r="34" spans="8:12">
      <c r="H34" s="9" t="s">
        <v>142</v>
      </c>
      <c r="I34" s="19">
        <f t="shared" si="3"/>
        <v>1.2045399999999999</v>
      </c>
      <c r="J34" s="19">
        <f t="shared" si="1"/>
        <v>14.640944000000001</v>
      </c>
      <c r="K34" s="19">
        <f t="shared" si="2"/>
        <v>64.999870999999985</v>
      </c>
      <c r="L34" s="19"/>
    </row>
    <row r="35" spans="8:12">
      <c r="H35" s="9" t="s">
        <v>14</v>
      </c>
      <c r="I35" s="19">
        <f t="shared" si="3"/>
        <v>0</v>
      </c>
      <c r="J35" s="19">
        <f t="shared" si="1"/>
        <v>0</v>
      </c>
      <c r="K35" s="19">
        <f t="shared" si="2"/>
        <v>0</v>
      </c>
      <c r="L35" s="19"/>
    </row>
    <row r="36" spans="8:12">
      <c r="H36" s="9" t="s">
        <v>141</v>
      </c>
      <c r="I36" s="19">
        <f t="shared" si="3"/>
        <v>1.0611320000000002</v>
      </c>
      <c r="J36" s="19">
        <f t="shared" si="1"/>
        <v>0.74949300000000008</v>
      </c>
      <c r="K36" s="19">
        <f t="shared" si="2"/>
        <v>0.85688200000000003</v>
      </c>
      <c r="L36" s="19"/>
    </row>
    <row r="37" spans="8:12">
      <c r="H37" s="9" t="s">
        <v>140</v>
      </c>
      <c r="I37" s="19">
        <f t="shared" si="3"/>
        <v>266.49952270000006</v>
      </c>
      <c r="J37" s="19">
        <f t="shared" si="1"/>
        <v>169.710984</v>
      </c>
      <c r="K37" s="19">
        <f t="shared" si="2"/>
        <v>291.80370700000003</v>
      </c>
      <c r="L37" s="19"/>
    </row>
  </sheetData>
  <mergeCells count="13">
    <mergeCell ref="H5:J5"/>
    <mergeCell ref="K5:M5"/>
    <mergeCell ref="A3:A4"/>
    <mergeCell ref="A5:A6"/>
    <mergeCell ref="B5:D5"/>
    <mergeCell ref="B3:D3"/>
    <mergeCell ref="E3:G3"/>
    <mergeCell ref="E5:G5"/>
    <mergeCell ref="B2:D2"/>
    <mergeCell ref="E2:G2"/>
    <mergeCell ref="H2:J2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9" customWidth="1"/>
    <col min="2" max="2" width="10" style="9" customWidth="1"/>
    <col min="3" max="13" width="10.140625" style="9" customWidth="1"/>
    <col min="14" max="14" width="11.7109375" style="9" customWidth="1"/>
    <col min="15" max="16384" width="9.140625" style="9"/>
  </cols>
  <sheetData>
    <row r="1" spans="1:13" s="6" customFormat="1" ht="20.25">
      <c r="A1" s="244" t="s">
        <v>378</v>
      </c>
      <c r="M1" s="167" t="str">
        <f>'3.1'!N1</f>
        <v>I. čtvrtletí 2026</v>
      </c>
    </row>
    <row r="2" spans="1:13" ht="6" customHeight="1"/>
    <row r="3" spans="1:13">
      <c r="A3" s="473" t="str">
        <f>'3.1'!A4</f>
        <v>2026</v>
      </c>
      <c r="B3" s="475" t="s">
        <v>179</v>
      </c>
      <c r="C3" s="455"/>
      <c r="D3" s="456"/>
      <c r="E3" s="475" t="s">
        <v>181</v>
      </c>
      <c r="F3" s="455"/>
      <c r="G3" s="456"/>
      <c r="H3" s="475" t="s">
        <v>182</v>
      </c>
      <c r="I3" s="455"/>
      <c r="J3" s="456"/>
      <c r="K3" s="455" t="s">
        <v>183</v>
      </c>
      <c r="L3" s="455"/>
      <c r="M3" s="455"/>
    </row>
    <row r="4" spans="1:13">
      <c r="A4" s="474"/>
      <c r="B4" s="308" t="s">
        <v>60</v>
      </c>
      <c r="C4" s="307" t="s">
        <v>61</v>
      </c>
      <c r="D4" s="312" t="s">
        <v>62</v>
      </c>
      <c r="E4" s="308" t="s">
        <v>63</v>
      </c>
      <c r="F4" s="307" t="s">
        <v>64</v>
      </c>
      <c r="G4" s="312" t="s">
        <v>65</v>
      </c>
      <c r="H4" s="308" t="s">
        <v>66</v>
      </c>
      <c r="I4" s="307" t="s">
        <v>67</v>
      </c>
      <c r="J4" s="312" t="s">
        <v>68</v>
      </c>
      <c r="K4" s="307" t="s">
        <v>69</v>
      </c>
      <c r="L4" s="307" t="s">
        <v>70</v>
      </c>
      <c r="M4" s="307" t="s">
        <v>71</v>
      </c>
    </row>
    <row r="5" spans="1:13">
      <c r="A5" s="465" t="s">
        <v>10</v>
      </c>
      <c r="B5" s="467">
        <f>D6</f>
        <v>23241.400762401645</v>
      </c>
      <c r="C5" s="468"/>
      <c r="D5" s="469"/>
      <c r="E5" s="470">
        <f>G6</f>
        <v>0</v>
      </c>
      <c r="F5" s="471"/>
      <c r="G5" s="472"/>
      <c r="H5" s="470">
        <f>J6</f>
        <v>0</v>
      </c>
      <c r="I5" s="471"/>
      <c r="J5" s="472"/>
      <c r="K5" s="471">
        <f>M6</f>
        <v>0</v>
      </c>
      <c r="L5" s="471"/>
      <c r="M5" s="471"/>
    </row>
    <row r="6" spans="1:13">
      <c r="A6" s="466"/>
      <c r="B6" s="254">
        <f>SUM(B7:B14)</f>
        <v>23814.904679201587</v>
      </c>
      <c r="C6" s="248">
        <f t="shared" ref="C6:M6" si="0">SUM(C7:C14)</f>
        <v>23835.016794301548</v>
      </c>
      <c r="D6" s="250">
        <f t="shared" si="0"/>
        <v>23241.400762401645</v>
      </c>
      <c r="E6" s="257">
        <f t="shared" si="0"/>
        <v>0</v>
      </c>
      <c r="F6" s="249">
        <f t="shared" si="0"/>
        <v>0</v>
      </c>
      <c r="G6" s="253">
        <f t="shared" si="0"/>
        <v>0</v>
      </c>
      <c r="H6" s="257">
        <f t="shared" si="0"/>
        <v>0</v>
      </c>
      <c r="I6" s="249">
        <f t="shared" si="0"/>
        <v>0</v>
      </c>
      <c r="J6" s="253">
        <f t="shared" si="0"/>
        <v>0</v>
      </c>
      <c r="K6" s="249">
        <f t="shared" si="0"/>
        <v>0</v>
      </c>
      <c r="L6" s="249">
        <f t="shared" si="0"/>
        <v>0</v>
      </c>
      <c r="M6" s="249">
        <f t="shared" si="0"/>
        <v>0</v>
      </c>
    </row>
    <row r="7" spans="1:13">
      <c r="A7" s="207" t="s">
        <v>0</v>
      </c>
      <c r="B7" s="255">
        <v>4346</v>
      </c>
      <c r="C7" s="245">
        <v>4346</v>
      </c>
      <c r="D7" s="251">
        <v>4346</v>
      </c>
      <c r="E7" s="255">
        <v>0</v>
      </c>
      <c r="F7" s="245">
        <v>0</v>
      </c>
      <c r="G7" s="251">
        <v>0</v>
      </c>
      <c r="H7" s="255">
        <v>0</v>
      </c>
      <c r="I7" s="245">
        <v>0</v>
      </c>
      <c r="J7" s="251">
        <v>0</v>
      </c>
      <c r="K7" s="245">
        <v>0</v>
      </c>
      <c r="L7" s="245">
        <v>0</v>
      </c>
      <c r="M7" s="245">
        <v>0</v>
      </c>
    </row>
    <row r="8" spans="1:13">
      <c r="A8" s="207" t="s">
        <v>15</v>
      </c>
      <c r="B8" s="255">
        <v>9222.257999999998</v>
      </c>
      <c r="C8" s="245">
        <v>9222.257999999998</v>
      </c>
      <c r="D8" s="251">
        <v>8628.7580000000016</v>
      </c>
      <c r="E8" s="255">
        <v>0</v>
      </c>
      <c r="F8" s="245">
        <v>0</v>
      </c>
      <c r="G8" s="251">
        <v>0</v>
      </c>
      <c r="H8" s="255">
        <v>0</v>
      </c>
      <c r="I8" s="245">
        <v>0</v>
      </c>
      <c r="J8" s="251">
        <v>0</v>
      </c>
      <c r="K8" s="245">
        <v>0</v>
      </c>
      <c r="L8" s="245">
        <v>0</v>
      </c>
      <c r="M8" s="245">
        <v>0</v>
      </c>
    </row>
    <row r="9" spans="1:13">
      <c r="A9" s="207" t="s">
        <v>16</v>
      </c>
      <c r="B9" s="255">
        <v>1363.4</v>
      </c>
      <c r="C9" s="245">
        <v>1363.4</v>
      </c>
      <c r="D9" s="251">
        <v>1363.4</v>
      </c>
      <c r="E9" s="255">
        <v>0</v>
      </c>
      <c r="F9" s="245">
        <v>0</v>
      </c>
      <c r="G9" s="251">
        <v>0</v>
      </c>
      <c r="H9" s="255">
        <v>0</v>
      </c>
      <c r="I9" s="245">
        <v>0</v>
      </c>
      <c r="J9" s="251">
        <v>0</v>
      </c>
      <c r="K9" s="245">
        <v>0</v>
      </c>
      <c r="L9" s="245">
        <v>0</v>
      </c>
      <c r="M9" s="245">
        <v>0</v>
      </c>
    </row>
    <row r="10" spans="1:13">
      <c r="A10" s="207" t="s">
        <v>17</v>
      </c>
      <c r="B10" s="255">
        <v>1486.9308401000005</v>
      </c>
      <c r="C10" s="245">
        <v>1485.0208401000004</v>
      </c>
      <c r="D10" s="251">
        <v>1482.4478401000006</v>
      </c>
      <c r="E10" s="255">
        <v>0</v>
      </c>
      <c r="F10" s="245">
        <v>0</v>
      </c>
      <c r="G10" s="251">
        <v>0</v>
      </c>
      <c r="H10" s="255">
        <v>0</v>
      </c>
      <c r="I10" s="245">
        <v>0</v>
      </c>
      <c r="J10" s="251">
        <v>0</v>
      </c>
      <c r="K10" s="245">
        <v>0</v>
      </c>
      <c r="L10" s="245">
        <v>0</v>
      </c>
      <c r="M10" s="245">
        <v>0</v>
      </c>
    </row>
    <row r="11" spans="1:13">
      <c r="A11" s="207" t="s">
        <v>3</v>
      </c>
      <c r="B11" s="255">
        <v>1118.6400399999973</v>
      </c>
      <c r="C11" s="245">
        <v>1115.8765399999972</v>
      </c>
      <c r="D11" s="251">
        <v>1114.2555399999974</v>
      </c>
      <c r="E11" s="255">
        <v>0</v>
      </c>
      <c r="F11" s="245">
        <v>0</v>
      </c>
      <c r="G11" s="251">
        <v>0</v>
      </c>
      <c r="H11" s="255">
        <v>0</v>
      </c>
      <c r="I11" s="245">
        <v>0</v>
      </c>
      <c r="J11" s="251">
        <v>0</v>
      </c>
      <c r="K11" s="245">
        <v>0</v>
      </c>
      <c r="L11" s="245">
        <v>0</v>
      </c>
      <c r="M11" s="245">
        <v>0</v>
      </c>
    </row>
    <row r="12" spans="1:13">
      <c r="A12" s="207" t="s">
        <v>18</v>
      </c>
      <c r="B12" s="255">
        <v>1171.5</v>
      </c>
      <c r="C12" s="245">
        <v>1171.5</v>
      </c>
      <c r="D12" s="251">
        <v>1171.5</v>
      </c>
      <c r="E12" s="255">
        <v>0</v>
      </c>
      <c r="F12" s="245">
        <v>0</v>
      </c>
      <c r="G12" s="251">
        <v>0</v>
      </c>
      <c r="H12" s="255">
        <v>0</v>
      </c>
      <c r="I12" s="245">
        <v>0</v>
      </c>
      <c r="J12" s="251">
        <v>0</v>
      </c>
      <c r="K12" s="245">
        <v>0</v>
      </c>
      <c r="L12" s="245">
        <v>0</v>
      </c>
      <c r="M12" s="245">
        <v>0</v>
      </c>
    </row>
    <row r="13" spans="1:13">
      <c r="A13" s="207" t="s">
        <v>1</v>
      </c>
      <c r="B13" s="255">
        <v>377.15598499999999</v>
      </c>
      <c r="C13" s="245">
        <v>377.15598499999999</v>
      </c>
      <c r="D13" s="251">
        <v>375.73648500000002</v>
      </c>
      <c r="E13" s="255">
        <v>0</v>
      </c>
      <c r="F13" s="245">
        <v>0</v>
      </c>
      <c r="G13" s="251">
        <v>0</v>
      </c>
      <c r="H13" s="255">
        <v>0</v>
      </c>
      <c r="I13" s="245">
        <v>0</v>
      </c>
      <c r="J13" s="251">
        <v>0</v>
      </c>
      <c r="K13" s="245">
        <v>0</v>
      </c>
      <c r="L13" s="245">
        <v>0</v>
      </c>
      <c r="M13" s="245">
        <v>0</v>
      </c>
    </row>
    <row r="14" spans="1:13">
      <c r="A14" s="208" t="s">
        <v>2</v>
      </c>
      <c r="B14" s="256">
        <v>4729.0198141015881</v>
      </c>
      <c r="C14" s="247">
        <v>4753.8054292015504</v>
      </c>
      <c r="D14" s="252">
        <v>4759.3028973016444</v>
      </c>
      <c r="E14" s="256">
        <v>0</v>
      </c>
      <c r="F14" s="247">
        <v>0</v>
      </c>
      <c r="G14" s="252">
        <v>0</v>
      </c>
      <c r="H14" s="256">
        <v>0</v>
      </c>
      <c r="I14" s="247">
        <v>0</v>
      </c>
      <c r="J14" s="252">
        <v>0</v>
      </c>
      <c r="K14" s="247">
        <v>0</v>
      </c>
      <c r="L14" s="247">
        <v>0</v>
      </c>
      <c r="M14" s="247">
        <v>0</v>
      </c>
    </row>
    <row r="15" spans="1:13">
      <c r="M15" s="12"/>
    </row>
    <row r="16" spans="1:13" ht="3.75" customHeight="1"/>
    <row r="17" spans="1:10">
      <c r="A17" s="358" t="str">
        <f>'3.1'!A4</f>
        <v>2026</v>
      </c>
      <c r="B17" s="246" t="s">
        <v>7</v>
      </c>
      <c r="C17" s="246" t="s">
        <v>20</v>
      </c>
      <c r="D17" s="246" t="s">
        <v>21</v>
      </c>
      <c r="E17" s="246" t="s">
        <v>22</v>
      </c>
      <c r="F17" s="246" t="s">
        <v>43</v>
      </c>
      <c r="G17" s="246" t="s">
        <v>44</v>
      </c>
      <c r="H17" s="246" t="s">
        <v>45</v>
      </c>
      <c r="I17" s="246" t="s">
        <v>46</v>
      </c>
      <c r="J17" s="246" t="s">
        <v>53</v>
      </c>
    </row>
    <row r="18" spans="1:10">
      <c r="A18" s="353" t="s">
        <v>10</v>
      </c>
      <c r="B18" s="305">
        <f>SUM(B19:B32)</f>
        <v>4346</v>
      </c>
      <c r="C18" s="305">
        <f t="shared" ref="C18:I18" si="1">SUM(C19:C32)</f>
        <v>8628.757999999998</v>
      </c>
      <c r="D18" s="305">
        <f t="shared" si="1"/>
        <v>1363.4</v>
      </c>
      <c r="E18" s="305">
        <f t="shared" si="1"/>
        <v>1482.4478401000001</v>
      </c>
      <c r="F18" s="305">
        <f t="shared" si="1"/>
        <v>1114.2555399999999</v>
      </c>
      <c r="G18" s="305">
        <f t="shared" si="1"/>
        <v>1171.5</v>
      </c>
      <c r="H18" s="305">
        <f t="shared" si="1"/>
        <v>375.73648499999996</v>
      </c>
      <c r="I18" s="305">
        <f t="shared" si="1"/>
        <v>4759.3028973000273</v>
      </c>
      <c r="J18" s="305">
        <f t="shared" ref="J18:J32" si="2">SUM(B18:I18)</f>
        <v>23241.400762400022</v>
      </c>
    </row>
    <row r="19" spans="1:10">
      <c r="A19" s="351" t="s">
        <v>233</v>
      </c>
      <c r="B19" s="7">
        <v>0</v>
      </c>
      <c r="C19" s="7">
        <v>17.440000000000001</v>
      </c>
      <c r="D19" s="7">
        <v>0</v>
      </c>
      <c r="E19" s="7">
        <v>79.818999999999974</v>
      </c>
      <c r="F19" s="7">
        <v>11.205999999999998</v>
      </c>
      <c r="G19" s="7">
        <v>0</v>
      </c>
      <c r="H19" s="7">
        <v>0</v>
      </c>
      <c r="I19" s="7">
        <v>112.95885999999959</v>
      </c>
      <c r="J19" s="7">
        <f t="shared" si="2"/>
        <v>221.42385999999956</v>
      </c>
    </row>
    <row r="20" spans="1:10">
      <c r="A20" s="351" t="s">
        <v>235</v>
      </c>
      <c r="B20" s="7">
        <v>2250</v>
      </c>
      <c r="C20" s="7">
        <v>216.0907</v>
      </c>
      <c r="D20" s="7">
        <v>0</v>
      </c>
      <c r="E20" s="7">
        <v>77.02000000000001</v>
      </c>
      <c r="F20" s="7">
        <v>176.06565000000009</v>
      </c>
      <c r="G20" s="7">
        <v>0</v>
      </c>
      <c r="H20" s="7">
        <v>0.01</v>
      </c>
      <c r="I20" s="7">
        <v>437.23188199999925</v>
      </c>
      <c r="J20" s="7">
        <f t="shared" si="2"/>
        <v>3156.4182319999995</v>
      </c>
    </row>
    <row r="21" spans="1:10">
      <c r="A21" s="351" t="s">
        <v>236</v>
      </c>
      <c r="B21" s="7">
        <v>0</v>
      </c>
      <c r="C21" s="7">
        <v>220.79999999999998</v>
      </c>
      <c r="D21" s="7">
        <v>118.5</v>
      </c>
      <c r="E21" s="7">
        <v>110.77900009999993</v>
      </c>
      <c r="F21" s="7">
        <v>35.063699999999997</v>
      </c>
      <c r="G21" s="7">
        <v>0</v>
      </c>
      <c r="H21" s="7">
        <v>8.4453049999999994</v>
      </c>
      <c r="I21" s="7">
        <v>754.42658619999565</v>
      </c>
      <c r="J21" s="7">
        <f t="shared" si="2"/>
        <v>1248.0145912999956</v>
      </c>
    </row>
    <row r="22" spans="1:10">
      <c r="A22" s="351" t="s">
        <v>237</v>
      </c>
      <c r="B22" s="7">
        <v>0</v>
      </c>
      <c r="C22" s="7">
        <v>539.35199999999998</v>
      </c>
      <c r="D22" s="7">
        <v>400</v>
      </c>
      <c r="E22" s="7">
        <v>24.919</v>
      </c>
      <c r="F22" s="7">
        <v>7.8119999999999985</v>
      </c>
      <c r="G22" s="7">
        <v>0</v>
      </c>
      <c r="H22" s="7">
        <v>71.444999999999993</v>
      </c>
      <c r="I22" s="7">
        <v>88.636861999998914</v>
      </c>
      <c r="J22" s="7">
        <f t="shared" si="2"/>
        <v>1132.1648619999989</v>
      </c>
    </row>
    <row r="23" spans="1:10">
      <c r="A23" s="351" t="s">
        <v>234</v>
      </c>
      <c r="B23" s="7">
        <v>2096</v>
      </c>
      <c r="C23" s="7">
        <v>14.759</v>
      </c>
      <c r="D23" s="7">
        <v>0</v>
      </c>
      <c r="E23" s="7">
        <v>115.59840000000003</v>
      </c>
      <c r="F23" s="7">
        <v>17.473099999999988</v>
      </c>
      <c r="G23" s="7">
        <v>475</v>
      </c>
      <c r="H23" s="7">
        <v>11.945</v>
      </c>
      <c r="I23" s="7">
        <v>253.06675209999969</v>
      </c>
      <c r="J23" s="7">
        <f t="shared" si="2"/>
        <v>2983.8422520999998</v>
      </c>
    </row>
    <row r="24" spans="1:10">
      <c r="A24" s="351" t="s">
        <v>238</v>
      </c>
      <c r="B24" s="7">
        <v>0</v>
      </c>
      <c r="C24" s="7">
        <v>182.64700000000002</v>
      </c>
      <c r="D24" s="7">
        <v>0</v>
      </c>
      <c r="E24" s="7">
        <v>91.523380000000003</v>
      </c>
      <c r="F24" s="7">
        <v>29.832399999999968</v>
      </c>
      <c r="G24" s="7">
        <v>0</v>
      </c>
      <c r="H24" s="7">
        <v>10.223500000000001</v>
      </c>
      <c r="I24" s="7">
        <v>268.61155699999898</v>
      </c>
      <c r="J24" s="7">
        <f t="shared" si="2"/>
        <v>582.8378369999989</v>
      </c>
    </row>
    <row r="25" spans="1:10">
      <c r="A25" s="351" t="s">
        <v>239</v>
      </c>
      <c r="B25" s="7">
        <v>0</v>
      </c>
      <c r="C25" s="7">
        <v>6.2830000000000004</v>
      </c>
      <c r="D25" s="7">
        <v>0</v>
      </c>
      <c r="E25" s="7">
        <v>52.736000000000033</v>
      </c>
      <c r="F25" s="7">
        <v>25.339249999999982</v>
      </c>
      <c r="G25" s="7">
        <v>0</v>
      </c>
      <c r="H25" s="7">
        <v>48.840979999999995</v>
      </c>
      <c r="I25" s="7">
        <v>201.93292599999714</v>
      </c>
      <c r="J25" s="7">
        <f t="shared" si="2"/>
        <v>335.13215599999717</v>
      </c>
    </row>
    <row r="26" spans="1:10">
      <c r="A26" s="351" t="s">
        <v>240</v>
      </c>
      <c r="B26" s="7">
        <v>0</v>
      </c>
      <c r="C26" s="7">
        <v>473.16039999999998</v>
      </c>
      <c r="D26" s="7">
        <v>0</v>
      </c>
      <c r="E26" s="7">
        <v>185.13090000000003</v>
      </c>
      <c r="F26" s="7">
        <v>18.055399999999988</v>
      </c>
      <c r="G26" s="7">
        <v>0</v>
      </c>
      <c r="H26" s="7">
        <v>41.75569999999999</v>
      </c>
      <c r="I26" s="7">
        <v>312.6237160000428</v>
      </c>
      <c r="J26" s="7">
        <f t="shared" si="2"/>
        <v>1030.7261160000428</v>
      </c>
    </row>
    <row r="27" spans="1:10">
      <c r="A27" s="351" t="s">
        <v>241</v>
      </c>
      <c r="B27" s="7">
        <v>0</v>
      </c>
      <c r="C27" s="7">
        <v>70.628200000000007</v>
      </c>
      <c r="D27" s="7">
        <v>0</v>
      </c>
      <c r="E27" s="7">
        <v>189.30399999999983</v>
      </c>
      <c r="F27" s="7">
        <v>13.553039999999996</v>
      </c>
      <c r="G27" s="7">
        <v>650</v>
      </c>
      <c r="H27" s="7">
        <v>62.434999999999995</v>
      </c>
      <c r="I27" s="7">
        <v>263.38120399999832</v>
      </c>
      <c r="J27" s="7">
        <f t="shared" si="2"/>
        <v>1249.3014439999981</v>
      </c>
    </row>
    <row r="28" spans="1:10">
      <c r="A28" s="351" t="s">
        <v>242</v>
      </c>
      <c r="B28" s="7">
        <v>0</v>
      </c>
      <c r="C28" s="7">
        <v>1293.7099999999998</v>
      </c>
      <c r="D28" s="7">
        <v>0</v>
      </c>
      <c r="E28" s="7">
        <v>85.260500000000022</v>
      </c>
      <c r="F28" s="7">
        <v>30.357800000000019</v>
      </c>
      <c r="G28" s="7">
        <v>0</v>
      </c>
      <c r="H28" s="7">
        <v>22.965399999999999</v>
      </c>
      <c r="I28" s="7">
        <v>254.00729699999738</v>
      </c>
      <c r="J28" s="7">
        <f t="shared" si="2"/>
        <v>1686.3009969999973</v>
      </c>
    </row>
    <row r="29" spans="1:10">
      <c r="A29" s="351" t="s">
        <v>243</v>
      </c>
      <c r="B29" s="7">
        <v>0</v>
      </c>
      <c r="C29" s="7">
        <v>262.08500000000004</v>
      </c>
      <c r="D29" s="7">
        <v>0</v>
      </c>
      <c r="E29" s="7">
        <v>74.149500000000003</v>
      </c>
      <c r="F29" s="7">
        <v>21.235499999999991</v>
      </c>
      <c r="G29" s="7">
        <v>1.5</v>
      </c>
      <c r="H29" s="7">
        <v>4.5299999999999994</v>
      </c>
      <c r="I29" s="7">
        <v>410.47793899999738</v>
      </c>
      <c r="J29" s="7">
        <f t="shared" si="2"/>
        <v>773.97793899999738</v>
      </c>
    </row>
    <row r="30" spans="1:10">
      <c r="A30" s="351" t="s">
        <v>244</v>
      </c>
      <c r="B30" s="7">
        <v>0</v>
      </c>
      <c r="C30" s="7">
        <v>1151.7282</v>
      </c>
      <c r="D30" s="7">
        <v>0</v>
      </c>
      <c r="E30" s="7">
        <v>292.35036000000002</v>
      </c>
      <c r="F30" s="7">
        <v>644.68605999999988</v>
      </c>
      <c r="G30" s="7">
        <v>45</v>
      </c>
      <c r="H30" s="7">
        <v>6.0655999999999999</v>
      </c>
      <c r="I30" s="7">
        <v>698.5562650000038</v>
      </c>
      <c r="J30" s="7">
        <f t="shared" si="2"/>
        <v>2838.3864850000036</v>
      </c>
    </row>
    <row r="31" spans="1:10">
      <c r="A31" s="351" t="s">
        <v>245</v>
      </c>
      <c r="B31" s="7">
        <v>0</v>
      </c>
      <c r="C31" s="7">
        <v>4048.4124999999995</v>
      </c>
      <c r="D31" s="7">
        <v>844.9</v>
      </c>
      <c r="E31" s="7">
        <v>64.145400000000038</v>
      </c>
      <c r="F31" s="7">
        <v>75.81913999999999</v>
      </c>
      <c r="G31" s="7">
        <v>0</v>
      </c>
      <c r="H31" s="7">
        <v>86.8</v>
      </c>
      <c r="I31" s="7">
        <v>380.25331299999823</v>
      </c>
      <c r="J31" s="7">
        <f t="shared" si="2"/>
        <v>5500.3303529999976</v>
      </c>
    </row>
    <row r="32" spans="1:10">
      <c r="A32" s="352" t="s">
        <v>246</v>
      </c>
      <c r="B32" s="210">
        <v>0</v>
      </c>
      <c r="C32" s="210">
        <v>131.66200000000001</v>
      </c>
      <c r="D32" s="210">
        <v>0</v>
      </c>
      <c r="E32" s="210">
        <v>39.712400000000002</v>
      </c>
      <c r="F32" s="210">
        <v>7.7564999999999991</v>
      </c>
      <c r="G32" s="210">
        <v>0</v>
      </c>
      <c r="H32" s="210">
        <v>0.27500000000000002</v>
      </c>
      <c r="I32" s="210">
        <v>323.13773799999996</v>
      </c>
      <c r="J32" s="210">
        <f t="shared" si="2"/>
        <v>502.54363799999999</v>
      </c>
    </row>
    <row r="33" spans="10:10">
      <c r="J33" s="12"/>
    </row>
  </sheetData>
  <sortState xmlns:xlrd2="http://schemas.microsoft.com/office/spreadsheetml/2017/richdata2"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conditionalFormatting sqref="B5:D14">
    <cfRule type="expression" dxfId="25" priority="4">
      <formula>SEARCH($B$3,$M$1)</formula>
    </cfRule>
  </conditionalFormatting>
  <conditionalFormatting sqref="B5:G14">
    <cfRule type="expression" dxfId="24" priority="3">
      <formula>SEARCH($E$3,$M$1)</formula>
    </cfRule>
  </conditionalFormatting>
  <conditionalFormatting sqref="B5:J14">
    <cfRule type="expression" dxfId="23" priority="2">
      <formula>SEARCH($H$3,$M$1)</formula>
    </cfRule>
  </conditionalFormatting>
  <conditionalFormatting sqref="B5:M14">
    <cfRule type="expression" dxfId="22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9" customWidth="1"/>
    <col min="2" max="9" width="13.7109375" style="9" customWidth="1"/>
    <col min="10" max="10" width="15.7109375" style="9" customWidth="1"/>
    <col min="11" max="16384" width="9.140625" style="9"/>
  </cols>
  <sheetData>
    <row r="1" spans="1:10" ht="20.25">
      <c r="A1" s="244" t="s">
        <v>379</v>
      </c>
      <c r="J1" s="167" t="str">
        <f>'3.1'!N1</f>
        <v>I. čtvrtletí 2026</v>
      </c>
    </row>
    <row r="2" spans="1:10" s="6" customFormat="1" ht="18">
      <c r="A2" s="220" t="str">
        <f>"6.1 Výroba elektřiny v krajích ČR podle technologie elektráren za "&amp;LEFT(J1,SEARCH(" ",J1)-1)&amp;" čtvrtletí [MWh]"</f>
        <v>6.1 Výroba elektřiny v krajích ČR podle technologie elektráren za I. čtvrtletí [MWh]</v>
      </c>
    </row>
    <row r="3" spans="1:10" ht="6" customHeight="1"/>
    <row r="4" spans="1:10">
      <c r="A4" s="359" t="str">
        <f>'3.1'!A4</f>
        <v>2026</v>
      </c>
      <c r="B4" s="259" t="s">
        <v>7</v>
      </c>
      <c r="C4" s="259" t="s">
        <v>20</v>
      </c>
      <c r="D4" s="259" t="s">
        <v>21</v>
      </c>
      <c r="E4" s="259" t="s">
        <v>22</v>
      </c>
      <c r="F4" s="259" t="s">
        <v>43</v>
      </c>
      <c r="G4" s="259" t="s">
        <v>44</v>
      </c>
      <c r="H4" s="259" t="s">
        <v>45</v>
      </c>
      <c r="I4" s="259" t="s">
        <v>46</v>
      </c>
      <c r="J4" s="259" t="s">
        <v>53</v>
      </c>
    </row>
    <row r="5" spans="1:10">
      <c r="A5" s="261" t="s">
        <v>10</v>
      </c>
      <c r="B5" s="262">
        <f>SUM(B6:B19)</f>
        <v>7311295.1899999995</v>
      </c>
      <c r="C5" s="262">
        <f t="shared" ref="C5:I5" si="0">SUM(C6:C19)</f>
        <v>10473884.168</v>
      </c>
      <c r="D5" s="262">
        <f t="shared" si="0"/>
        <v>1182357.55</v>
      </c>
      <c r="E5" s="262">
        <f t="shared" si="0"/>
        <v>1144945.93</v>
      </c>
      <c r="F5" s="262">
        <f t="shared" si="0"/>
        <v>404887.19297452021</v>
      </c>
      <c r="G5" s="262">
        <f t="shared" si="0"/>
        <v>337374.88</v>
      </c>
      <c r="H5" s="262">
        <f t="shared" si="0"/>
        <v>175473.78360062817</v>
      </c>
      <c r="I5" s="262">
        <f t="shared" si="0"/>
        <v>695141.36936076032</v>
      </c>
      <c r="J5" s="262">
        <f t="shared" ref="J5:J19" si="1">SUM(B5:I5)</f>
        <v>21725360.063935906</v>
      </c>
    </row>
    <row r="6" spans="1:10">
      <c r="A6" s="349" t="s">
        <v>233</v>
      </c>
      <c r="B6" s="19">
        <v>0</v>
      </c>
      <c r="C6" s="19">
        <v>27843.420000000002</v>
      </c>
      <c r="D6" s="19">
        <v>0</v>
      </c>
      <c r="E6" s="19">
        <v>35222.243999999992</v>
      </c>
      <c r="F6" s="19">
        <v>8222.834200000003</v>
      </c>
      <c r="G6" s="19">
        <v>0</v>
      </c>
      <c r="H6" s="19">
        <v>0</v>
      </c>
      <c r="I6" s="19">
        <v>14596.275347612202</v>
      </c>
      <c r="J6" s="19">
        <f t="shared" si="1"/>
        <v>85884.773547612189</v>
      </c>
    </row>
    <row r="7" spans="1:10">
      <c r="A7" s="349" t="s">
        <v>235</v>
      </c>
      <c r="B7" s="19">
        <v>3472042.48</v>
      </c>
      <c r="C7" s="19">
        <v>110835.462</v>
      </c>
      <c r="D7" s="19">
        <v>0</v>
      </c>
      <c r="E7" s="19">
        <v>80264.959000000032</v>
      </c>
      <c r="F7" s="19">
        <v>37251.291667839505</v>
      </c>
      <c r="G7" s="19">
        <v>0</v>
      </c>
      <c r="H7" s="19">
        <v>0</v>
      </c>
      <c r="I7" s="19">
        <v>68282.308375205568</v>
      </c>
      <c r="J7" s="19">
        <f t="shared" si="1"/>
        <v>3768676.5010430445</v>
      </c>
    </row>
    <row r="8" spans="1:10">
      <c r="A8" s="349" t="s">
        <v>236</v>
      </c>
      <c r="B8" s="19">
        <v>0</v>
      </c>
      <c r="C8" s="19">
        <v>141144.68700000001</v>
      </c>
      <c r="D8" s="19">
        <v>130593.39000000001</v>
      </c>
      <c r="E8" s="19">
        <v>99426.717000000004</v>
      </c>
      <c r="F8" s="19">
        <v>22845.657125129757</v>
      </c>
      <c r="G8" s="19">
        <v>0</v>
      </c>
      <c r="H8" s="19">
        <v>3256.5590842238003</v>
      </c>
      <c r="I8" s="19">
        <v>121918.25794059099</v>
      </c>
      <c r="J8" s="19">
        <f t="shared" si="1"/>
        <v>519185.2681499446</v>
      </c>
    </row>
    <row r="9" spans="1:10">
      <c r="A9" s="349" t="s">
        <v>237</v>
      </c>
      <c r="B9" s="19">
        <v>0</v>
      </c>
      <c r="C9" s="19">
        <v>402244.03700000001</v>
      </c>
      <c r="D9" s="19">
        <v>93653.91</v>
      </c>
      <c r="E9" s="19">
        <v>23220.304000000004</v>
      </c>
      <c r="F9" s="19">
        <v>5823.5084972902732</v>
      </c>
      <c r="G9" s="19">
        <v>0</v>
      </c>
      <c r="H9" s="19">
        <v>32917.733090000016</v>
      </c>
      <c r="I9" s="19">
        <v>11886.765766236174</v>
      </c>
      <c r="J9" s="19">
        <f t="shared" si="1"/>
        <v>569746.25835352647</v>
      </c>
    </row>
    <row r="10" spans="1:10">
      <c r="A10" s="349" t="s">
        <v>234</v>
      </c>
      <c r="B10" s="19">
        <v>3839252.71</v>
      </c>
      <c r="C10" s="19">
        <v>20312.612999999998</v>
      </c>
      <c r="D10" s="19">
        <v>0</v>
      </c>
      <c r="E10" s="19">
        <v>139132.16599999991</v>
      </c>
      <c r="F10" s="19">
        <v>13459.929460597514</v>
      </c>
      <c r="G10" s="19">
        <v>116805.78</v>
      </c>
      <c r="H10" s="19">
        <v>5862.2317149377768</v>
      </c>
      <c r="I10" s="19">
        <v>36514.692115692415</v>
      </c>
      <c r="J10" s="19">
        <f t="shared" si="1"/>
        <v>4171340.1222912273</v>
      </c>
    </row>
    <row r="11" spans="1:10">
      <c r="A11" s="349" t="s">
        <v>238</v>
      </c>
      <c r="B11" s="19">
        <v>0</v>
      </c>
      <c r="C11" s="19">
        <v>130140.454</v>
      </c>
      <c r="D11" s="19">
        <v>0</v>
      </c>
      <c r="E11" s="19">
        <v>98927.165999999983</v>
      </c>
      <c r="F11" s="19">
        <v>25244.78892667716</v>
      </c>
      <c r="G11" s="19">
        <v>0</v>
      </c>
      <c r="H11" s="19">
        <v>4565.8420350685601</v>
      </c>
      <c r="I11" s="19">
        <v>37662.9190454934</v>
      </c>
      <c r="J11" s="19">
        <f t="shared" si="1"/>
        <v>296541.1700072391</v>
      </c>
    </row>
    <row r="12" spans="1:10">
      <c r="A12" s="349" t="s">
        <v>239</v>
      </c>
      <c r="B12" s="19">
        <v>0</v>
      </c>
      <c r="C12" s="19">
        <v>9474.1380000000008</v>
      </c>
      <c r="D12" s="19">
        <v>0</v>
      </c>
      <c r="E12" s="19">
        <v>43733.03800000003</v>
      </c>
      <c r="F12" s="19">
        <v>21617.014912288389</v>
      </c>
      <c r="G12" s="19">
        <v>0</v>
      </c>
      <c r="H12" s="19">
        <v>29418.210104223828</v>
      </c>
      <c r="I12" s="19">
        <v>27821.84095175378</v>
      </c>
      <c r="J12" s="19">
        <f t="shared" si="1"/>
        <v>132064.24196826603</v>
      </c>
    </row>
    <row r="13" spans="1:10">
      <c r="A13" s="349" t="s">
        <v>240</v>
      </c>
      <c r="B13" s="19">
        <v>0</v>
      </c>
      <c r="C13" s="19">
        <v>480808.94899999996</v>
      </c>
      <c r="D13" s="19">
        <v>0</v>
      </c>
      <c r="E13" s="19">
        <v>148792.927</v>
      </c>
      <c r="F13" s="19">
        <v>10427.798685805539</v>
      </c>
      <c r="G13" s="19">
        <v>0</v>
      </c>
      <c r="H13" s="19">
        <v>25173.086779357818</v>
      </c>
      <c r="I13" s="19">
        <v>42056.844717109714</v>
      </c>
      <c r="J13" s="19">
        <f t="shared" si="1"/>
        <v>707259.60618227301</v>
      </c>
    </row>
    <row r="14" spans="1:10">
      <c r="A14" s="349" t="s">
        <v>241</v>
      </c>
      <c r="B14" s="19">
        <v>0</v>
      </c>
      <c r="C14" s="19">
        <v>66054.000999999989</v>
      </c>
      <c r="D14" s="19">
        <v>0</v>
      </c>
      <c r="E14" s="19">
        <v>95395.416999999958</v>
      </c>
      <c r="F14" s="19">
        <v>9529.7164322689878</v>
      </c>
      <c r="G14" s="19">
        <v>203205.08000000002</v>
      </c>
      <c r="H14" s="19">
        <v>31382.009050000001</v>
      </c>
      <c r="I14" s="19">
        <v>39531.140104739447</v>
      </c>
      <c r="J14" s="19">
        <f t="shared" si="1"/>
        <v>445097.36358700844</v>
      </c>
    </row>
    <row r="15" spans="1:10">
      <c r="A15" s="349" t="s">
        <v>242</v>
      </c>
      <c r="B15" s="19">
        <v>0</v>
      </c>
      <c r="C15" s="19">
        <v>1273115.378</v>
      </c>
      <c r="D15" s="19">
        <v>0</v>
      </c>
      <c r="E15" s="19">
        <v>90224.917999999903</v>
      </c>
      <c r="F15" s="19">
        <v>16169.01594064989</v>
      </c>
      <c r="G15" s="19">
        <v>0</v>
      </c>
      <c r="H15" s="19">
        <v>5598.8516721119013</v>
      </c>
      <c r="I15" s="19">
        <v>35723.056893058543</v>
      </c>
      <c r="J15" s="19">
        <f t="shared" si="1"/>
        <v>1420831.2205058204</v>
      </c>
    </row>
    <row r="16" spans="1:10">
      <c r="A16" s="349" t="s">
        <v>243</v>
      </c>
      <c r="B16" s="19">
        <v>0</v>
      </c>
      <c r="C16" s="19">
        <v>192136.96899999998</v>
      </c>
      <c r="D16" s="19">
        <v>0</v>
      </c>
      <c r="E16" s="19">
        <v>71190.158000000025</v>
      </c>
      <c r="F16" s="19">
        <v>19255.943807141932</v>
      </c>
      <c r="G16" s="19">
        <v>0</v>
      </c>
      <c r="H16" s="19">
        <v>1888.3197500000001</v>
      </c>
      <c r="I16" s="19">
        <v>59035.693677622927</v>
      </c>
      <c r="J16" s="19">
        <f t="shared" si="1"/>
        <v>343507.08423476486</v>
      </c>
    </row>
    <row r="17" spans="1:10">
      <c r="A17" s="349" t="s">
        <v>244</v>
      </c>
      <c r="B17" s="19">
        <v>0</v>
      </c>
      <c r="C17" s="19">
        <v>1325202.6410000001</v>
      </c>
      <c r="D17" s="19">
        <v>0</v>
      </c>
      <c r="E17" s="19">
        <v>119272.79400000004</v>
      </c>
      <c r="F17" s="19">
        <v>132250.66989951619</v>
      </c>
      <c r="G17" s="19">
        <v>17364.02</v>
      </c>
      <c r="H17" s="19">
        <v>1668.0131707044718</v>
      </c>
      <c r="I17" s="19">
        <v>101215.75071962402</v>
      </c>
      <c r="J17" s="19">
        <f t="shared" si="1"/>
        <v>1696973.8887898449</v>
      </c>
    </row>
    <row r="18" spans="1:10">
      <c r="A18" s="349" t="s">
        <v>245</v>
      </c>
      <c r="B18" s="19">
        <v>0</v>
      </c>
      <c r="C18" s="19">
        <v>6228527.2080000006</v>
      </c>
      <c r="D18" s="19">
        <v>958110.25</v>
      </c>
      <c r="E18" s="19">
        <v>55156.710999999974</v>
      </c>
      <c r="F18" s="19">
        <v>75361.628246261273</v>
      </c>
      <c r="G18" s="19">
        <v>0</v>
      </c>
      <c r="H18" s="19">
        <v>33713.275150000001</v>
      </c>
      <c r="I18" s="19">
        <v>49768.94189029422</v>
      </c>
      <c r="J18" s="19">
        <f t="shared" si="1"/>
        <v>7400638.0142865572</v>
      </c>
    </row>
    <row r="19" spans="1:10">
      <c r="A19" s="350" t="s">
        <v>246</v>
      </c>
      <c r="B19" s="197">
        <v>0</v>
      </c>
      <c r="C19" s="197">
        <v>66044.210999999996</v>
      </c>
      <c r="D19" s="197">
        <v>0</v>
      </c>
      <c r="E19" s="197">
        <v>44986.411000000007</v>
      </c>
      <c r="F19" s="197">
        <v>7427.3951730537628</v>
      </c>
      <c r="G19" s="197">
        <v>0</v>
      </c>
      <c r="H19" s="197">
        <v>29.652000000000001</v>
      </c>
      <c r="I19" s="197">
        <v>49126.881815726956</v>
      </c>
      <c r="J19" s="197">
        <f t="shared" si="1"/>
        <v>167614.55098878074</v>
      </c>
    </row>
    <row r="20" spans="1:10">
      <c r="J20" s="12"/>
    </row>
    <row r="21" spans="1:10" ht="11.25" customHeight="1"/>
    <row r="22" spans="1:10" s="6" customFormat="1" ht="18">
      <c r="A22" s="220" t="str">
        <f>"6.2 Spotřeba elektřiny netto v krajích ČR podle kategorie spotřeb za "&amp;LEFT(J1,SEARCH(" ",J1)-1)&amp;" čtvrtletí [MWh]"</f>
        <v>6.2 Spotřeba elektřiny netto v krajích ČR podle kategorie spotřeb za I. čtvrtletí [MWh]</v>
      </c>
      <c r="H22" s="45"/>
    </row>
    <row r="23" spans="1:10" ht="7.5" customHeight="1"/>
    <row r="24" spans="1:10">
      <c r="A24" s="359" t="str">
        <f>'3.1'!A4</f>
        <v>2026</v>
      </c>
      <c r="B24" s="258" t="s">
        <v>8</v>
      </c>
      <c r="C24" s="258" t="s">
        <v>9</v>
      </c>
      <c r="D24" s="258" t="s">
        <v>132</v>
      </c>
      <c r="E24" s="258" t="s">
        <v>130</v>
      </c>
      <c r="F24" s="258" t="s">
        <v>53</v>
      </c>
    </row>
    <row r="25" spans="1:10">
      <c r="A25" s="263" t="s">
        <v>10</v>
      </c>
      <c r="B25" s="262">
        <f>SUM(B26:B39)</f>
        <v>1869675.7339999999</v>
      </c>
      <c r="C25" s="262">
        <f>SUM(C26:C39)</f>
        <v>5878794.2990000006</v>
      </c>
      <c r="D25" s="262">
        <f>SUM(D26:D39)</f>
        <v>2314638.1699031652</v>
      </c>
      <c r="E25" s="262">
        <f>SUM(E26:E39)</f>
        <v>5441922.2553727441</v>
      </c>
      <c r="F25" s="262">
        <f t="shared" ref="F25:F39" si="2">SUM(B25:E25)</f>
        <v>15505030.45827591</v>
      </c>
    </row>
    <row r="26" spans="1:10" ht="13.5" customHeight="1">
      <c r="A26" s="56" t="s">
        <v>233</v>
      </c>
      <c r="B26" s="19">
        <v>30397.975999999999</v>
      </c>
      <c r="C26" s="19">
        <v>796916.85000000009</v>
      </c>
      <c r="D26" s="19">
        <v>353257.9317267884</v>
      </c>
      <c r="E26" s="19">
        <v>505730.51117082377</v>
      </c>
      <c r="F26" s="19">
        <f t="shared" si="2"/>
        <v>1686303.2688976123</v>
      </c>
    </row>
    <row r="27" spans="1:10">
      <c r="A27" s="56" t="s">
        <v>235</v>
      </c>
      <c r="B27" s="19">
        <v>32140.633999999998</v>
      </c>
      <c r="C27" s="19">
        <v>283307.386</v>
      </c>
      <c r="D27" s="19">
        <v>151260.28470729123</v>
      </c>
      <c r="E27" s="19">
        <v>389094.34449821681</v>
      </c>
      <c r="F27" s="19">
        <f t="shared" si="2"/>
        <v>855802.64920550806</v>
      </c>
    </row>
    <row r="28" spans="1:10">
      <c r="A28" s="56" t="s">
        <v>236</v>
      </c>
      <c r="B28" s="19">
        <v>130381.79699999999</v>
      </c>
      <c r="C28" s="19">
        <v>626085.61100000003</v>
      </c>
      <c r="D28" s="19">
        <v>202445.06676775642</v>
      </c>
      <c r="E28" s="19">
        <v>535338.19671847206</v>
      </c>
      <c r="F28" s="19">
        <f t="shared" si="2"/>
        <v>1494250.6714862285</v>
      </c>
    </row>
    <row r="29" spans="1:10">
      <c r="A29" s="56" t="s">
        <v>237</v>
      </c>
      <c r="B29" s="19">
        <v>30114.454999999998</v>
      </c>
      <c r="C29" s="19">
        <v>132141.08900000001</v>
      </c>
      <c r="D29" s="19">
        <v>70830.938947280651</v>
      </c>
      <c r="E29" s="19">
        <v>136089.87876624576</v>
      </c>
      <c r="F29" s="19">
        <f t="shared" si="2"/>
        <v>369176.36171352642</v>
      </c>
    </row>
    <row r="30" spans="1:10">
      <c r="A30" s="56" t="s">
        <v>234</v>
      </c>
      <c r="B30" s="19">
        <v>71506.239000000001</v>
      </c>
      <c r="C30" s="19">
        <v>312190.75599999999</v>
      </c>
      <c r="D30" s="19">
        <v>136074.66950061294</v>
      </c>
      <c r="E30" s="19">
        <v>254040.26075022083</v>
      </c>
      <c r="F30" s="19">
        <f t="shared" si="2"/>
        <v>773811.92525083374</v>
      </c>
    </row>
    <row r="31" spans="1:10">
      <c r="A31" s="56" t="s">
        <v>238</v>
      </c>
      <c r="B31" s="19">
        <v>146480.28100000002</v>
      </c>
      <c r="C31" s="19">
        <v>329373.44199999998</v>
      </c>
      <c r="D31" s="19">
        <v>144350.87226644778</v>
      </c>
      <c r="E31" s="19">
        <v>334141.91618079133</v>
      </c>
      <c r="F31" s="19">
        <f t="shared" si="2"/>
        <v>954346.51144723909</v>
      </c>
    </row>
    <row r="32" spans="1:10">
      <c r="A32" s="56" t="s">
        <v>239</v>
      </c>
      <c r="B32" s="19">
        <v>14903.237000000001</v>
      </c>
      <c r="C32" s="19">
        <v>327404.50300000003</v>
      </c>
      <c r="D32" s="19">
        <v>101506.38031233175</v>
      </c>
      <c r="E32" s="19">
        <v>258947.85161593414</v>
      </c>
      <c r="F32" s="19">
        <f t="shared" si="2"/>
        <v>702761.97192826599</v>
      </c>
    </row>
    <row r="33" spans="1:6">
      <c r="A33" s="56" t="s">
        <v>240</v>
      </c>
      <c r="B33" s="19">
        <v>389612.54499999998</v>
      </c>
      <c r="C33" s="19">
        <v>600619.61699999997</v>
      </c>
      <c r="D33" s="19">
        <v>193258.06238854909</v>
      </c>
      <c r="E33" s="19">
        <v>488924.60007372382</v>
      </c>
      <c r="F33" s="19">
        <f t="shared" si="2"/>
        <v>1672414.8244622729</v>
      </c>
    </row>
    <row r="34" spans="1:6">
      <c r="A34" s="56" t="s">
        <v>241</v>
      </c>
      <c r="B34" s="19">
        <v>80439.150999999998</v>
      </c>
      <c r="C34" s="19">
        <v>392533.03399999999</v>
      </c>
      <c r="D34" s="19">
        <v>118626.85939935717</v>
      </c>
      <c r="E34" s="19">
        <v>285005.73518202652</v>
      </c>
      <c r="F34" s="19">
        <f t="shared" si="2"/>
        <v>876604.77958138369</v>
      </c>
    </row>
    <row r="35" spans="1:6">
      <c r="A35" s="56" t="s">
        <v>242</v>
      </c>
      <c r="B35" s="19">
        <v>61432.213000000003</v>
      </c>
      <c r="C35" s="19">
        <v>262728.73</v>
      </c>
      <c r="D35" s="19">
        <v>116004.03171203347</v>
      </c>
      <c r="E35" s="19">
        <v>264369.7392137869</v>
      </c>
      <c r="F35" s="19">
        <f t="shared" si="2"/>
        <v>704534.71392582031</v>
      </c>
    </row>
    <row r="36" spans="1:6">
      <c r="A36" s="56" t="s">
        <v>243</v>
      </c>
      <c r="B36" s="19">
        <v>38442.142999999996</v>
      </c>
      <c r="C36" s="19">
        <v>383193.81099999999</v>
      </c>
      <c r="D36" s="19">
        <v>136495.16851652291</v>
      </c>
      <c r="E36" s="19">
        <v>324573.31426824204</v>
      </c>
      <c r="F36" s="19">
        <f t="shared" si="2"/>
        <v>882704.43678476498</v>
      </c>
    </row>
    <row r="37" spans="1:6">
      <c r="A37" s="56" t="s">
        <v>244</v>
      </c>
      <c r="B37" s="19">
        <v>205082.44200000001</v>
      </c>
      <c r="C37" s="19">
        <v>761046.41500000004</v>
      </c>
      <c r="D37" s="19">
        <v>313188.64875021105</v>
      </c>
      <c r="E37" s="19">
        <v>1025098.2614396316</v>
      </c>
      <c r="F37" s="19">
        <f t="shared" si="2"/>
        <v>2304415.7671898426</v>
      </c>
    </row>
    <row r="38" spans="1:6">
      <c r="A38" s="56" t="s">
        <v>245</v>
      </c>
      <c r="B38" s="19">
        <v>498901.23100000003</v>
      </c>
      <c r="C38" s="19">
        <v>411488.25199999998</v>
      </c>
      <c r="D38" s="19">
        <v>160017.00044134658</v>
      </c>
      <c r="E38" s="19">
        <v>380469.44080520899</v>
      </c>
      <c r="F38" s="19">
        <f t="shared" si="2"/>
        <v>1450875.9242465557</v>
      </c>
    </row>
    <row r="39" spans="1:6">
      <c r="A39" s="348" t="s">
        <v>246</v>
      </c>
      <c r="B39" s="197">
        <v>139841.38999999998</v>
      </c>
      <c r="C39" s="197">
        <v>259764.80299999999</v>
      </c>
      <c r="D39" s="197">
        <v>117322.25446663554</v>
      </c>
      <c r="E39" s="197">
        <v>260098.20468942015</v>
      </c>
      <c r="F39" s="197">
        <f t="shared" si="2"/>
        <v>777026.65215605567</v>
      </c>
    </row>
    <row r="40" spans="1:6">
      <c r="A40" s="476"/>
      <c r="B40" s="476"/>
      <c r="C40" s="476"/>
      <c r="D40" s="476"/>
      <c r="F40" s="12"/>
    </row>
    <row r="41" spans="1:6">
      <c r="A41" s="476"/>
      <c r="B41" s="476"/>
      <c r="C41" s="476"/>
      <c r="D41" s="476"/>
    </row>
  </sheetData>
  <sortState xmlns:xlrd2="http://schemas.microsoft.com/office/spreadsheetml/2017/richdata2"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9" customWidth="1"/>
    <col min="2" max="4" width="13.28515625" style="9" customWidth="1"/>
    <col min="5" max="7" width="13.5703125" style="9" customWidth="1"/>
    <col min="8" max="8" width="16.5703125" style="9" customWidth="1"/>
    <col min="9" max="9" width="13.5703125" style="9" customWidth="1"/>
    <col min="10" max="10" width="14.140625" style="9" customWidth="1"/>
    <col min="11" max="11" width="9.140625" style="9" bestFit="1" customWidth="1"/>
    <col min="12" max="13" width="9.140625" style="9" customWidth="1"/>
    <col min="14" max="14" width="10.5703125" style="9" customWidth="1"/>
    <col min="15" max="15" width="12.7109375" style="9" customWidth="1"/>
    <col min="16" max="16384" width="9.140625" style="9"/>
  </cols>
  <sheetData>
    <row r="1" spans="1:10" s="6" customFormat="1" ht="18">
      <c r="A1" s="220" t="str">
        <f>"6.3 Spotřeba elektřiny v krajích ČR podle sektorů národního hospodářství za "&amp;LEFT(J1,SEARCH(" ",J1)-1)&amp;" čtvrtletí [MWh]"</f>
        <v>6.3 Spotřeba elektřiny v krajích ČR podle sektorů národního hospodářství za I. čtvrtletí [MWh]</v>
      </c>
      <c r="B1" s="46"/>
      <c r="J1" s="167" t="str">
        <f>'3.1'!N1</f>
        <v>I. čtvrtletí 2026</v>
      </c>
    </row>
    <row r="2" spans="1:10" ht="6" customHeight="1">
      <c r="A2" s="17"/>
      <c r="B2" s="477"/>
      <c r="C2" s="477"/>
      <c r="D2" s="477"/>
      <c r="E2" s="477"/>
      <c r="F2" s="477"/>
      <c r="G2" s="477"/>
      <c r="H2" s="477"/>
      <c r="I2" s="477"/>
      <c r="J2" s="477"/>
    </row>
    <row r="3" spans="1:10" ht="36">
      <c r="A3" s="359" t="str">
        <f>'3.1'!A4</f>
        <v>2026</v>
      </c>
      <c r="B3" s="266" t="s">
        <v>95</v>
      </c>
      <c r="C3" s="266" t="s">
        <v>11</v>
      </c>
      <c r="D3" s="266" t="s">
        <v>12</v>
      </c>
      <c r="E3" s="266" t="s">
        <v>13</v>
      </c>
      <c r="F3" s="266" t="s">
        <v>295</v>
      </c>
      <c r="G3" s="266" t="s">
        <v>94</v>
      </c>
      <c r="H3" s="266" t="s">
        <v>47</v>
      </c>
      <c r="I3" s="266" t="s">
        <v>14</v>
      </c>
      <c r="J3" s="266" t="s">
        <v>53</v>
      </c>
    </row>
    <row r="4" spans="1:10">
      <c r="A4" s="261" t="s">
        <v>10</v>
      </c>
      <c r="B4" s="262">
        <f>SUM(B5:B18)</f>
        <v>4973417.4566830155</v>
      </c>
      <c r="C4" s="262">
        <f t="shared" ref="C4:I4" si="0">SUM(C5:C18)</f>
        <v>1338911.940020554</v>
      </c>
      <c r="D4" s="262">
        <f t="shared" si="0"/>
        <v>221270.14860021399</v>
      </c>
      <c r="E4" s="262">
        <f t="shared" si="0"/>
        <v>147059.77790982201</v>
      </c>
      <c r="F4" s="262">
        <f t="shared" si="0"/>
        <v>263257.17814322398</v>
      </c>
      <c r="G4" s="262">
        <f t="shared" si="0"/>
        <v>5442226.1633727439</v>
      </c>
      <c r="H4" s="262">
        <f t="shared" si="0"/>
        <v>3807156.2641186533</v>
      </c>
      <c r="I4" s="262">
        <f t="shared" si="0"/>
        <v>91204.452427677956</v>
      </c>
      <c r="J4" s="262">
        <f t="shared" ref="J4:J18" si="1">SUM(B4:I4)</f>
        <v>16284503.381275903</v>
      </c>
    </row>
    <row r="5" spans="1:10">
      <c r="A5" s="349" t="s">
        <v>233</v>
      </c>
      <c r="B5" s="264">
        <v>75354.999368613993</v>
      </c>
      <c r="C5" s="264">
        <v>90870.271788704005</v>
      </c>
      <c r="D5" s="264">
        <v>102091.677553405</v>
      </c>
      <c r="E5" s="264">
        <v>26700.029303720999</v>
      </c>
      <c r="F5" s="264">
        <v>2263.2978099359998</v>
      </c>
      <c r="G5" s="264">
        <v>505730.51117082377</v>
      </c>
      <c r="H5" s="264">
        <v>867767.39042093395</v>
      </c>
      <c r="I5" s="264">
        <v>16931.795481473422</v>
      </c>
      <c r="J5" s="19">
        <f t="shared" si="1"/>
        <v>1687709.9728976111</v>
      </c>
    </row>
    <row r="6" spans="1:10">
      <c r="A6" s="349" t="s">
        <v>235</v>
      </c>
      <c r="B6" s="264">
        <v>230754.491716271</v>
      </c>
      <c r="C6" s="264">
        <v>28806.630649707004</v>
      </c>
      <c r="D6" s="264">
        <v>4979.3555226619992</v>
      </c>
      <c r="E6" s="264">
        <v>5254.5130078370003</v>
      </c>
      <c r="F6" s="264">
        <v>28144.310929978001</v>
      </c>
      <c r="G6" s="264">
        <v>389094.34449821681</v>
      </c>
      <c r="H6" s="264">
        <v>163906.41325475302</v>
      </c>
      <c r="I6" s="264">
        <v>10391.079626081229</v>
      </c>
      <c r="J6" s="19">
        <f t="shared" si="1"/>
        <v>861331.13920550607</v>
      </c>
    </row>
    <row r="7" spans="1:10">
      <c r="A7" s="349" t="s">
        <v>236</v>
      </c>
      <c r="B7" s="264">
        <v>437198.39441002597</v>
      </c>
      <c r="C7" s="264">
        <v>82923.837583563989</v>
      </c>
      <c r="D7" s="264">
        <v>24249.276164464001</v>
      </c>
      <c r="E7" s="264">
        <v>16653.898999657999</v>
      </c>
      <c r="F7" s="264">
        <v>32092.136773222999</v>
      </c>
      <c r="G7" s="264">
        <v>535584.41271847207</v>
      </c>
      <c r="H7" s="264">
        <v>360155.16607275</v>
      </c>
      <c r="I7" s="264">
        <v>11706.189764070376</v>
      </c>
      <c r="J7" s="19">
        <f t="shared" si="1"/>
        <v>1500563.3124862274</v>
      </c>
    </row>
    <row r="8" spans="1:10">
      <c r="A8" s="349" t="s">
        <v>237</v>
      </c>
      <c r="B8" s="264">
        <v>99887.900000000009</v>
      </c>
      <c r="C8" s="264">
        <v>57543.572000000015</v>
      </c>
      <c r="D8" s="264">
        <v>2887.4340000000002</v>
      </c>
      <c r="E8" s="264">
        <v>2369.7170000000001</v>
      </c>
      <c r="F8" s="264">
        <v>3615.7860000000001</v>
      </c>
      <c r="G8" s="264">
        <v>136089.88176624576</v>
      </c>
      <c r="H8" s="264">
        <v>108068.23699999999</v>
      </c>
      <c r="I8" s="264">
        <v>1466.8469472806546</v>
      </c>
      <c r="J8" s="19">
        <f t="shared" si="1"/>
        <v>411929.3747135264</v>
      </c>
    </row>
    <row r="9" spans="1:10">
      <c r="A9" s="349" t="s">
        <v>234</v>
      </c>
      <c r="B9" s="264">
        <v>323075.48283053399</v>
      </c>
      <c r="C9" s="264">
        <v>26729.880145470001</v>
      </c>
      <c r="D9" s="264">
        <v>2970.9639773640001</v>
      </c>
      <c r="E9" s="264">
        <v>6393.682125796</v>
      </c>
      <c r="F9" s="264">
        <v>35579.029146813002</v>
      </c>
      <c r="G9" s="264">
        <v>254047.08675022083</v>
      </c>
      <c r="H9" s="264">
        <v>125402.74595338901</v>
      </c>
      <c r="I9" s="264">
        <v>9635.9713212469451</v>
      </c>
      <c r="J9" s="19">
        <f t="shared" si="1"/>
        <v>783834.84225083375</v>
      </c>
    </row>
    <row r="10" spans="1:10">
      <c r="A10" s="349" t="s">
        <v>238</v>
      </c>
      <c r="B10" s="264">
        <v>327840.40000000002</v>
      </c>
      <c r="C10" s="264">
        <v>65196.053</v>
      </c>
      <c r="D10" s="264">
        <v>9611.8670000000002</v>
      </c>
      <c r="E10" s="264">
        <v>9020.0149999999994</v>
      </c>
      <c r="F10" s="264">
        <v>18765.548999999999</v>
      </c>
      <c r="G10" s="264">
        <v>334153.88918079133</v>
      </c>
      <c r="H10" s="264">
        <v>233538.07200000001</v>
      </c>
      <c r="I10" s="264">
        <v>4174.0682664478036</v>
      </c>
      <c r="J10" s="19">
        <f t="shared" si="1"/>
        <v>1002299.9134472392</v>
      </c>
    </row>
    <row r="11" spans="1:10">
      <c r="A11" s="349" t="s">
        <v>239</v>
      </c>
      <c r="B11" s="264">
        <v>259833.10099999997</v>
      </c>
      <c r="C11" s="264">
        <v>39902.010999999999</v>
      </c>
      <c r="D11" s="264">
        <v>6980.0379999999996</v>
      </c>
      <c r="E11" s="264">
        <v>6160.7059999999992</v>
      </c>
      <c r="F11" s="264">
        <v>5745.6889999999994</v>
      </c>
      <c r="G11" s="264">
        <v>258947.85161593414</v>
      </c>
      <c r="H11" s="264">
        <v>131460.799</v>
      </c>
      <c r="I11" s="264">
        <v>1757.5813123317562</v>
      </c>
      <c r="J11" s="19">
        <f t="shared" si="1"/>
        <v>710787.77692826581</v>
      </c>
    </row>
    <row r="12" spans="1:10">
      <c r="A12" s="349" t="s">
        <v>240</v>
      </c>
      <c r="B12" s="264">
        <v>643864.79200000002</v>
      </c>
      <c r="C12" s="264">
        <v>364792.35200000007</v>
      </c>
      <c r="D12" s="264">
        <v>16675.907999999999</v>
      </c>
      <c r="E12" s="264">
        <v>11159.439</v>
      </c>
      <c r="F12" s="264">
        <v>13591.315999999999</v>
      </c>
      <c r="G12" s="264">
        <v>488932.6940737238</v>
      </c>
      <c r="H12" s="264">
        <v>354292.18200000003</v>
      </c>
      <c r="I12" s="264">
        <v>5003.1583885490727</v>
      </c>
      <c r="J12" s="19">
        <f t="shared" si="1"/>
        <v>1898311.8414622732</v>
      </c>
    </row>
    <row r="13" spans="1:10">
      <c r="A13" s="349" t="s">
        <v>241</v>
      </c>
      <c r="B13" s="264">
        <v>298188.12357533001</v>
      </c>
      <c r="C13" s="264">
        <v>57162.088165464003</v>
      </c>
      <c r="D13" s="264">
        <v>5581.144335989</v>
      </c>
      <c r="E13" s="264">
        <v>10256.093896466002</v>
      </c>
      <c r="F13" s="264">
        <v>17362.583692845001</v>
      </c>
      <c r="G13" s="264">
        <v>285005.73518202652</v>
      </c>
      <c r="H13" s="264">
        <v>200198.16937559799</v>
      </c>
      <c r="I13" s="264">
        <v>4562.7493576651686</v>
      </c>
      <c r="J13" s="19">
        <f t="shared" si="1"/>
        <v>878316.68758138374</v>
      </c>
    </row>
    <row r="14" spans="1:10">
      <c r="A14" s="349" t="s">
        <v>242</v>
      </c>
      <c r="B14" s="264">
        <v>246203.66500000001</v>
      </c>
      <c r="C14" s="264">
        <v>32925.350999999995</v>
      </c>
      <c r="D14" s="264">
        <v>6489.5140000000001</v>
      </c>
      <c r="E14" s="264">
        <v>7334.1050000000005</v>
      </c>
      <c r="F14" s="264">
        <v>19969.280000000002</v>
      </c>
      <c r="G14" s="264">
        <v>264372.99921378691</v>
      </c>
      <c r="H14" s="264">
        <v>140013.30599999998</v>
      </c>
      <c r="I14" s="264">
        <v>6236.8157120334745</v>
      </c>
      <c r="J14" s="19">
        <f t="shared" si="1"/>
        <v>723545.03592582035</v>
      </c>
    </row>
    <row r="15" spans="1:10">
      <c r="A15" s="349" t="s">
        <v>243</v>
      </c>
      <c r="B15" s="264">
        <v>268377.74699999997</v>
      </c>
      <c r="C15" s="264">
        <v>39105.042000000001</v>
      </c>
      <c r="D15" s="264">
        <v>9341.3100000000013</v>
      </c>
      <c r="E15" s="264">
        <v>6200.5140000000001</v>
      </c>
      <c r="F15" s="264">
        <v>21186.945</v>
      </c>
      <c r="G15" s="264">
        <v>324573.31426824204</v>
      </c>
      <c r="H15" s="264">
        <v>211434.63400000002</v>
      </c>
      <c r="I15" s="264">
        <v>3527.634516522935</v>
      </c>
      <c r="J15" s="19">
        <f t="shared" si="1"/>
        <v>883747.14078476513</v>
      </c>
    </row>
    <row r="16" spans="1:10">
      <c r="A16" s="349" t="s">
        <v>244</v>
      </c>
      <c r="B16" s="264">
        <v>672760.21600000001</v>
      </c>
      <c r="C16" s="264">
        <v>161061.87099999998</v>
      </c>
      <c r="D16" s="264">
        <v>12238.517</v>
      </c>
      <c r="E16" s="264">
        <v>25546.042999999998</v>
      </c>
      <c r="F16" s="264">
        <v>39984.904000000002</v>
      </c>
      <c r="G16" s="264">
        <v>1025125.7974396315</v>
      </c>
      <c r="H16" s="264">
        <v>519829.245</v>
      </c>
      <c r="I16" s="264">
        <v>7994.6407502110333</v>
      </c>
      <c r="J16" s="19">
        <f t="shared" si="1"/>
        <v>2464541.2341898428</v>
      </c>
    </row>
    <row r="17" spans="1:10">
      <c r="A17" s="349" t="s">
        <v>245</v>
      </c>
      <c r="B17" s="264">
        <v>794037.68699999992</v>
      </c>
      <c r="C17" s="264">
        <v>130077.58500000001</v>
      </c>
      <c r="D17" s="264">
        <v>11835.503999999999</v>
      </c>
      <c r="E17" s="264">
        <v>9676.5159999999996</v>
      </c>
      <c r="F17" s="264">
        <v>10122.687</v>
      </c>
      <c r="G17" s="264">
        <v>380469.44080520899</v>
      </c>
      <c r="H17" s="264">
        <v>266866.60600000003</v>
      </c>
      <c r="I17" s="264">
        <v>3474.1284413465546</v>
      </c>
      <c r="J17" s="19">
        <f t="shared" si="1"/>
        <v>1606560.1542465554</v>
      </c>
    </row>
    <row r="18" spans="1:10">
      <c r="A18" s="350" t="s">
        <v>246</v>
      </c>
      <c r="B18" s="265">
        <v>296040.45678223995</v>
      </c>
      <c r="C18" s="265">
        <v>161815.39468764499</v>
      </c>
      <c r="D18" s="265">
        <v>5337.6390463299995</v>
      </c>
      <c r="E18" s="265">
        <v>4334.5055763440005</v>
      </c>
      <c r="F18" s="265">
        <v>14833.663790429</v>
      </c>
      <c r="G18" s="265">
        <v>260098.20468942015</v>
      </c>
      <c r="H18" s="265">
        <v>124223.29804122901</v>
      </c>
      <c r="I18" s="265">
        <v>4341.7925424175319</v>
      </c>
      <c r="J18" s="197">
        <f t="shared" si="1"/>
        <v>871024.9551560547</v>
      </c>
    </row>
    <row r="19" spans="1:10">
      <c r="A19" s="476"/>
      <c r="B19" s="476"/>
      <c r="C19" s="476"/>
      <c r="D19" s="476"/>
      <c r="E19" s="476"/>
      <c r="F19" s="476"/>
      <c r="G19" s="476"/>
      <c r="H19" s="476"/>
      <c r="J19" s="12"/>
    </row>
  </sheetData>
  <sortState xmlns:xlrd2="http://schemas.microsoft.com/office/spreadsheetml/2017/richdata2"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9" customWidth="1"/>
    <col min="2" max="4" width="10" style="9" customWidth="1"/>
    <col min="5" max="13" width="9.42578125" style="9" customWidth="1"/>
    <col min="14" max="14" width="11" style="9" customWidth="1"/>
    <col min="15" max="15" width="12.7109375" style="9" customWidth="1"/>
    <col min="16" max="16384" width="9.140625" style="9"/>
  </cols>
  <sheetData>
    <row r="1" spans="1:14" s="6" customFormat="1" ht="18">
      <c r="A1" s="220" t="s">
        <v>386</v>
      </c>
      <c r="B1" s="46"/>
      <c r="N1" s="267" t="str">
        <f>'3.1'!N1</f>
        <v>I. čtvrtletí 2026</v>
      </c>
    </row>
    <row r="2" spans="1:14" ht="6" customHeight="1"/>
    <row r="3" spans="1:14" ht="12.75" customHeight="1">
      <c r="A3" s="409" t="str">
        <f>'3.1'!A4</f>
        <v>2026</v>
      </c>
      <c r="B3" s="484" t="s">
        <v>179</v>
      </c>
      <c r="C3" s="480"/>
      <c r="D3" s="485"/>
      <c r="E3" s="484" t="s">
        <v>181</v>
      </c>
      <c r="F3" s="480"/>
      <c r="G3" s="485"/>
      <c r="H3" s="484" t="s">
        <v>182</v>
      </c>
      <c r="I3" s="480"/>
      <c r="J3" s="485"/>
      <c r="K3" s="484" t="s">
        <v>183</v>
      </c>
      <c r="L3" s="480"/>
      <c r="M3" s="485"/>
      <c r="N3" s="480" t="s">
        <v>53</v>
      </c>
    </row>
    <row r="4" spans="1:14">
      <c r="A4" s="410"/>
      <c r="B4" s="355" t="s">
        <v>60</v>
      </c>
      <c r="C4" s="356" t="s">
        <v>61</v>
      </c>
      <c r="D4" s="357" t="s">
        <v>62</v>
      </c>
      <c r="E4" s="355" t="s">
        <v>63</v>
      </c>
      <c r="F4" s="356" t="s">
        <v>64</v>
      </c>
      <c r="G4" s="357" t="s">
        <v>65</v>
      </c>
      <c r="H4" s="355" t="s">
        <v>66</v>
      </c>
      <c r="I4" s="356" t="s">
        <v>67</v>
      </c>
      <c r="J4" s="357" t="s">
        <v>68</v>
      </c>
      <c r="K4" s="355" t="s">
        <v>69</v>
      </c>
      <c r="L4" s="356" t="s">
        <v>70</v>
      </c>
      <c r="M4" s="357" t="s">
        <v>71</v>
      </c>
      <c r="N4" s="481"/>
    </row>
    <row r="5" spans="1:14" ht="12.75" customHeight="1">
      <c r="A5" s="478" t="s">
        <v>86</v>
      </c>
      <c r="B5" s="396">
        <f>SUM(B6:D6)</f>
        <v>15505030.458275905</v>
      </c>
      <c r="C5" s="397"/>
      <c r="D5" s="398"/>
      <c r="E5" s="396">
        <f>SUM(E6:G6)</f>
        <v>0</v>
      </c>
      <c r="F5" s="397"/>
      <c r="G5" s="398"/>
      <c r="H5" s="396">
        <f>SUM(H6:J6)</f>
        <v>0</v>
      </c>
      <c r="I5" s="397"/>
      <c r="J5" s="398"/>
      <c r="K5" s="396">
        <f>SUM(K6:M6)</f>
        <v>0</v>
      </c>
      <c r="L5" s="397"/>
      <c r="M5" s="398"/>
      <c r="N5" s="482">
        <f>SUM(B6:M6)</f>
        <v>15505030.458275905</v>
      </c>
    </row>
    <row r="6" spans="1:14">
      <c r="A6" s="479"/>
      <c r="B6" s="175">
        <f t="shared" ref="B6:M6" si="0">SUM(B7:B10)</f>
        <v>5734726.8198863789</v>
      </c>
      <c r="C6" s="171">
        <f t="shared" si="0"/>
        <v>4901843.763851257</v>
      </c>
      <c r="D6" s="174">
        <f t="shared" si="0"/>
        <v>4868459.8745382689</v>
      </c>
      <c r="E6" s="175">
        <f t="shared" si="0"/>
        <v>0</v>
      </c>
      <c r="F6" s="171">
        <f t="shared" si="0"/>
        <v>0</v>
      </c>
      <c r="G6" s="174">
        <f t="shared" si="0"/>
        <v>0</v>
      </c>
      <c r="H6" s="175">
        <f t="shared" si="0"/>
        <v>0</v>
      </c>
      <c r="I6" s="171">
        <f t="shared" si="0"/>
        <v>0</v>
      </c>
      <c r="J6" s="174">
        <f t="shared" si="0"/>
        <v>0</v>
      </c>
      <c r="K6" s="175">
        <f t="shared" si="0"/>
        <v>0</v>
      </c>
      <c r="L6" s="171">
        <f t="shared" si="0"/>
        <v>0</v>
      </c>
      <c r="M6" s="174">
        <f t="shared" si="0"/>
        <v>0</v>
      </c>
      <c r="N6" s="483"/>
    </row>
    <row r="7" spans="1:14">
      <c r="A7" s="170" t="s">
        <v>8</v>
      </c>
      <c r="B7" s="272">
        <v>640485.1050000001</v>
      </c>
      <c r="C7" s="50">
        <v>579943.34</v>
      </c>
      <c r="D7" s="276">
        <v>649247.28900000011</v>
      </c>
      <c r="E7" s="272">
        <v>0</v>
      </c>
      <c r="F7" s="50">
        <v>0</v>
      </c>
      <c r="G7" s="276">
        <v>0</v>
      </c>
      <c r="H7" s="272">
        <v>0</v>
      </c>
      <c r="I7" s="50">
        <v>0</v>
      </c>
      <c r="J7" s="276">
        <v>0</v>
      </c>
      <c r="K7" s="272">
        <v>0</v>
      </c>
      <c r="L7" s="50">
        <v>0</v>
      </c>
      <c r="M7" s="276">
        <v>0</v>
      </c>
      <c r="N7" s="19">
        <f>SUM(B7:M7)</f>
        <v>1869675.7340000002</v>
      </c>
    </row>
    <row r="8" spans="1:14">
      <c r="A8" s="170" t="s">
        <v>9</v>
      </c>
      <c r="B8" s="272">
        <v>2049053.7360000005</v>
      </c>
      <c r="C8" s="50">
        <v>1874213.9069999999</v>
      </c>
      <c r="D8" s="276">
        <v>1955526.656</v>
      </c>
      <c r="E8" s="272">
        <v>0</v>
      </c>
      <c r="F8" s="50">
        <v>0</v>
      </c>
      <c r="G8" s="276">
        <v>0</v>
      </c>
      <c r="H8" s="272">
        <v>0</v>
      </c>
      <c r="I8" s="50">
        <v>0</v>
      </c>
      <c r="J8" s="276">
        <v>0</v>
      </c>
      <c r="K8" s="272">
        <v>0</v>
      </c>
      <c r="L8" s="50">
        <v>0</v>
      </c>
      <c r="M8" s="276">
        <v>0</v>
      </c>
      <c r="N8" s="19">
        <f t="shared" ref="N8:N30" si="1">SUM(B8:M8)</f>
        <v>5878794.2990000006</v>
      </c>
    </row>
    <row r="9" spans="1:14">
      <c r="A9" s="170" t="s">
        <v>132</v>
      </c>
      <c r="B9" s="272">
        <v>868094.30698468548</v>
      </c>
      <c r="C9" s="50">
        <v>734372.05391294369</v>
      </c>
      <c r="D9" s="276">
        <v>712171.80900553567</v>
      </c>
      <c r="E9" s="272">
        <v>0</v>
      </c>
      <c r="F9" s="50">
        <v>0</v>
      </c>
      <c r="G9" s="276">
        <v>0</v>
      </c>
      <c r="H9" s="272">
        <v>0</v>
      </c>
      <c r="I9" s="50">
        <v>0</v>
      </c>
      <c r="J9" s="276">
        <v>0</v>
      </c>
      <c r="K9" s="272">
        <v>0</v>
      </c>
      <c r="L9" s="50">
        <v>0</v>
      </c>
      <c r="M9" s="276">
        <v>0</v>
      </c>
      <c r="N9" s="19">
        <f t="shared" si="1"/>
        <v>2314638.1699031647</v>
      </c>
    </row>
    <row r="10" spans="1:14">
      <c r="A10" s="170" t="s">
        <v>130</v>
      </c>
      <c r="B10" s="272">
        <v>2177093.6719016936</v>
      </c>
      <c r="C10" s="50">
        <v>1713314.4629383136</v>
      </c>
      <c r="D10" s="276">
        <v>1551514.1205327332</v>
      </c>
      <c r="E10" s="272">
        <v>0</v>
      </c>
      <c r="F10" s="50">
        <v>0</v>
      </c>
      <c r="G10" s="276">
        <v>0</v>
      </c>
      <c r="H10" s="272">
        <v>0</v>
      </c>
      <c r="I10" s="50">
        <v>0</v>
      </c>
      <c r="J10" s="276">
        <v>0</v>
      </c>
      <c r="K10" s="272">
        <v>0</v>
      </c>
      <c r="L10" s="50">
        <v>0</v>
      </c>
      <c r="M10" s="276">
        <v>0</v>
      </c>
      <c r="N10" s="19">
        <f t="shared" si="1"/>
        <v>5441922.2553727403</v>
      </c>
    </row>
    <row r="11" spans="1:14">
      <c r="A11" s="263" t="s">
        <v>293</v>
      </c>
      <c r="B11" s="273">
        <f>SUM(B12:B15)</f>
        <v>3728521.5037179077</v>
      </c>
      <c r="C11" s="271">
        <f t="shared" ref="C11:M11" si="2">SUM(C12:C15)</f>
        <v>3188626.9845510758</v>
      </c>
      <c r="D11" s="277">
        <f t="shared" si="2"/>
        <v>3164364.7810981572</v>
      </c>
      <c r="E11" s="273">
        <f t="shared" si="2"/>
        <v>0</v>
      </c>
      <c r="F11" s="271">
        <f t="shared" si="2"/>
        <v>0</v>
      </c>
      <c r="G11" s="277">
        <f t="shared" si="2"/>
        <v>0</v>
      </c>
      <c r="H11" s="273">
        <f t="shared" si="2"/>
        <v>0</v>
      </c>
      <c r="I11" s="271">
        <f t="shared" si="2"/>
        <v>0</v>
      </c>
      <c r="J11" s="277">
        <f t="shared" si="2"/>
        <v>0</v>
      </c>
      <c r="K11" s="273">
        <f t="shared" si="2"/>
        <v>0</v>
      </c>
      <c r="L11" s="271">
        <f t="shared" si="2"/>
        <v>0</v>
      </c>
      <c r="M11" s="277">
        <f t="shared" si="2"/>
        <v>0</v>
      </c>
      <c r="N11" s="262">
        <f t="shared" si="1"/>
        <v>10081513.26936714</v>
      </c>
    </row>
    <row r="12" spans="1:14" ht="13.5" customHeight="1">
      <c r="A12" s="170" t="s">
        <v>8</v>
      </c>
      <c r="B12" s="274">
        <v>520158.32600000006</v>
      </c>
      <c r="C12" s="268">
        <v>471766.15599999996</v>
      </c>
      <c r="D12" s="278">
        <v>522922.84</v>
      </c>
      <c r="E12" s="274">
        <v>0</v>
      </c>
      <c r="F12" s="268">
        <v>0</v>
      </c>
      <c r="G12" s="278">
        <v>0</v>
      </c>
      <c r="H12" s="274">
        <v>0</v>
      </c>
      <c r="I12" s="268">
        <v>0</v>
      </c>
      <c r="J12" s="278">
        <v>0</v>
      </c>
      <c r="K12" s="274">
        <v>0</v>
      </c>
      <c r="L12" s="268">
        <v>0</v>
      </c>
      <c r="M12" s="278">
        <v>0</v>
      </c>
      <c r="N12" s="269">
        <f t="shared" si="1"/>
        <v>1514847.3220000002</v>
      </c>
    </row>
    <row r="13" spans="1:14">
      <c r="A13" s="170" t="s">
        <v>9</v>
      </c>
      <c r="B13" s="272">
        <v>1257439.4510000004</v>
      </c>
      <c r="C13" s="50">
        <v>1156054.838</v>
      </c>
      <c r="D13" s="276">
        <v>1207212.7659999998</v>
      </c>
      <c r="E13" s="272">
        <v>0</v>
      </c>
      <c r="F13" s="50">
        <v>0</v>
      </c>
      <c r="G13" s="276">
        <v>0</v>
      </c>
      <c r="H13" s="272">
        <v>0</v>
      </c>
      <c r="I13" s="50">
        <v>0</v>
      </c>
      <c r="J13" s="276">
        <v>0</v>
      </c>
      <c r="K13" s="272">
        <v>0</v>
      </c>
      <c r="L13" s="50">
        <v>0</v>
      </c>
      <c r="M13" s="276">
        <v>0</v>
      </c>
      <c r="N13" s="19">
        <f t="shared" si="1"/>
        <v>3620707.0550000002</v>
      </c>
    </row>
    <row r="14" spans="1:14">
      <c r="A14" s="170" t="s">
        <v>132</v>
      </c>
      <c r="B14" s="272">
        <v>523982.46483748982</v>
      </c>
      <c r="C14" s="50">
        <v>439796.36333824875</v>
      </c>
      <c r="D14" s="276">
        <v>417318.02548906818</v>
      </c>
      <c r="E14" s="272">
        <v>0</v>
      </c>
      <c r="F14" s="50">
        <v>0</v>
      </c>
      <c r="G14" s="276">
        <v>0</v>
      </c>
      <c r="H14" s="272">
        <v>0</v>
      </c>
      <c r="I14" s="50">
        <v>0</v>
      </c>
      <c r="J14" s="276">
        <v>0</v>
      </c>
      <c r="K14" s="272">
        <v>0</v>
      </c>
      <c r="L14" s="50">
        <v>0</v>
      </c>
      <c r="M14" s="276">
        <v>0</v>
      </c>
      <c r="N14" s="19">
        <f t="shared" si="1"/>
        <v>1381096.8536648068</v>
      </c>
    </row>
    <row r="15" spans="1:14">
      <c r="A15" s="170" t="s">
        <v>130</v>
      </c>
      <c r="B15" s="272">
        <v>1426941.2618804171</v>
      </c>
      <c r="C15" s="50">
        <v>1121009.6272128271</v>
      </c>
      <c r="D15" s="276">
        <v>1016911.1496090887</v>
      </c>
      <c r="E15" s="272">
        <v>0</v>
      </c>
      <c r="F15" s="50">
        <v>0</v>
      </c>
      <c r="G15" s="276">
        <v>0</v>
      </c>
      <c r="H15" s="272">
        <v>0</v>
      </c>
      <c r="I15" s="50">
        <v>0</v>
      </c>
      <c r="J15" s="276">
        <v>0</v>
      </c>
      <c r="K15" s="272">
        <v>0</v>
      </c>
      <c r="L15" s="50">
        <v>0</v>
      </c>
      <c r="M15" s="276">
        <v>0</v>
      </c>
      <c r="N15" s="19">
        <f t="shared" si="1"/>
        <v>3564862.0387023333</v>
      </c>
    </row>
    <row r="16" spans="1:14">
      <c r="A16" s="263" t="s">
        <v>424</v>
      </c>
      <c r="B16" s="273">
        <f>SUM(B17:B20)</f>
        <v>1376906.2218779004</v>
      </c>
      <c r="C16" s="271">
        <f t="shared" ref="C16:M16" si="3">SUM(C17:C20)</f>
        <v>1179904.6335108969</v>
      </c>
      <c r="D16" s="277">
        <f t="shared" si="3"/>
        <v>1164937.6497993411</v>
      </c>
      <c r="E16" s="273">
        <f t="shared" si="3"/>
        <v>0</v>
      </c>
      <c r="F16" s="271">
        <f t="shared" si="3"/>
        <v>0</v>
      </c>
      <c r="G16" s="277">
        <f t="shared" si="3"/>
        <v>0</v>
      </c>
      <c r="H16" s="273">
        <f t="shared" si="3"/>
        <v>0</v>
      </c>
      <c r="I16" s="271">
        <f t="shared" si="3"/>
        <v>0</v>
      </c>
      <c r="J16" s="277">
        <f t="shared" si="3"/>
        <v>0</v>
      </c>
      <c r="K16" s="273">
        <f t="shared" si="3"/>
        <v>0</v>
      </c>
      <c r="L16" s="271">
        <f t="shared" si="3"/>
        <v>0</v>
      </c>
      <c r="M16" s="277">
        <f t="shared" si="3"/>
        <v>0</v>
      </c>
      <c r="N16" s="262">
        <f t="shared" si="1"/>
        <v>3721748.5051881382</v>
      </c>
    </row>
    <row r="17" spans="1:14">
      <c r="A17" s="170" t="s">
        <v>8</v>
      </c>
      <c r="B17" s="272">
        <v>110459.056</v>
      </c>
      <c r="C17" s="50">
        <v>98072.059000000008</v>
      </c>
      <c r="D17" s="276">
        <v>115899.321</v>
      </c>
      <c r="E17" s="272">
        <v>0</v>
      </c>
      <c r="F17" s="50">
        <v>0</v>
      </c>
      <c r="G17" s="276">
        <v>0</v>
      </c>
      <c r="H17" s="272">
        <v>0</v>
      </c>
      <c r="I17" s="50">
        <v>0</v>
      </c>
      <c r="J17" s="276">
        <v>0</v>
      </c>
      <c r="K17" s="272">
        <v>0</v>
      </c>
      <c r="L17" s="50">
        <v>0</v>
      </c>
      <c r="M17" s="276">
        <v>0</v>
      </c>
      <c r="N17" s="19">
        <f t="shared" si="1"/>
        <v>324430.43599999999</v>
      </c>
    </row>
    <row r="18" spans="1:14">
      <c r="A18" s="170" t="s">
        <v>9</v>
      </c>
      <c r="B18" s="272">
        <v>500550.04600000003</v>
      </c>
      <c r="C18" s="50">
        <v>464893.30599999998</v>
      </c>
      <c r="D18" s="276">
        <v>480769.68200000003</v>
      </c>
      <c r="E18" s="272">
        <v>0</v>
      </c>
      <c r="F18" s="50">
        <v>0</v>
      </c>
      <c r="G18" s="276">
        <v>0</v>
      </c>
      <c r="H18" s="272">
        <v>0</v>
      </c>
      <c r="I18" s="50">
        <v>0</v>
      </c>
      <c r="J18" s="276">
        <v>0</v>
      </c>
      <c r="K18" s="272">
        <v>0</v>
      </c>
      <c r="L18" s="50">
        <v>0</v>
      </c>
      <c r="M18" s="276">
        <v>0</v>
      </c>
      <c r="N18" s="19">
        <f t="shared" si="1"/>
        <v>1446213.034</v>
      </c>
    </row>
    <row r="19" spans="1:14">
      <c r="A19" s="170" t="s">
        <v>132</v>
      </c>
      <c r="B19" s="272">
        <v>219793.56604973727</v>
      </c>
      <c r="C19" s="50">
        <v>183739.03112567743</v>
      </c>
      <c r="D19" s="276">
        <v>176457.23185745443</v>
      </c>
      <c r="E19" s="272">
        <v>0</v>
      </c>
      <c r="F19" s="50">
        <v>0</v>
      </c>
      <c r="G19" s="276">
        <v>0</v>
      </c>
      <c r="H19" s="272">
        <v>0</v>
      </c>
      <c r="I19" s="50">
        <v>0</v>
      </c>
      <c r="J19" s="276">
        <v>0</v>
      </c>
      <c r="K19" s="272">
        <v>0</v>
      </c>
      <c r="L19" s="50">
        <v>0</v>
      </c>
      <c r="M19" s="276">
        <v>0</v>
      </c>
      <c r="N19" s="19">
        <f t="shared" si="1"/>
        <v>579989.82903286908</v>
      </c>
    </row>
    <row r="20" spans="1:14">
      <c r="A20" s="170" t="s">
        <v>130</v>
      </c>
      <c r="B20" s="272">
        <v>546103.55382816296</v>
      </c>
      <c r="C20" s="50">
        <v>433200.2373852196</v>
      </c>
      <c r="D20" s="276">
        <v>391811.41494188661</v>
      </c>
      <c r="E20" s="272">
        <v>0</v>
      </c>
      <c r="F20" s="50">
        <v>0</v>
      </c>
      <c r="G20" s="276">
        <v>0</v>
      </c>
      <c r="H20" s="272">
        <v>0</v>
      </c>
      <c r="I20" s="50">
        <v>0</v>
      </c>
      <c r="J20" s="276">
        <v>0</v>
      </c>
      <c r="K20" s="272">
        <v>0</v>
      </c>
      <c r="L20" s="50">
        <v>0</v>
      </c>
      <c r="M20" s="276">
        <v>0</v>
      </c>
      <c r="N20" s="19">
        <f t="shared" si="1"/>
        <v>1371115.2061552692</v>
      </c>
    </row>
    <row r="21" spans="1:14">
      <c r="A21" s="263" t="s">
        <v>56</v>
      </c>
      <c r="B21" s="273">
        <f>SUM(B22:B25)</f>
        <v>624223.0042905719</v>
      </c>
      <c r="C21" s="271">
        <f t="shared" ref="C21:M21" si="4">SUM(C22:C25)</f>
        <v>528193.02578928461</v>
      </c>
      <c r="D21" s="277">
        <f t="shared" si="4"/>
        <v>534117.78364077094</v>
      </c>
      <c r="E21" s="273">
        <f t="shared" si="4"/>
        <v>0</v>
      </c>
      <c r="F21" s="271">
        <f t="shared" si="4"/>
        <v>0</v>
      </c>
      <c r="G21" s="277">
        <f t="shared" si="4"/>
        <v>0</v>
      </c>
      <c r="H21" s="273">
        <f t="shared" si="4"/>
        <v>0</v>
      </c>
      <c r="I21" s="271">
        <f t="shared" si="4"/>
        <v>0</v>
      </c>
      <c r="J21" s="277">
        <f t="shared" si="4"/>
        <v>0</v>
      </c>
      <c r="K21" s="273">
        <f t="shared" si="4"/>
        <v>0</v>
      </c>
      <c r="L21" s="271">
        <f t="shared" si="4"/>
        <v>0</v>
      </c>
      <c r="M21" s="277">
        <f t="shared" si="4"/>
        <v>0</v>
      </c>
      <c r="N21" s="262">
        <f t="shared" si="1"/>
        <v>1686533.8137206275</v>
      </c>
    </row>
    <row r="22" spans="1:14">
      <c r="A22" s="170" t="s">
        <v>8</v>
      </c>
      <c r="B22" s="272">
        <v>9867.723</v>
      </c>
      <c r="C22" s="50">
        <v>10105.125</v>
      </c>
      <c r="D22" s="276">
        <v>10425.128000000001</v>
      </c>
      <c r="E22" s="272">
        <v>0</v>
      </c>
      <c r="F22" s="50">
        <v>0</v>
      </c>
      <c r="G22" s="276">
        <v>0</v>
      </c>
      <c r="H22" s="272">
        <v>0</v>
      </c>
      <c r="I22" s="50">
        <v>0</v>
      </c>
      <c r="J22" s="276">
        <v>0</v>
      </c>
      <c r="K22" s="272">
        <v>0</v>
      </c>
      <c r="L22" s="50">
        <v>0</v>
      </c>
      <c r="M22" s="276">
        <v>0</v>
      </c>
      <c r="N22" s="19">
        <f t="shared" si="1"/>
        <v>30397.975999999999</v>
      </c>
    </row>
    <row r="23" spans="1:14">
      <c r="A23" s="170" t="s">
        <v>9</v>
      </c>
      <c r="B23" s="272">
        <v>286086.86900000001</v>
      </c>
      <c r="C23" s="50">
        <v>248241.30300000001</v>
      </c>
      <c r="D23" s="276">
        <v>262588.67800000001</v>
      </c>
      <c r="E23" s="272">
        <v>0</v>
      </c>
      <c r="F23" s="50">
        <v>0</v>
      </c>
      <c r="G23" s="276">
        <v>0</v>
      </c>
      <c r="H23" s="272">
        <v>0</v>
      </c>
      <c r="I23" s="50">
        <v>0</v>
      </c>
      <c r="J23" s="276">
        <v>0</v>
      </c>
      <c r="K23" s="272">
        <v>0</v>
      </c>
      <c r="L23" s="50">
        <v>0</v>
      </c>
      <c r="M23" s="276">
        <v>0</v>
      </c>
      <c r="N23" s="19">
        <f t="shared" si="1"/>
        <v>796916.85000000009</v>
      </c>
    </row>
    <row r="24" spans="1:14">
      <c r="A24" s="170" t="s">
        <v>132</v>
      </c>
      <c r="B24" s="272">
        <v>124219.55609745847</v>
      </c>
      <c r="C24" s="50">
        <v>110741.99944901749</v>
      </c>
      <c r="D24" s="276">
        <v>118312.42165901305</v>
      </c>
      <c r="E24" s="272">
        <v>0</v>
      </c>
      <c r="F24" s="50">
        <v>0</v>
      </c>
      <c r="G24" s="276">
        <v>0</v>
      </c>
      <c r="H24" s="272">
        <v>0</v>
      </c>
      <c r="I24" s="50">
        <v>0</v>
      </c>
      <c r="J24" s="276">
        <v>0</v>
      </c>
      <c r="K24" s="272">
        <v>0</v>
      </c>
      <c r="L24" s="50">
        <v>0</v>
      </c>
      <c r="M24" s="276">
        <v>0</v>
      </c>
      <c r="N24" s="19">
        <f t="shared" si="1"/>
        <v>353273.97720548901</v>
      </c>
    </row>
    <row r="25" spans="1:14">
      <c r="A25" s="170" t="s">
        <v>130</v>
      </c>
      <c r="B25" s="272">
        <v>204048.85619311346</v>
      </c>
      <c r="C25" s="50">
        <v>159104.59834026714</v>
      </c>
      <c r="D25" s="276">
        <v>142791.55598175776</v>
      </c>
      <c r="E25" s="272">
        <v>0</v>
      </c>
      <c r="F25" s="50">
        <v>0</v>
      </c>
      <c r="G25" s="276">
        <v>0</v>
      </c>
      <c r="H25" s="272">
        <v>0</v>
      </c>
      <c r="I25" s="50">
        <v>0</v>
      </c>
      <c r="J25" s="276">
        <v>0</v>
      </c>
      <c r="K25" s="272">
        <v>0</v>
      </c>
      <c r="L25" s="50">
        <v>0</v>
      </c>
      <c r="M25" s="276">
        <v>0</v>
      </c>
      <c r="N25" s="19">
        <f t="shared" si="1"/>
        <v>505945.01051513833</v>
      </c>
    </row>
    <row r="26" spans="1:14">
      <c r="A26" s="263" t="s">
        <v>254</v>
      </c>
      <c r="B26" s="273">
        <f>SUM(B27:B30)</f>
        <v>5076.09</v>
      </c>
      <c r="C26" s="271">
        <f t="shared" ref="C26:M26" si="5">SUM(C27:C30)</f>
        <v>5119.12</v>
      </c>
      <c r="D26" s="277">
        <f t="shared" si="5"/>
        <v>5039.66</v>
      </c>
      <c r="E26" s="273">
        <f t="shared" si="5"/>
        <v>0</v>
      </c>
      <c r="F26" s="271">
        <f t="shared" si="5"/>
        <v>0</v>
      </c>
      <c r="G26" s="277">
        <f t="shared" si="5"/>
        <v>0</v>
      </c>
      <c r="H26" s="273">
        <f t="shared" si="5"/>
        <v>0</v>
      </c>
      <c r="I26" s="271">
        <f t="shared" si="5"/>
        <v>0</v>
      </c>
      <c r="J26" s="277">
        <f t="shared" si="5"/>
        <v>0</v>
      </c>
      <c r="K26" s="273">
        <f t="shared" si="5"/>
        <v>0</v>
      </c>
      <c r="L26" s="271">
        <f t="shared" si="5"/>
        <v>0</v>
      </c>
      <c r="M26" s="277">
        <f t="shared" si="5"/>
        <v>0</v>
      </c>
      <c r="N26" s="262">
        <f t="shared" si="1"/>
        <v>15234.869999999999</v>
      </c>
    </row>
    <row r="27" spans="1:14">
      <c r="A27" s="170" t="s">
        <v>8</v>
      </c>
      <c r="B27" s="272">
        <v>0</v>
      </c>
      <c r="C27" s="50">
        <v>0</v>
      </c>
      <c r="D27" s="276">
        <v>0</v>
      </c>
      <c r="E27" s="272">
        <v>0</v>
      </c>
      <c r="F27" s="50">
        <v>0</v>
      </c>
      <c r="G27" s="276">
        <v>0</v>
      </c>
      <c r="H27" s="272">
        <v>0</v>
      </c>
      <c r="I27" s="50">
        <v>0</v>
      </c>
      <c r="J27" s="276">
        <v>0</v>
      </c>
      <c r="K27" s="272">
        <v>0</v>
      </c>
      <c r="L27" s="50">
        <v>0</v>
      </c>
      <c r="M27" s="276">
        <v>0</v>
      </c>
      <c r="N27" s="19">
        <f t="shared" si="1"/>
        <v>0</v>
      </c>
    </row>
    <row r="28" spans="1:14">
      <c r="A28" s="170" t="s">
        <v>9</v>
      </c>
      <c r="B28" s="272">
        <v>4977.37</v>
      </c>
      <c r="C28" s="50">
        <v>5024.46</v>
      </c>
      <c r="D28" s="276">
        <v>4955.53</v>
      </c>
      <c r="E28" s="272">
        <v>0</v>
      </c>
      <c r="F28" s="50">
        <v>0</v>
      </c>
      <c r="G28" s="276">
        <v>0</v>
      </c>
      <c r="H28" s="272">
        <v>0</v>
      </c>
      <c r="I28" s="50">
        <v>0</v>
      </c>
      <c r="J28" s="276">
        <v>0</v>
      </c>
      <c r="K28" s="272">
        <v>0</v>
      </c>
      <c r="L28" s="50">
        <v>0</v>
      </c>
      <c r="M28" s="276">
        <v>0</v>
      </c>
      <c r="N28" s="19">
        <f t="shared" si="1"/>
        <v>14957.36</v>
      </c>
    </row>
    <row r="29" spans="1:14">
      <c r="A29" s="170" t="s">
        <v>132</v>
      </c>
      <c r="B29" s="272">
        <v>98.72</v>
      </c>
      <c r="C29" s="50">
        <v>94.66</v>
      </c>
      <c r="D29" s="276">
        <v>84.13</v>
      </c>
      <c r="E29" s="272">
        <v>0</v>
      </c>
      <c r="F29" s="50">
        <v>0</v>
      </c>
      <c r="G29" s="276">
        <v>0</v>
      </c>
      <c r="H29" s="272">
        <v>0</v>
      </c>
      <c r="I29" s="50">
        <v>0</v>
      </c>
      <c r="J29" s="276">
        <v>0</v>
      </c>
      <c r="K29" s="272">
        <v>0</v>
      </c>
      <c r="L29" s="50">
        <v>0</v>
      </c>
      <c r="M29" s="276">
        <v>0</v>
      </c>
      <c r="N29" s="19">
        <f t="shared" si="1"/>
        <v>277.51</v>
      </c>
    </row>
    <row r="30" spans="1:14">
      <c r="A30" s="173" t="s">
        <v>130</v>
      </c>
      <c r="B30" s="275">
        <v>0</v>
      </c>
      <c r="C30" s="270">
        <v>0</v>
      </c>
      <c r="D30" s="279">
        <v>0</v>
      </c>
      <c r="E30" s="275">
        <v>0</v>
      </c>
      <c r="F30" s="270">
        <v>0</v>
      </c>
      <c r="G30" s="279">
        <v>0</v>
      </c>
      <c r="H30" s="275">
        <v>0</v>
      </c>
      <c r="I30" s="270">
        <v>0</v>
      </c>
      <c r="J30" s="279">
        <v>0</v>
      </c>
      <c r="K30" s="275">
        <v>0</v>
      </c>
      <c r="L30" s="270">
        <v>0</v>
      </c>
      <c r="M30" s="279">
        <v>0</v>
      </c>
      <c r="N30" s="197">
        <f t="shared" si="1"/>
        <v>0</v>
      </c>
    </row>
    <row r="31" spans="1:14">
      <c r="A31" s="17"/>
      <c r="B31" s="16"/>
      <c r="N31" s="280" t="s">
        <v>297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1" priority="4">
      <formula>SEARCH($B$3,$N$1)</formula>
    </cfRule>
  </conditionalFormatting>
  <conditionalFormatting sqref="B5:G30">
    <cfRule type="expression" dxfId="20" priority="3">
      <formula>SEARCH($E$3,$N$1)</formula>
    </cfRule>
  </conditionalFormatting>
  <conditionalFormatting sqref="B5:J30">
    <cfRule type="expression" dxfId="19" priority="2">
      <formula>SEARCH($H$3,$N$1)</formula>
    </cfRule>
  </conditionalFormatting>
  <conditionalFormatting sqref="B5:M30">
    <cfRule type="expression" dxfId="1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9" customWidth="1"/>
    <col min="2" max="2" width="7.85546875" style="9" customWidth="1"/>
    <col min="3" max="13" width="7.85546875" style="18" customWidth="1"/>
    <col min="14" max="14" width="10" style="18" customWidth="1"/>
    <col min="15" max="16384" width="9.140625" style="9"/>
  </cols>
  <sheetData>
    <row r="1" spans="1:20" s="6" customFormat="1" ht="18">
      <c r="A1" s="220" t="s">
        <v>387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267" t="str">
        <f>'3.1'!N1</f>
        <v>I. čtvrtletí 2026</v>
      </c>
      <c r="O1" s="9"/>
      <c r="P1" s="9"/>
      <c r="Q1" s="9"/>
      <c r="R1" s="9"/>
      <c r="S1" s="9"/>
      <c r="T1" s="9"/>
    </row>
    <row r="2" spans="1:20" ht="6" customHeight="1"/>
    <row r="3" spans="1:20">
      <c r="A3" s="409" t="str">
        <f>'3.1'!A4</f>
        <v>2026</v>
      </c>
      <c r="B3" s="484" t="s">
        <v>179</v>
      </c>
      <c r="C3" s="480"/>
      <c r="D3" s="485"/>
      <c r="E3" s="484" t="s">
        <v>181</v>
      </c>
      <c r="F3" s="480"/>
      <c r="G3" s="485"/>
      <c r="H3" s="484" t="s">
        <v>182</v>
      </c>
      <c r="I3" s="480"/>
      <c r="J3" s="485"/>
      <c r="K3" s="484" t="s">
        <v>183</v>
      </c>
      <c r="L3" s="480"/>
      <c r="M3" s="485"/>
      <c r="N3" s="480" t="s">
        <v>53</v>
      </c>
    </row>
    <row r="4" spans="1:20">
      <c r="A4" s="486"/>
      <c r="B4" s="355" t="s">
        <v>60</v>
      </c>
      <c r="C4" s="356" t="s">
        <v>61</v>
      </c>
      <c r="D4" s="357" t="s">
        <v>62</v>
      </c>
      <c r="E4" s="355" t="s">
        <v>63</v>
      </c>
      <c r="F4" s="356" t="s">
        <v>64</v>
      </c>
      <c r="G4" s="357" t="s">
        <v>65</v>
      </c>
      <c r="H4" s="355" t="s">
        <v>66</v>
      </c>
      <c r="I4" s="356" t="s">
        <v>67</v>
      </c>
      <c r="J4" s="357" t="s">
        <v>68</v>
      </c>
      <c r="K4" s="355" t="s">
        <v>69</v>
      </c>
      <c r="L4" s="356" t="s">
        <v>70</v>
      </c>
      <c r="M4" s="357" t="s">
        <v>71</v>
      </c>
      <c r="N4" s="477" t="s">
        <v>53</v>
      </c>
    </row>
    <row r="5" spans="1:20" ht="12.75" customHeight="1">
      <c r="A5" s="478" t="s">
        <v>96</v>
      </c>
      <c r="B5" s="396">
        <f>SUM(B6:D6)</f>
        <v>19296.747621999999</v>
      </c>
      <c r="C5" s="397"/>
      <c r="D5" s="398"/>
      <c r="E5" s="396">
        <f>SUM(E6:G6)</f>
        <v>0</v>
      </c>
      <c r="F5" s="397"/>
      <c r="G5" s="398"/>
      <c r="H5" s="396">
        <f>SUM(H6:J6)</f>
        <v>0</v>
      </c>
      <c r="I5" s="397"/>
      <c r="J5" s="398"/>
      <c r="K5" s="396">
        <f>SUM(K6:M6)</f>
        <v>0</v>
      </c>
      <c r="L5" s="397"/>
      <c r="M5" s="398"/>
      <c r="N5" s="482">
        <f>SUM(N7:N9)</f>
        <v>19296.747621999999</v>
      </c>
    </row>
    <row r="6" spans="1:20">
      <c r="A6" s="479"/>
      <c r="B6" s="175">
        <f>SUM(B7:B9)</f>
        <v>7482.0453799999996</v>
      </c>
      <c r="C6" s="171">
        <f t="shared" ref="C6:M6" si="0">SUM(C7:C9)</f>
        <v>5743.6418279999998</v>
      </c>
      <c r="D6" s="174">
        <f t="shared" si="0"/>
        <v>6071.0604139999996</v>
      </c>
      <c r="E6" s="175">
        <f t="shared" si="0"/>
        <v>0</v>
      </c>
      <c r="F6" s="171">
        <f t="shared" si="0"/>
        <v>0</v>
      </c>
      <c r="G6" s="174">
        <f t="shared" si="0"/>
        <v>0</v>
      </c>
      <c r="H6" s="175">
        <f t="shared" si="0"/>
        <v>0</v>
      </c>
      <c r="I6" s="171">
        <f t="shared" si="0"/>
        <v>0</v>
      </c>
      <c r="J6" s="174">
        <f t="shared" si="0"/>
        <v>0</v>
      </c>
      <c r="K6" s="175">
        <f t="shared" si="0"/>
        <v>0</v>
      </c>
      <c r="L6" s="171">
        <f t="shared" si="0"/>
        <v>0</v>
      </c>
      <c r="M6" s="174">
        <f t="shared" si="0"/>
        <v>0</v>
      </c>
      <c r="N6" s="483"/>
    </row>
    <row r="7" spans="1:20">
      <c r="A7" s="56" t="s">
        <v>25</v>
      </c>
      <c r="B7" s="284">
        <v>5545.1278000000002</v>
      </c>
      <c r="C7" s="281">
        <v>4475.6142749999999</v>
      </c>
      <c r="D7" s="283">
        <v>4396.6749</v>
      </c>
      <c r="E7" s="284">
        <v>0</v>
      </c>
      <c r="F7" s="281">
        <v>0</v>
      </c>
      <c r="G7" s="283">
        <v>0</v>
      </c>
      <c r="H7" s="284">
        <v>0</v>
      </c>
      <c r="I7" s="281">
        <v>0</v>
      </c>
      <c r="J7" s="283">
        <v>0</v>
      </c>
      <c r="K7" s="284">
        <v>0</v>
      </c>
      <c r="L7" s="281">
        <v>0</v>
      </c>
      <c r="M7" s="283">
        <v>0</v>
      </c>
      <c r="N7" s="19">
        <f>SUM(B7:M7)</f>
        <v>14417.416975</v>
      </c>
    </row>
    <row r="8" spans="1:20">
      <c r="A8" s="56" t="s">
        <v>37</v>
      </c>
      <c r="B8" s="284">
        <v>11.938088</v>
      </c>
      <c r="C8" s="50">
        <v>5.4294930000000097</v>
      </c>
      <c r="D8" s="276">
        <v>9.9938229999999901</v>
      </c>
      <c r="E8" s="272">
        <v>0</v>
      </c>
      <c r="F8" s="50">
        <v>0</v>
      </c>
      <c r="G8" s="276">
        <v>0</v>
      </c>
      <c r="H8" s="272">
        <v>0</v>
      </c>
      <c r="I8" s="50">
        <v>0</v>
      </c>
      <c r="J8" s="276">
        <v>0</v>
      </c>
      <c r="K8" s="272">
        <v>0</v>
      </c>
      <c r="L8" s="50">
        <v>0</v>
      </c>
      <c r="M8" s="276">
        <v>0</v>
      </c>
      <c r="N8" s="19">
        <f>SUM(B8:M8)</f>
        <v>27.361404</v>
      </c>
    </row>
    <row r="9" spans="1:20">
      <c r="A9" s="56" t="s">
        <v>40</v>
      </c>
      <c r="B9" s="284">
        <v>1924.9794919999999</v>
      </c>
      <c r="C9" s="50">
        <v>1262.59806</v>
      </c>
      <c r="D9" s="276">
        <v>1664.391691</v>
      </c>
      <c r="E9" s="272">
        <v>0</v>
      </c>
      <c r="F9" s="50">
        <v>0</v>
      </c>
      <c r="G9" s="276">
        <v>0</v>
      </c>
      <c r="H9" s="272">
        <v>0</v>
      </c>
      <c r="I9" s="50">
        <v>0</v>
      </c>
      <c r="J9" s="276">
        <v>0</v>
      </c>
      <c r="K9" s="272">
        <v>0</v>
      </c>
      <c r="L9" s="50">
        <v>0</v>
      </c>
      <c r="M9" s="276">
        <v>0</v>
      </c>
      <c r="N9" s="19">
        <f>SUM(B9:M9)</f>
        <v>4851.9692429999996</v>
      </c>
    </row>
    <row r="10" spans="1:20" ht="12.75" customHeight="1">
      <c r="A10" s="478" t="s">
        <v>97</v>
      </c>
      <c r="B10" s="396">
        <f>SUM(B11:D11)</f>
        <v>-19296.747621999988</v>
      </c>
      <c r="C10" s="397"/>
      <c r="D10" s="398"/>
      <c r="E10" s="396">
        <f>SUM(E11:G11)</f>
        <v>0</v>
      </c>
      <c r="F10" s="397"/>
      <c r="G10" s="398"/>
      <c r="H10" s="396">
        <f>SUM(H11:J11)</f>
        <v>0</v>
      </c>
      <c r="I10" s="397"/>
      <c r="J10" s="398"/>
      <c r="K10" s="396">
        <f>SUM(K11:M11)</f>
        <v>0</v>
      </c>
      <c r="L10" s="397"/>
      <c r="M10" s="398"/>
      <c r="N10" s="482">
        <f>SUM(N12:N17)</f>
        <v>-19296.747621999988</v>
      </c>
    </row>
    <row r="11" spans="1:20">
      <c r="A11" s="479"/>
      <c r="B11" s="175">
        <f>SUM(B12:B17)</f>
        <v>-7482.0453799999896</v>
      </c>
      <c r="C11" s="171">
        <f t="shared" ref="C11:M11" si="1">SUM(C12:C17)</f>
        <v>-5743.6418280000007</v>
      </c>
      <c r="D11" s="174">
        <f t="shared" si="1"/>
        <v>-6071.0604139999996</v>
      </c>
      <c r="E11" s="175">
        <f t="shared" si="1"/>
        <v>0</v>
      </c>
      <c r="F11" s="171">
        <f t="shared" si="1"/>
        <v>0</v>
      </c>
      <c r="G11" s="174">
        <f t="shared" si="1"/>
        <v>0</v>
      </c>
      <c r="H11" s="175">
        <f t="shared" si="1"/>
        <v>0</v>
      </c>
      <c r="I11" s="171">
        <f t="shared" si="1"/>
        <v>0</v>
      </c>
      <c r="J11" s="174">
        <f t="shared" si="1"/>
        <v>0</v>
      </c>
      <c r="K11" s="175">
        <f t="shared" si="1"/>
        <v>0</v>
      </c>
      <c r="L11" s="171">
        <f t="shared" si="1"/>
        <v>0</v>
      </c>
      <c r="M11" s="174">
        <f t="shared" si="1"/>
        <v>0</v>
      </c>
      <c r="N11" s="483"/>
    </row>
    <row r="12" spans="1:20">
      <c r="A12" s="56" t="s">
        <v>38</v>
      </c>
      <c r="B12" s="284">
        <v>-4513.5495289999899</v>
      </c>
      <c r="C12" s="50">
        <v>-3789.457136</v>
      </c>
      <c r="D12" s="276">
        <v>-3473.0505899999998</v>
      </c>
      <c r="E12" s="272">
        <v>0</v>
      </c>
      <c r="F12" s="50">
        <v>0</v>
      </c>
      <c r="G12" s="276">
        <v>0</v>
      </c>
      <c r="H12" s="272">
        <v>0</v>
      </c>
      <c r="I12" s="50">
        <v>0</v>
      </c>
      <c r="J12" s="276">
        <v>0</v>
      </c>
      <c r="K12" s="272">
        <v>0</v>
      </c>
      <c r="L12" s="50">
        <v>0</v>
      </c>
      <c r="M12" s="276">
        <v>0</v>
      </c>
      <c r="N12" s="19">
        <f t="shared" ref="N12:N17" si="2">SUM(B12:M12)</f>
        <v>-11776.057254999989</v>
      </c>
    </row>
    <row r="13" spans="1:20">
      <c r="A13" s="56" t="s">
        <v>39</v>
      </c>
      <c r="B13" s="284">
        <v>-2689.7888760000001</v>
      </c>
      <c r="C13" s="50">
        <v>-1733.8720330000001</v>
      </c>
      <c r="D13" s="276">
        <v>-2347.0731300000002</v>
      </c>
      <c r="E13" s="272">
        <v>0</v>
      </c>
      <c r="F13" s="50">
        <v>0</v>
      </c>
      <c r="G13" s="276">
        <v>0</v>
      </c>
      <c r="H13" s="272">
        <v>0</v>
      </c>
      <c r="I13" s="50">
        <v>0</v>
      </c>
      <c r="J13" s="276">
        <v>0</v>
      </c>
      <c r="K13" s="272">
        <v>0</v>
      </c>
      <c r="L13" s="50">
        <v>0</v>
      </c>
      <c r="M13" s="276">
        <v>0</v>
      </c>
      <c r="N13" s="19">
        <f t="shared" si="2"/>
        <v>-6770.7340390000008</v>
      </c>
    </row>
    <row r="14" spans="1:20">
      <c r="A14" s="56" t="s">
        <v>41</v>
      </c>
      <c r="B14" s="284">
        <v>0</v>
      </c>
      <c r="C14" s="50">
        <v>0</v>
      </c>
      <c r="D14" s="276">
        <v>0</v>
      </c>
      <c r="E14" s="272">
        <v>0</v>
      </c>
      <c r="F14" s="50">
        <v>0</v>
      </c>
      <c r="G14" s="276">
        <v>0</v>
      </c>
      <c r="H14" s="272">
        <v>0</v>
      </c>
      <c r="I14" s="50">
        <v>0</v>
      </c>
      <c r="J14" s="276">
        <v>0</v>
      </c>
      <c r="K14" s="272">
        <v>0</v>
      </c>
      <c r="L14" s="50">
        <v>0</v>
      </c>
      <c r="M14" s="276">
        <v>0</v>
      </c>
      <c r="N14" s="19">
        <f t="shared" si="2"/>
        <v>0</v>
      </c>
    </row>
    <row r="15" spans="1:20">
      <c r="A15" s="56" t="s">
        <v>31</v>
      </c>
      <c r="B15" s="284">
        <v>-135.63120000000001</v>
      </c>
      <c r="C15" s="50">
        <v>-113.99665</v>
      </c>
      <c r="D15" s="276">
        <v>-167.58165</v>
      </c>
      <c r="E15" s="272">
        <v>0</v>
      </c>
      <c r="F15" s="50">
        <v>0</v>
      </c>
      <c r="G15" s="276">
        <v>0</v>
      </c>
      <c r="H15" s="272">
        <v>0</v>
      </c>
      <c r="I15" s="50">
        <v>0</v>
      </c>
      <c r="J15" s="276">
        <v>0</v>
      </c>
      <c r="K15" s="272">
        <v>0</v>
      </c>
      <c r="L15" s="50">
        <v>0</v>
      </c>
      <c r="M15" s="276">
        <v>0</v>
      </c>
      <c r="N15" s="19">
        <f t="shared" si="2"/>
        <v>-417.20950000000005</v>
      </c>
    </row>
    <row r="16" spans="1:20">
      <c r="A16" s="56" t="s">
        <v>206</v>
      </c>
      <c r="B16" s="284">
        <v>-5.0953249999999901</v>
      </c>
      <c r="C16" s="50">
        <v>-12.730275000000001</v>
      </c>
      <c r="D16" s="276">
        <v>-9.2540250000000004</v>
      </c>
      <c r="E16" s="272">
        <v>0</v>
      </c>
      <c r="F16" s="50">
        <v>0</v>
      </c>
      <c r="G16" s="276">
        <v>0</v>
      </c>
      <c r="H16" s="272">
        <v>0</v>
      </c>
      <c r="I16" s="50">
        <v>0</v>
      </c>
      <c r="J16" s="276">
        <v>0</v>
      </c>
      <c r="K16" s="272">
        <v>0</v>
      </c>
      <c r="L16" s="50">
        <v>0</v>
      </c>
      <c r="M16" s="276">
        <v>0</v>
      </c>
      <c r="N16" s="19">
        <f t="shared" si="2"/>
        <v>-27.079624999999993</v>
      </c>
    </row>
    <row r="17" spans="1:14">
      <c r="A17" s="348" t="s">
        <v>93</v>
      </c>
      <c r="B17" s="285">
        <v>-137.98044999999999</v>
      </c>
      <c r="C17" s="270">
        <v>-93.585734000000002</v>
      </c>
      <c r="D17" s="279">
        <v>-74.101018999999994</v>
      </c>
      <c r="E17" s="275">
        <v>0</v>
      </c>
      <c r="F17" s="270">
        <v>0</v>
      </c>
      <c r="G17" s="279">
        <v>0</v>
      </c>
      <c r="H17" s="275">
        <v>0</v>
      </c>
      <c r="I17" s="270">
        <v>0</v>
      </c>
      <c r="J17" s="279">
        <v>0</v>
      </c>
      <c r="K17" s="275">
        <v>0</v>
      </c>
      <c r="L17" s="270">
        <v>0</v>
      </c>
      <c r="M17" s="279">
        <v>0</v>
      </c>
      <c r="N17" s="197">
        <f t="shared" si="2"/>
        <v>-305.66720299999997</v>
      </c>
    </row>
    <row r="18" spans="1:14">
      <c r="B18" s="18"/>
      <c r="N18" s="280" t="s">
        <v>275</v>
      </c>
    </row>
    <row r="19" spans="1:14" ht="11.25" customHeight="1">
      <c r="B19" s="18"/>
      <c r="N19" s="14"/>
    </row>
    <row r="20" spans="1:14" ht="11.25" customHeight="1">
      <c r="B20" s="18"/>
      <c r="N20" s="14"/>
    </row>
    <row r="21" spans="1:14">
      <c r="A21" s="409" t="str">
        <f>'3.1'!A4</f>
        <v>2026</v>
      </c>
      <c r="B21" s="484" t="s">
        <v>179</v>
      </c>
      <c r="C21" s="480"/>
      <c r="D21" s="485"/>
      <c r="E21" s="484" t="s">
        <v>181</v>
      </c>
      <c r="F21" s="480"/>
      <c r="G21" s="485"/>
      <c r="H21" s="484" t="s">
        <v>182</v>
      </c>
      <c r="I21" s="480"/>
      <c r="J21" s="485"/>
      <c r="K21" s="484" t="s">
        <v>183</v>
      </c>
      <c r="L21" s="480"/>
      <c r="M21" s="485"/>
      <c r="N21" s="480" t="s">
        <v>53</v>
      </c>
    </row>
    <row r="22" spans="1:14">
      <c r="A22" s="486"/>
      <c r="B22" s="355" t="s">
        <v>60</v>
      </c>
      <c r="C22" s="356" t="s">
        <v>61</v>
      </c>
      <c r="D22" s="357" t="s">
        <v>62</v>
      </c>
      <c r="E22" s="355" t="s">
        <v>63</v>
      </c>
      <c r="F22" s="356" t="s">
        <v>64</v>
      </c>
      <c r="G22" s="357" t="s">
        <v>65</v>
      </c>
      <c r="H22" s="355" t="s">
        <v>66</v>
      </c>
      <c r="I22" s="356" t="s">
        <v>67</v>
      </c>
      <c r="J22" s="357" t="s">
        <v>68</v>
      </c>
      <c r="K22" s="355" t="s">
        <v>69</v>
      </c>
      <c r="L22" s="356" t="s">
        <v>70</v>
      </c>
      <c r="M22" s="357" t="s">
        <v>71</v>
      </c>
      <c r="N22" s="477" t="s">
        <v>53</v>
      </c>
    </row>
    <row r="23" spans="1:14" ht="12.75" customHeight="1">
      <c r="A23" s="478" t="s">
        <v>98</v>
      </c>
      <c r="B23" s="396">
        <f>SUM(B24:D24)</f>
        <v>17876.049289670002</v>
      </c>
      <c r="C23" s="397"/>
      <c r="D23" s="398"/>
      <c r="E23" s="396">
        <f>SUM(E24:G24)</f>
        <v>0</v>
      </c>
      <c r="F23" s="397"/>
      <c r="G23" s="398"/>
      <c r="H23" s="396">
        <f>SUM(H24:J24)</f>
        <v>0</v>
      </c>
      <c r="I23" s="397"/>
      <c r="J23" s="398"/>
      <c r="K23" s="396">
        <f>SUM(K24:M24)</f>
        <v>0</v>
      </c>
      <c r="L23" s="397"/>
      <c r="M23" s="398"/>
      <c r="N23" s="482">
        <f>SUM(N25:N29)</f>
        <v>17876.049289669998</v>
      </c>
    </row>
    <row r="24" spans="1:14">
      <c r="A24" s="479"/>
      <c r="B24" s="175">
        <f>SUM(B25:B29)</f>
        <v>6688.3901829199995</v>
      </c>
      <c r="C24" s="171">
        <f t="shared" ref="C24:M24" si="3">SUM(C25:C29)</f>
        <v>5668.8749780899998</v>
      </c>
      <c r="D24" s="174">
        <f t="shared" si="3"/>
        <v>5518.7841286599996</v>
      </c>
      <c r="E24" s="175">
        <f t="shared" si="3"/>
        <v>0</v>
      </c>
      <c r="F24" s="171">
        <f t="shared" si="3"/>
        <v>0</v>
      </c>
      <c r="G24" s="174">
        <f t="shared" si="3"/>
        <v>0</v>
      </c>
      <c r="H24" s="175">
        <f t="shared" si="3"/>
        <v>0</v>
      </c>
      <c r="I24" s="171">
        <f t="shared" si="3"/>
        <v>0</v>
      </c>
      <c r="J24" s="174">
        <f t="shared" si="3"/>
        <v>0</v>
      </c>
      <c r="K24" s="175">
        <f t="shared" si="3"/>
        <v>0</v>
      </c>
      <c r="L24" s="171">
        <f t="shared" si="3"/>
        <v>0</v>
      </c>
      <c r="M24" s="174">
        <f t="shared" si="3"/>
        <v>0</v>
      </c>
      <c r="N24" s="483">
        <f>SUM(N25:N29)</f>
        <v>17876.049289669998</v>
      </c>
    </row>
    <row r="25" spans="1:14">
      <c r="A25" s="56" t="s">
        <v>23</v>
      </c>
      <c r="B25" s="286">
        <v>4513.5495289999999</v>
      </c>
      <c r="C25" s="282">
        <v>3789.457136</v>
      </c>
      <c r="D25" s="287">
        <v>3473.0505899999998</v>
      </c>
      <c r="E25" s="286">
        <v>0</v>
      </c>
      <c r="F25" s="282">
        <v>0</v>
      </c>
      <c r="G25" s="287">
        <v>0</v>
      </c>
      <c r="H25" s="286">
        <v>0</v>
      </c>
      <c r="I25" s="282">
        <v>0</v>
      </c>
      <c r="J25" s="287">
        <v>0</v>
      </c>
      <c r="K25" s="286">
        <v>0</v>
      </c>
      <c r="L25" s="282">
        <v>0</v>
      </c>
      <c r="M25" s="287">
        <v>0</v>
      </c>
      <c r="N25" s="19">
        <f>SUM(B25:M25)</f>
        <v>11776.057255</v>
      </c>
    </row>
    <row r="26" spans="1:14">
      <c r="A26" s="56" t="s">
        <v>24</v>
      </c>
      <c r="B26" s="286">
        <v>710.64248100000009</v>
      </c>
      <c r="C26" s="282">
        <v>587.30018799999993</v>
      </c>
      <c r="D26" s="287">
        <v>555.544172</v>
      </c>
      <c r="E26" s="286">
        <v>0</v>
      </c>
      <c r="F26" s="282">
        <v>0</v>
      </c>
      <c r="G26" s="287">
        <v>0</v>
      </c>
      <c r="H26" s="286">
        <v>0</v>
      </c>
      <c r="I26" s="282">
        <v>0</v>
      </c>
      <c r="J26" s="287">
        <v>0</v>
      </c>
      <c r="K26" s="286">
        <v>0</v>
      </c>
      <c r="L26" s="282">
        <v>0</v>
      </c>
      <c r="M26" s="287">
        <v>0</v>
      </c>
      <c r="N26" s="19">
        <f>SUM(B26:M26)</f>
        <v>1853.4868409999999</v>
      </c>
    </row>
    <row r="27" spans="1:14">
      <c r="A27" s="56" t="s">
        <v>25</v>
      </c>
      <c r="B27" s="286">
        <v>1268.8694790299999</v>
      </c>
      <c r="C27" s="282">
        <v>1118.2980494499996</v>
      </c>
      <c r="D27" s="287">
        <v>1298.8590776099995</v>
      </c>
      <c r="E27" s="286">
        <v>0</v>
      </c>
      <c r="F27" s="282">
        <v>0</v>
      </c>
      <c r="G27" s="287">
        <v>0</v>
      </c>
      <c r="H27" s="286">
        <v>0</v>
      </c>
      <c r="I27" s="282">
        <v>0</v>
      </c>
      <c r="J27" s="287">
        <v>0</v>
      </c>
      <c r="K27" s="286">
        <v>0</v>
      </c>
      <c r="L27" s="282">
        <v>0</v>
      </c>
      <c r="M27" s="287">
        <v>0</v>
      </c>
      <c r="N27" s="19">
        <f>SUM(B27:M27)</f>
        <v>3686.0266060899989</v>
      </c>
    </row>
    <row r="28" spans="1:14">
      <c r="A28" s="56" t="s">
        <v>26</v>
      </c>
      <c r="B28" s="286">
        <v>195.15573088999997</v>
      </c>
      <c r="C28" s="282">
        <v>173.66515663999996</v>
      </c>
      <c r="D28" s="287">
        <v>190.35301805</v>
      </c>
      <c r="E28" s="286">
        <v>0</v>
      </c>
      <c r="F28" s="282">
        <v>0</v>
      </c>
      <c r="G28" s="287">
        <v>0</v>
      </c>
      <c r="H28" s="286">
        <v>0</v>
      </c>
      <c r="I28" s="282">
        <v>0</v>
      </c>
      <c r="J28" s="287">
        <v>0</v>
      </c>
      <c r="K28" s="286">
        <v>0</v>
      </c>
      <c r="L28" s="282">
        <v>0</v>
      </c>
      <c r="M28" s="287">
        <v>0</v>
      </c>
      <c r="N28" s="19">
        <f>SUM(B28:M28)</f>
        <v>559.17390557999988</v>
      </c>
    </row>
    <row r="29" spans="1:14">
      <c r="A29" s="56" t="s">
        <v>40</v>
      </c>
      <c r="B29" s="286">
        <v>0.17296300000000001</v>
      </c>
      <c r="C29" s="282">
        <v>0.15444799999999997</v>
      </c>
      <c r="D29" s="287">
        <v>0.97727100000000011</v>
      </c>
      <c r="E29" s="286">
        <v>0</v>
      </c>
      <c r="F29" s="282">
        <v>0</v>
      </c>
      <c r="G29" s="287">
        <v>0</v>
      </c>
      <c r="H29" s="286">
        <v>0</v>
      </c>
      <c r="I29" s="282">
        <v>0</v>
      </c>
      <c r="J29" s="287">
        <v>0</v>
      </c>
      <c r="K29" s="286">
        <v>0</v>
      </c>
      <c r="L29" s="282">
        <v>0</v>
      </c>
      <c r="M29" s="287">
        <v>0</v>
      </c>
      <c r="N29" s="19">
        <f>SUM(B29:M29)</f>
        <v>1.3046820000000001</v>
      </c>
    </row>
    <row r="30" spans="1:14" ht="12.75" customHeight="1">
      <c r="A30" s="478" t="s">
        <v>99</v>
      </c>
      <c r="B30" s="396">
        <f>SUM(B31:D31)</f>
        <v>-17876.049290000003</v>
      </c>
      <c r="C30" s="397"/>
      <c r="D30" s="398"/>
      <c r="E30" s="396">
        <f>SUM(E31:G31)</f>
        <v>0</v>
      </c>
      <c r="F30" s="397"/>
      <c r="G30" s="398"/>
      <c r="H30" s="396">
        <f>SUM(H31:J31)</f>
        <v>0</v>
      </c>
      <c r="I30" s="397"/>
      <c r="J30" s="398"/>
      <c r="K30" s="396">
        <f>SUM(K31:M31)</f>
        <v>0</v>
      </c>
      <c r="L30" s="397"/>
      <c r="M30" s="398"/>
      <c r="N30" s="482">
        <f>SUM(N32:N43)</f>
        <v>-17876.049290000003</v>
      </c>
    </row>
    <row r="31" spans="1:14">
      <c r="A31" s="479"/>
      <c r="B31" s="175">
        <f>SUM(B32:B43)</f>
        <v>-6688.3901829999995</v>
      </c>
      <c r="C31" s="171">
        <f t="shared" ref="C31:M31" si="4">SUM(C32:C43)</f>
        <v>-5668.8749779999998</v>
      </c>
      <c r="D31" s="174">
        <f t="shared" si="4"/>
        <v>-5518.7841290000033</v>
      </c>
      <c r="E31" s="175">
        <f t="shared" si="4"/>
        <v>0</v>
      </c>
      <c r="F31" s="171">
        <f t="shared" si="4"/>
        <v>0</v>
      </c>
      <c r="G31" s="174">
        <f t="shared" si="4"/>
        <v>0</v>
      </c>
      <c r="H31" s="175">
        <f t="shared" si="4"/>
        <v>0</v>
      </c>
      <c r="I31" s="171">
        <f t="shared" si="4"/>
        <v>0</v>
      </c>
      <c r="J31" s="174">
        <f t="shared" si="4"/>
        <v>0</v>
      </c>
      <c r="K31" s="175">
        <f t="shared" si="4"/>
        <v>0</v>
      </c>
      <c r="L31" s="171">
        <f t="shared" si="4"/>
        <v>0</v>
      </c>
      <c r="M31" s="174">
        <f t="shared" si="4"/>
        <v>0</v>
      </c>
      <c r="N31" s="483"/>
    </row>
    <row r="32" spans="1:14" ht="12" customHeight="1">
      <c r="A32" s="56" t="s">
        <v>27</v>
      </c>
      <c r="B32" s="286">
        <v>-11.938093000000002</v>
      </c>
      <c r="C32" s="282">
        <v>-5.4294930000000008</v>
      </c>
      <c r="D32" s="287">
        <v>-9.9938279999999988</v>
      </c>
      <c r="E32" s="286">
        <v>0</v>
      </c>
      <c r="F32" s="282">
        <v>0</v>
      </c>
      <c r="G32" s="287">
        <v>0</v>
      </c>
      <c r="H32" s="286">
        <v>0</v>
      </c>
      <c r="I32" s="282">
        <v>0</v>
      </c>
      <c r="J32" s="287">
        <v>0</v>
      </c>
      <c r="K32" s="286">
        <v>0</v>
      </c>
      <c r="L32" s="282">
        <v>0</v>
      </c>
      <c r="M32" s="287">
        <v>0</v>
      </c>
      <c r="N32" s="19">
        <f t="shared" ref="N32:N43" si="5">SUM(B32:M32)</f>
        <v>-27.361414000000003</v>
      </c>
    </row>
    <row r="33" spans="1:14">
      <c r="A33" s="56" t="s">
        <v>28</v>
      </c>
      <c r="B33" s="286">
        <v>-710.64248099999998</v>
      </c>
      <c r="C33" s="282">
        <v>-587.30092300000001</v>
      </c>
      <c r="D33" s="287">
        <v>-555.54343299999994</v>
      </c>
      <c r="E33" s="286">
        <v>0</v>
      </c>
      <c r="F33" s="282">
        <v>0</v>
      </c>
      <c r="G33" s="287">
        <v>0</v>
      </c>
      <c r="H33" s="286">
        <v>0</v>
      </c>
      <c r="I33" s="282">
        <v>0</v>
      </c>
      <c r="J33" s="287">
        <v>0</v>
      </c>
      <c r="K33" s="286">
        <v>0</v>
      </c>
      <c r="L33" s="282">
        <v>0</v>
      </c>
      <c r="M33" s="287">
        <v>0</v>
      </c>
      <c r="N33" s="19">
        <f t="shared" si="5"/>
        <v>-1853.4868369999999</v>
      </c>
    </row>
    <row r="34" spans="1:14">
      <c r="A34" s="56" t="s">
        <v>39</v>
      </c>
      <c r="B34" s="286">
        <v>-17.606540999999996</v>
      </c>
      <c r="C34" s="282">
        <v>-20.623453999999999</v>
      </c>
      <c r="D34" s="287">
        <v>-17.571856</v>
      </c>
      <c r="E34" s="286">
        <v>0</v>
      </c>
      <c r="F34" s="282">
        <v>0</v>
      </c>
      <c r="G34" s="287">
        <v>0</v>
      </c>
      <c r="H34" s="286">
        <v>0</v>
      </c>
      <c r="I34" s="282">
        <v>0</v>
      </c>
      <c r="J34" s="287">
        <v>0</v>
      </c>
      <c r="K34" s="286">
        <v>0</v>
      </c>
      <c r="L34" s="282">
        <v>0</v>
      </c>
      <c r="M34" s="287">
        <v>0</v>
      </c>
      <c r="N34" s="19">
        <f t="shared" si="5"/>
        <v>-55.801850999999999</v>
      </c>
    </row>
    <row r="35" spans="1:14">
      <c r="A35" s="56" t="s">
        <v>29</v>
      </c>
      <c r="B35" s="286">
        <v>-636.06319724000002</v>
      </c>
      <c r="C35" s="282">
        <v>-569.54264114000011</v>
      </c>
      <c r="D35" s="287">
        <v>-601.46013765999999</v>
      </c>
      <c r="E35" s="286">
        <v>0</v>
      </c>
      <c r="F35" s="282">
        <v>0</v>
      </c>
      <c r="G35" s="287">
        <v>0</v>
      </c>
      <c r="H35" s="286">
        <v>0</v>
      </c>
      <c r="I35" s="282">
        <v>0</v>
      </c>
      <c r="J35" s="287">
        <v>0</v>
      </c>
      <c r="K35" s="286">
        <v>0</v>
      </c>
      <c r="L35" s="282">
        <v>0</v>
      </c>
      <c r="M35" s="287">
        <v>0</v>
      </c>
      <c r="N35" s="19">
        <f t="shared" si="5"/>
        <v>-1807.0659760399999</v>
      </c>
    </row>
    <row r="36" spans="1:14">
      <c r="A36" s="56" t="s">
        <v>30</v>
      </c>
      <c r="B36" s="286">
        <v>-733.35591388999978</v>
      </c>
      <c r="C36" s="282">
        <v>-644.32890493999992</v>
      </c>
      <c r="D36" s="287">
        <v>-673.40985523000006</v>
      </c>
      <c r="E36" s="286">
        <v>0</v>
      </c>
      <c r="F36" s="282">
        <v>0</v>
      </c>
      <c r="G36" s="287">
        <v>0</v>
      </c>
      <c r="H36" s="286">
        <v>0</v>
      </c>
      <c r="I36" s="282">
        <v>0</v>
      </c>
      <c r="J36" s="287">
        <v>0</v>
      </c>
      <c r="K36" s="286">
        <v>0</v>
      </c>
      <c r="L36" s="282">
        <v>0</v>
      </c>
      <c r="M36" s="287">
        <v>0</v>
      </c>
      <c r="N36" s="19">
        <f t="shared" si="5"/>
        <v>-2051.0946740599998</v>
      </c>
    </row>
    <row r="37" spans="1:14">
      <c r="A37" s="56" t="s">
        <v>31</v>
      </c>
      <c r="B37" s="286">
        <v>-6.468146</v>
      </c>
      <c r="C37" s="282">
        <v>-7.5953349999999995</v>
      </c>
      <c r="D37" s="287">
        <v>-9.826922999999999</v>
      </c>
      <c r="E37" s="286">
        <v>0</v>
      </c>
      <c r="F37" s="282">
        <v>0</v>
      </c>
      <c r="G37" s="287">
        <v>0</v>
      </c>
      <c r="H37" s="286">
        <v>0</v>
      </c>
      <c r="I37" s="282">
        <v>0</v>
      </c>
      <c r="J37" s="287">
        <v>0</v>
      </c>
      <c r="K37" s="286">
        <v>0</v>
      </c>
      <c r="L37" s="282">
        <v>0</v>
      </c>
      <c r="M37" s="287">
        <v>0</v>
      </c>
      <c r="N37" s="19">
        <f t="shared" si="5"/>
        <v>-23.890403999999997</v>
      </c>
    </row>
    <row r="38" spans="1:14">
      <c r="A38" s="56" t="s">
        <v>32</v>
      </c>
      <c r="B38" s="286">
        <v>-93.949273099999957</v>
      </c>
      <c r="C38" s="282">
        <v>-86.285437699999974</v>
      </c>
      <c r="D38" s="287">
        <v>-97.048018799999994</v>
      </c>
      <c r="E38" s="286">
        <v>0</v>
      </c>
      <c r="F38" s="282">
        <v>0</v>
      </c>
      <c r="G38" s="287">
        <v>0</v>
      </c>
      <c r="H38" s="286">
        <v>0</v>
      </c>
      <c r="I38" s="282">
        <v>0</v>
      </c>
      <c r="J38" s="287">
        <v>0</v>
      </c>
      <c r="K38" s="286">
        <v>0</v>
      </c>
      <c r="L38" s="282">
        <v>0</v>
      </c>
      <c r="M38" s="287">
        <v>0</v>
      </c>
      <c r="N38" s="19">
        <f t="shared" si="5"/>
        <v>-277.28272959999993</v>
      </c>
    </row>
    <row r="39" spans="1:14">
      <c r="A39" s="56" t="s">
        <v>33</v>
      </c>
      <c r="B39" s="286">
        <v>-1330.3795442999999</v>
      </c>
      <c r="C39" s="282">
        <v>-1228.7245744700001</v>
      </c>
      <c r="D39" s="287">
        <v>-1278.7875534199995</v>
      </c>
      <c r="E39" s="286">
        <v>0</v>
      </c>
      <c r="F39" s="282">
        <v>0</v>
      </c>
      <c r="G39" s="287">
        <v>0</v>
      </c>
      <c r="H39" s="286">
        <v>0</v>
      </c>
      <c r="I39" s="282">
        <v>0</v>
      </c>
      <c r="J39" s="287">
        <v>0</v>
      </c>
      <c r="K39" s="286">
        <v>0</v>
      </c>
      <c r="L39" s="282">
        <v>0</v>
      </c>
      <c r="M39" s="287">
        <v>0</v>
      </c>
      <c r="N39" s="19">
        <f t="shared" si="5"/>
        <v>-3837.8916721899996</v>
      </c>
    </row>
    <row r="40" spans="1:14">
      <c r="A40" s="56" t="s">
        <v>34</v>
      </c>
      <c r="B40" s="286">
        <v>-797.63175998221243</v>
      </c>
      <c r="C40" s="282">
        <v>-675.56768978554408</v>
      </c>
      <c r="D40" s="287">
        <v>-649.39171854851679</v>
      </c>
      <c r="E40" s="286">
        <v>0</v>
      </c>
      <c r="F40" s="282">
        <v>0</v>
      </c>
      <c r="G40" s="287">
        <v>0</v>
      </c>
      <c r="H40" s="286">
        <v>0</v>
      </c>
      <c r="I40" s="282">
        <v>0</v>
      </c>
      <c r="J40" s="287">
        <v>0</v>
      </c>
      <c r="K40" s="286">
        <v>0</v>
      </c>
      <c r="L40" s="282">
        <v>0</v>
      </c>
      <c r="M40" s="287">
        <v>0</v>
      </c>
      <c r="N40" s="19">
        <f t="shared" si="5"/>
        <v>-2122.5911683162731</v>
      </c>
    </row>
    <row r="41" spans="1:14">
      <c r="A41" s="56" t="s">
        <v>35</v>
      </c>
      <c r="B41" s="286">
        <v>-2099.5895584877881</v>
      </c>
      <c r="C41" s="282">
        <v>-1632.9220199644558</v>
      </c>
      <c r="D41" s="287">
        <v>-1422.7226913414868</v>
      </c>
      <c r="E41" s="286">
        <v>0</v>
      </c>
      <c r="F41" s="282">
        <v>0</v>
      </c>
      <c r="G41" s="287">
        <v>0</v>
      </c>
      <c r="H41" s="286">
        <v>0</v>
      </c>
      <c r="I41" s="282">
        <v>0</v>
      </c>
      <c r="J41" s="287">
        <v>0</v>
      </c>
      <c r="K41" s="286">
        <v>0</v>
      </c>
      <c r="L41" s="282">
        <v>0</v>
      </c>
      <c r="M41" s="287">
        <v>0</v>
      </c>
      <c r="N41" s="19">
        <f t="shared" si="5"/>
        <v>-5155.2342697937311</v>
      </c>
    </row>
    <row r="42" spans="1:14">
      <c r="A42" s="56" t="s">
        <v>36</v>
      </c>
      <c r="B42" s="286">
        <v>-11.454734</v>
      </c>
      <c r="C42" s="282">
        <v>-9.2443500000000007</v>
      </c>
      <c r="D42" s="287">
        <v>-7.601786999999999</v>
      </c>
      <c r="E42" s="286">
        <v>0</v>
      </c>
      <c r="F42" s="282">
        <v>0</v>
      </c>
      <c r="G42" s="287">
        <v>0</v>
      </c>
      <c r="H42" s="286">
        <v>0</v>
      </c>
      <c r="I42" s="282">
        <v>0</v>
      </c>
      <c r="J42" s="287">
        <v>0</v>
      </c>
      <c r="K42" s="286">
        <v>0</v>
      </c>
      <c r="L42" s="282">
        <v>0</v>
      </c>
      <c r="M42" s="287">
        <v>0</v>
      </c>
      <c r="N42" s="19">
        <f t="shared" si="5"/>
        <v>-28.300870999999997</v>
      </c>
    </row>
    <row r="43" spans="1:14">
      <c r="A43" s="348" t="s">
        <v>93</v>
      </c>
      <c r="B43" s="285">
        <v>-239.31094100000001</v>
      </c>
      <c r="C43" s="270">
        <v>-201.31015499999998</v>
      </c>
      <c r="D43" s="279">
        <v>-195.42632699999999</v>
      </c>
      <c r="E43" s="275">
        <v>0</v>
      </c>
      <c r="F43" s="270">
        <v>0</v>
      </c>
      <c r="G43" s="279">
        <v>0</v>
      </c>
      <c r="H43" s="275">
        <v>0</v>
      </c>
      <c r="I43" s="270">
        <v>0</v>
      </c>
      <c r="J43" s="279">
        <v>0</v>
      </c>
      <c r="K43" s="275">
        <v>0</v>
      </c>
      <c r="L43" s="270">
        <v>0</v>
      </c>
      <c r="M43" s="279">
        <v>0</v>
      </c>
      <c r="N43" s="197">
        <f t="shared" si="5"/>
        <v>-636.04742299999998</v>
      </c>
    </row>
    <row r="44" spans="1:14">
      <c r="N44" s="280" t="s">
        <v>297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conditionalFormatting sqref="B5:D17 B23:D43">
    <cfRule type="expression" dxfId="17" priority="4">
      <formula>SEARCH($B$3,$N$1)</formula>
    </cfRule>
  </conditionalFormatting>
  <conditionalFormatting sqref="B5:G17 B23:G43">
    <cfRule type="expression" dxfId="16" priority="3">
      <formula>SEARCH($E$3,$N$1)</formula>
    </cfRule>
  </conditionalFormatting>
  <conditionalFormatting sqref="B5:J17 B23:J43">
    <cfRule type="expression" dxfId="15" priority="2">
      <formula>SEARCH($H$3,$N$1)</formula>
    </cfRule>
  </conditionalFormatting>
  <conditionalFormatting sqref="B5:M17 B23:M43">
    <cfRule type="expression" dxfId="14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288" t="s">
        <v>388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267" t="str">
        <f>'3.1'!N1</f>
        <v>I. čtvrtletí 2026</v>
      </c>
      <c r="N1" s="54"/>
      <c r="O1" s="54"/>
    </row>
    <row r="2" spans="1:21" ht="18">
      <c r="A2" s="186" t="s">
        <v>389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N2" s="54"/>
      <c r="O2" s="54"/>
    </row>
    <row r="3" spans="1:21" ht="6" customHeight="1">
      <c r="A3" s="38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21">
      <c r="A4" s="360" t="str">
        <f>'3.1'!A4</f>
        <v>2026</v>
      </c>
      <c r="B4" s="488" t="s">
        <v>186</v>
      </c>
      <c r="C4" s="488"/>
      <c r="D4" s="488"/>
      <c r="E4" s="488"/>
      <c r="F4" s="488"/>
      <c r="G4" s="489"/>
      <c r="H4" s="488" t="s">
        <v>19</v>
      </c>
      <c r="I4" s="488"/>
      <c r="J4" s="488"/>
      <c r="K4" s="488"/>
      <c r="L4" s="488"/>
      <c r="M4" s="488"/>
      <c r="N4" s="20"/>
    </row>
    <row r="5" spans="1:21" ht="13.5" customHeight="1">
      <c r="B5" s="490" t="s">
        <v>168</v>
      </c>
      <c r="C5" s="490"/>
      <c r="D5" s="490"/>
      <c r="E5" s="490"/>
      <c r="F5" s="490"/>
      <c r="G5" s="491"/>
      <c r="H5" s="490" t="s">
        <v>5</v>
      </c>
      <c r="I5" s="490"/>
      <c r="J5" s="490"/>
      <c r="K5" s="490"/>
      <c r="L5" s="490"/>
      <c r="M5" s="490"/>
      <c r="N5" s="57"/>
    </row>
    <row r="6" spans="1:21">
      <c r="B6" s="487" t="s">
        <v>60</v>
      </c>
      <c r="C6" s="487"/>
      <c r="D6" s="487" t="s">
        <v>61</v>
      </c>
      <c r="E6" s="487"/>
      <c r="F6" s="487" t="s">
        <v>62</v>
      </c>
      <c r="G6" s="492"/>
      <c r="H6" s="493" t="s">
        <v>60</v>
      </c>
      <c r="I6" s="487"/>
      <c r="J6" s="487" t="s">
        <v>61</v>
      </c>
      <c r="K6" s="487"/>
      <c r="L6" s="487" t="s">
        <v>62</v>
      </c>
      <c r="M6" s="487"/>
      <c r="N6" s="53"/>
    </row>
    <row r="7" spans="1:21">
      <c r="A7" s="302"/>
      <c r="B7" s="300" t="s">
        <v>208</v>
      </c>
      <c r="C7" s="300" t="s">
        <v>207</v>
      </c>
      <c r="D7" s="300" t="s">
        <v>208</v>
      </c>
      <c r="E7" s="300" t="s">
        <v>207</v>
      </c>
      <c r="F7" s="300" t="s">
        <v>208</v>
      </c>
      <c r="G7" s="301" t="s">
        <v>207</v>
      </c>
      <c r="H7" s="294" t="s">
        <v>208</v>
      </c>
      <c r="I7" s="294" t="s">
        <v>207</v>
      </c>
      <c r="J7" s="294" t="s">
        <v>208</v>
      </c>
      <c r="K7" s="294" t="s">
        <v>207</v>
      </c>
      <c r="L7" s="294" t="s">
        <v>208</v>
      </c>
      <c r="M7" s="294" t="s">
        <v>207</v>
      </c>
      <c r="N7" s="53"/>
    </row>
    <row r="8" spans="1:21">
      <c r="A8" s="497" t="s">
        <v>53</v>
      </c>
      <c r="B8" s="420">
        <f>F9</f>
        <v>221.42385999999956</v>
      </c>
      <c r="C8" s="415"/>
      <c r="D8" s="415"/>
      <c r="E8" s="415"/>
      <c r="F8" s="415"/>
      <c r="G8" s="421"/>
      <c r="H8" s="415">
        <f>SUM(H9,J9,L9)</f>
        <v>85884.773547612218</v>
      </c>
      <c r="I8" s="415"/>
      <c r="J8" s="415"/>
      <c r="K8" s="415"/>
      <c r="L8" s="415"/>
      <c r="M8" s="415"/>
      <c r="N8" s="58"/>
    </row>
    <row r="9" spans="1:21">
      <c r="A9" s="498"/>
      <c r="B9" s="200">
        <f>SUM(B10:B17)</f>
        <v>219.68407999999971</v>
      </c>
      <c r="C9" s="290">
        <v>9.2246466219056029E-3</v>
      </c>
      <c r="D9" s="260">
        <f>SUM(D10:D17)</f>
        <v>221.00576999999964</v>
      </c>
      <c r="E9" s="290">
        <v>9.272314423241293E-3</v>
      </c>
      <c r="F9" s="260">
        <f>SUM(F10:F17)</f>
        <v>221.42385999999956</v>
      </c>
      <c r="G9" s="295">
        <v>9.527130583204993E-3</v>
      </c>
      <c r="H9" s="260">
        <f>SUM(H10:H17)</f>
        <v>24952.512052466063</v>
      </c>
      <c r="I9" s="290">
        <v>3.0962764823074516E-3</v>
      </c>
      <c r="J9" s="260">
        <f>SUM(J10:J17)</f>
        <v>27945.765108360149</v>
      </c>
      <c r="K9" s="290">
        <v>4.1583660925955676E-3</v>
      </c>
      <c r="L9" s="260">
        <f>SUM(L10:L17)</f>
        <v>32986.496386786006</v>
      </c>
      <c r="M9" s="290">
        <v>4.7489156119845544E-3</v>
      </c>
      <c r="N9" s="10"/>
    </row>
    <row r="10" spans="1:21">
      <c r="A10" s="44" t="s">
        <v>7</v>
      </c>
      <c r="B10" s="201">
        <v>0</v>
      </c>
      <c r="C10" s="289">
        <v>0</v>
      </c>
      <c r="D10" s="19">
        <v>0</v>
      </c>
      <c r="E10" s="289">
        <v>0</v>
      </c>
      <c r="F10" s="19">
        <v>0</v>
      </c>
      <c r="G10" s="296">
        <v>0</v>
      </c>
      <c r="H10" s="19">
        <v>0</v>
      </c>
      <c r="I10" s="289">
        <v>0</v>
      </c>
      <c r="J10" s="19">
        <v>0</v>
      </c>
      <c r="K10" s="289">
        <v>0</v>
      </c>
      <c r="L10" s="19">
        <v>0</v>
      </c>
      <c r="M10" s="289">
        <v>0</v>
      </c>
      <c r="N10" s="61"/>
      <c r="O10" s="69"/>
    </row>
    <row r="11" spans="1:21">
      <c r="A11" s="44" t="s">
        <v>20</v>
      </c>
      <c r="B11" s="201">
        <v>17.440000000000001</v>
      </c>
      <c r="C11" s="289">
        <v>1.8910770008819971E-3</v>
      </c>
      <c r="D11" s="19">
        <v>17.440000000000001</v>
      </c>
      <c r="E11" s="289">
        <v>1.8910770008819971E-3</v>
      </c>
      <c r="F11" s="19">
        <v>17.440000000000001</v>
      </c>
      <c r="G11" s="296">
        <v>2.0211483506664572E-3</v>
      </c>
      <c r="H11" s="19">
        <v>10016.581</v>
      </c>
      <c r="I11" s="289">
        <v>2.5385917768976614E-3</v>
      </c>
      <c r="J11" s="19">
        <v>9291.018</v>
      </c>
      <c r="K11" s="289">
        <v>2.8530271231162092E-3</v>
      </c>
      <c r="L11" s="19">
        <v>8535.8209999999999</v>
      </c>
      <c r="M11" s="289">
        <v>2.6090555357736068E-3</v>
      </c>
      <c r="N11" s="61"/>
      <c r="O11" s="69"/>
    </row>
    <row r="12" spans="1:21">
      <c r="A12" s="44" t="s">
        <v>21</v>
      </c>
      <c r="B12" s="201">
        <v>0</v>
      </c>
      <c r="C12" s="289">
        <v>0</v>
      </c>
      <c r="D12" s="19">
        <v>0</v>
      </c>
      <c r="E12" s="289">
        <v>0</v>
      </c>
      <c r="F12" s="19">
        <v>0</v>
      </c>
      <c r="G12" s="296">
        <v>0</v>
      </c>
      <c r="H12" s="19">
        <v>0</v>
      </c>
      <c r="I12" s="289">
        <v>0</v>
      </c>
      <c r="J12" s="19">
        <v>0</v>
      </c>
      <c r="K12" s="289">
        <v>0</v>
      </c>
      <c r="L12" s="19">
        <v>0</v>
      </c>
      <c r="M12" s="289">
        <v>0</v>
      </c>
      <c r="N12" s="61"/>
      <c r="O12" s="69"/>
    </row>
    <row r="13" spans="1:21">
      <c r="A13" s="44" t="s">
        <v>22</v>
      </c>
      <c r="B13" s="201">
        <v>79.85599999999998</v>
      </c>
      <c r="C13" s="289">
        <v>5.3705255043758074E-2</v>
      </c>
      <c r="D13" s="19">
        <v>79.83599999999997</v>
      </c>
      <c r="E13" s="289">
        <v>5.3760861695802103E-2</v>
      </c>
      <c r="F13" s="19">
        <v>79.818999999999974</v>
      </c>
      <c r="G13" s="296">
        <v>5.3842703831397991E-2</v>
      </c>
      <c r="H13" s="19">
        <v>11203.336999999996</v>
      </c>
      <c r="I13" s="289">
        <v>2.7556270108563527E-2</v>
      </c>
      <c r="J13" s="19">
        <v>12059.507999999998</v>
      </c>
      <c r="K13" s="289">
        <v>3.2690138113336188E-2</v>
      </c>
      <c r="L13" s="19">
        <v>11959.399000000001</v>
      </c>
      <c r="M13" s="289">
        <v>3.2368172120417989E-2</v>
      </c>
      <c r="N13" s="61"/>
      <c r="O13" s="69"/>
    </row>
    <row r="14" spans="1:21">
      <c r="A14" s="44" t="s">
        <v>43</v>
      </c>
      <c r="B14" s="201">
        <v>11.205999999999998</v>
      </c>
      <c r="C14" s="289">
        <v>1.001752091763137E-2</v>
      </c>
      <c r="D14" s="19">
        <v>11.205999999999998</v>
      </c>
      <c r="E14" s="289">
        <v>1.0042329593200332E-2</v>
      </c>
      <c r="F14" s="19">
        <v>11.205999999999998</v>
      </c>
      <c r="G14" s="296">
        <v>1.005693900341747E-2</v>
      </c>
      <c r="H14" s="19">
        <v>1997.6414599999996</v>
      </c>
      <c r="I14" s="289">
        <v>1.9616736993063048E-2</v>
      </c>
      <c r="J14" s="19">
        <v>2978.97865</v>
      </c>
      <c r="K14" s="289">
        <v>2.1896469449477835E-2</v>
      </c>
      <c r="L14" s="19">
        <v>3246.2140899999995</v>
      </c>
      <c r="M14" s="289">
        <v>1.9437789231395011E-2</v>
      </c>
      <c r="N14" s="61"/>
      <c r="O14" s="69"/>
    </row>
    <row r="15" spans="1:21">
      <c r="A15" s="44" t="s">
        <v>44</v>
      </c>
      <c r="B15" s="201">
        <v>0</v>
      </c>
      <c r="C15" s="289">
        <v>0</v>
      </c>
      <c r="D15" s="19">
        <v>0</v>
      </c>
      <c r="E15" s="289">
        <v>0</v>
      </c>
      <c r="F15" s="19">
        <v>0</v>
      </c>
      <c r="G15" s="296">
        <v>0</v>
      </c>
      <c r="H15" s="19">
        <v>0</v>
      </c>
      <c r="I15" s="289">
        <v>0</v>
      </c>
      <c r="J15" s="19">
        <v>0</v>
      </c>
      <c r="K15" s="289">
        <v>0</v>
      </c>
      <c r="L15" s="19">
        <v>0</v>
      </c>
      <c r="M15" s="289">
        <v>0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44" t="s">
        <v>45</v>
      </c>
      <c r="B16" s="201">
        <v>0</v>
      </c>
      <c r="C16" s="289">
        <v>0</v>
      </c>
      <c r="D16" s="19">
        <v>0</v>
      </c>
      <c r="E16" s="59">
        <v>0</v>
      </c>
      <c r="F16" s="19">
        <v>0</v>
      </c>
      <c r="G16" s="297">
        <v>0</v>
      </c>
      <c r="H16" s="19">
        <v>0</v>
      </c>
      <c r="I16" s="289">
        <v>0</v>
      </c>
      <c r="J16" s="19">
        <v>0</v>
      </c>
      <c r="K16" s="59">
        <v>0</v>
      </c>
      <c r="L16" s="19">
        <v>0</v>
      </c>
      <c r="M16" s="59">
        <v>0</v>
      </c>
      <c r="N16" s="61"/>
      <c r="O16" s="69"/>
      <c r="P16" s="44"/>
      <c r="Q16" s="56"/>
      <c r="R16" s="19"/>
      <c r="S16" s="19"/>
      <c r="T16" s="19"/>
      <c r="U16" s="19"/>
    </row>
    <row r="17" spans="1:21">
      <c r="A17" s="226" t="s">
        <v>46</v>
      </c>
      <c r="B17" s="202">
        <v>111.18207999999973</v>
      </c>
      <c r="C17" s="290">
        <v>2.3510597199966447E-2</v>
      </c>
      <c r="D17" s="197">
        <v>112.52376999999967</v>
      </c>
      <c r="E17" s="291">
        <v>2.3670251480801971E-2</v>
      </c>
      <c r="F17" s="197">
        <v>112.95885999999959</v>
      </c>
      <c r="G17" s="298">
        <v>2.3734328837117263E-2</v>
      </c>
      <c r="H17" s="197">
        <v>1734.9525924660666</v>
      </c>
      <c r="I17" s="290">
        <v>1.716282842311203E-2</v>
      </c>
      <c r="J17" s="197">
        <v>3616.2604583601506</v>
      </c>
      <c r="K17" s="291">
        <v>2.2795912184916747E-2</v>
      </c>
      <c r="L17" s="197">
        <v>9245.0622967859999</v>
      </c>
      <c r="M17" s="291">
        <v>2.123265241005336E-2</v>
      </c>
      <c r="N17" s="61"/>
      <c r="O17" s="69"/>
      <c r="P17" s="44"/>
      <c r="Q17" s="56"/>
      <c r="R17" s="19"/>
      <c r="S17" s="19"/>
      <c r="T17" s="19"/>
      <c r="U17" s="19"/>
    </row>
    <row r="18" spans="1:21">
      <c r="A18" s="170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5"/>
      <c r="M18" s="62" t="s">
        <v>296</v>
      </c>
      <c r="N18" s="62"/>
      <c r="O18" s="55"/>
    </row>
    <row r="19" spans="1:21">
      <c r="A19" s="359" t="str">
        <f>'3.1'!A4</f>
        <v>2026</v>
      </c>
      <c r="B19" s="488" t="s">
        <v>231</v>
      </c>
      <c r="C19" s="488"/>
      <c r="D19" s="488"/>
      <c r="E19" s="488"/>
      <c r="F19" s="488"/>
      <c r="G19" s="488"/>
      <c r="N19" s="63"/>
      <c r="O19" s="54"/>
      <c r="P19" s="72"/>
      <c r="Q19" s="56"/>
      <c r="R19" s="19"/>
      <c r="S19" s="19"/>
      <c r="T19" s="19"/>
    </row>
    <row r="20" spans="1:21">
      <c r="A20" s="292"/>
      <c r="B20" s="490" t="s">
        <v>5</v>
      </c>
      <c r="C20" s="490"/>
      <c r="D20" s="490"/>
      <c r="E20" s="490"/>
      <c r="F20" s="490"/>
      <c r="G20" s="490"/>
      <c r="H20" s="63" t="str">
        <f>A25</f>
        <v>VO z vvn</v>
      </c>
      <c r="I20" s="70">
        <f>(B25+D25+F25)/'6.1, 6.2'!B25</f>
        <v>1.6258421418866208E-2</v>
      </c>
      <c r="J20" s="22" t="str">
        <f>A10</f>
        <v>JE</v>
      </c>
      <c r="K20" s="61">
        <f t="shared" ref="K20:K27" si="0">H10+J10+L10</f>
        <v>0</v>
      </c>
      <c r="L20" s="22" t="str">
        <f>A10</f>
        <v>JE</v>
      </c>
      <c r="M20" s="69">
        <f>K20/'6.1, 6.2'!B5</f>
        <v>0</v>
      </c>
      <c r="N20" s="63"/>
      <c r="O20" s="54"/>
      <c r="P20" s="72"/>
      <c r="Q20" s="56"/>
      <c r="R20" s="19"/>
      <c r="S20" s="19"/>
      <c r="T20" s="19"/>
    </row>
    <row r="21" spans="1:21">
      <c r="A21" s="53"/>
      <c r="B21" s="487" t="s">
        <v>60</v>
      </c>
      <c r="C21" s="487"/>
      <c r="D21" s="487" t="s">
        <v>61</v>
      </c>
      <c r="E21" s="487"/>
      <c r="F21" s="487" t="s">
        <v>62</v>
      </c>
      <c r="G21" s="487"/>
      <c r="H21" s="63" t="str">
        <f>A26</f>
        <v>VO z vn</v>
      </c>
      <c r="I21" s="70">
        <f>(B26+D26+F26)/'6.1, 6.2'!C25</f>
        <v>0.13555787283381524</v>
      </c>
      <c r="J21" s="22" t="str">
        <f t="shared" ref="J21:J27" si="1">A11</f>
        <v>PE</v>
      </c>
      <c r="K21" s="61">
        <f t="shared" si="0"/>
        <v>27843.420000000002</v>
      </c>
      <c r="L21" s="22" t="str">
        <f t="shared" ref="L21:L27" si="2">A11</f>
        <v>PE</v>
      </c>
      <c r="M21" s="69">
        <f>K21/'6.1, 6.2'!C5</f>
        <v>2.6583662329461044E-3</v>
      </c>
      <c r="N21" s="63"/>
      <c r="O21" s="54"/>
      <c r="P21" s="72"/>
      <c r="Q21" s="56"/>
      <c r="R21" s="60"/>
      <c r="S21" s="60"/>
      <c r="T21" s="60"/>
    </row>
    <row r="22" spans="1:21">
      <c r="A22" s="53"/>
      <c r="B22" s="293" t="s">
        <v>208</v>
      </c>
      <c r="C22" s="293" t="s">
        <v>207</v>
      </c>
      <c r="D22" s="293" t="s">
        <v>208</v>
      </c>
      <c r="E22" s="293" t="s">
        <v>207</v>
      </c>
      <c r="F22" s="293" t="s">
        <v>208</v>
      </c>
      <c r="G22" s="293" t="s">
        <v>207</v>
      </c>
      <c r="H22" s="63" t="str">
        <f>A27</f>
        <v>MOP</v>
      </c>
      <c r="I22" s="70">
        <f>(B27+D27+F27)/'6.1, 6.2'!D25</f>
        <v>0.15261907295928126</v>
      </c>
      <c r="J22" s="22" t="str">
        <f t="shared" si="1"/>
        <v>PPE</v>
      </c>
      <c r="K22" s="61">
        <f t="shared" si="0"/>
        <v>0</v>
      </c>
      <c r="L22" s="22" t="str">
        <f t="shared" si="2"/>
        <v>PPE</v>
      </c>
      <c r="M22" s="69">
        <f>K22/'6.1, 6.2'!D5</f>
        <v>0</v>
      </c>
      <c r="N22" s="63"/>
      <c r="O22" s="54"/>
      <c r="P22" s="72"/>
      <c r="Q22" s="56"/>
      <c r="R22" s="19"/>
      <c r="S22" s="19"/>
      <c r="T22" s="19"/>
    </row>
    <row r="23" spans="1:21">
      <c r="A23" s="494" t="s">
        <v>53</v>
      </c>
      <c r="B23" s="496">
        <f>SUM(B24,D24,F24)</f>
        <v>1686303.2688976121</v>
      </c>
      <c r="C23" s="496"/>
      <c r="D23" s="496"/>
      <c r="E23" s="496"/>
      <c r="F23" s="496"/>
      <c r="G23" s="496"/>
      <c r="H23" s="63" t="str">
        <f>A28</f>
        <v>MOO</v>
      </c>
      <c r="I23" s="70">
        <f>(B28+D28+F28)/'6.1, 6.2'!E25</f>
        <v>9.2932329320126197E-2</v>
      </c>
      <c r="J23" s="22" t="str">
        <f t="shared" si="1"/>
        <v>PSE</v>
      </c>
      <c r="K23" s="61">
        <f t="shared" si="0"/>
        <v>35222.243999999992</v>
      </c>
      <c r="L23" s="22" t="str">
        <f t="shared" si="2"/>
        <v>PSE</v>
      </c>
      <c r="M23" s="69">
        <f>K23/'6.1, 6.2'!E5</f>
        <v>3.0763237876220054E-2</v>
      </c>
      <c r="N23" s="63"/>
      <c r="O23" s="54"/>
      <c r="P23" s="72"/>
      <c r="Q23" s="56"/>
      <c r="R23" s="19"/>
      <c r="S23" s="19"/>
      <c r="T23" s="19"/>
    </row>
    <row r="24" spans="1:21">
      <c r="A24" s="495"/>
      <c r="B24" s="260">
        <f>SUM(B25:B28)</f>
        <v>624186.62165246601</v>
      </c>
      <c r="C24" s="299">
        <v>0.10884330522736804</v>
      </c>
      <c r="D24" s="260">
        <f>SUM(D25:D28)</f>
        <v>528133.2283383602</v>
      </c>
      <c r="E24" s="299">
        <v>0.10774175061088015</v>
      </c>
      <c r="F24" s="260">
        <f>SUM(F25:F28)</f>
        <v>533983.41890678601</v>
      </c>
      <c r="G24" s="299">
        <v>0.10968220600923186</v>
      </c>
      <c r="H24" s="54"/>
      <c r="I24" s="54"/>
      <c r="J24" s="22" t="str">
        <f t="shared" si="1"/>
        <v>VE</v>
      </c>
      <c r="K24" s="61">
        <f t="shared" si="0"/>
        <v>8222.8341999999993</v>
      </c>
      <c r="L24" s="22" t="str">
        <f t="shared" si="2"/>
        <v>VE</v>
      </c>
      <c r="M24" s="69">
        <f>K24/'6.1, 6.2'!F5</f>
        <v>2.030895109225514E-2</v>
      </c>
      <c r="N24" s="63"/>
      <c r="O24" s="54"/>
      <c r="P24" s="72"/>
      <c r="Q24" s="56"/>
      <c r="R24" s="59"/>
      <c r="S24" s="60"/>
      <c r="T24" s="60"/>
    </row>
    <row r="25" spans="1:21">
      <c r="A25" s="56" t="s">
        <v>8</v>
      </c>
      <c r="B25" s="19">
        <v>9867.723</v>
      </c>
      <c r="C25" s="289">
        <v>1.5406639315991585E-2</v>
      </c>
      <c r="D25" s="19">
        <v>10105.125</v>
      </c>
      <c r="E25" s="289">
        <v>1.742433148727943E-2</v>
      </c>
      <c r="F25" s="19">
        <v>10425.128000000001</v>
      </c>
      <c r="G25" s="289">
        <v>1.6057253032287978E-2</v>
      </c>
      <c r="H25" s="54"/>
      <c r="I25" s="54"/>
      <c r="J25" s="22" t="str">
        <f t="shared" si="1"/>
        <v>PVE</v>
      </c>
      <c r="K25" s="61">
        <f t="shared" si="0"/>
        <v>0</v>
      </c>
      <c r="L25" s="22" t="str">
        <f t="shared" si="2"/>
        <v>PVE</v>
      </c>
      <c r="M25" s="69">
        <f>K25/'6.1, 6.2'!G5</f>
        <v>0</v>
      </c>
      <c r="N25" s="63"/>
      <c r="O25" s="70"/>
      <c r="T25" s="55"/>
    </row>
    <row r="26" spans="1:21">
      <c r="A26" s="56" t="s">
        <v>9</v>
      </c>
      <c r="B26" s="19">
        <v>286086.86900000001</v>
      </c>
      <c r="C26" s="289">
        <v>0.13961901729257525</v>
      </c>
      <c r="D26" s="19">
        <v>248241.30300000001</v>
      </c>
      <c r="E26" s="289">
        <v>0.13245089158331597</v>
      </c>
      <c r="F26" s="19">
        <v>262588.67800000001</v>
      </c>
      <c r="G26" s="289">
        <v>0.13428028566847622</v>
      </c>
      <c r="H26" s="54"/>
      <c r="I26" s="54"/>
      <c r="J26" s="22" t="str">
        <f t="shared" si="1"/>
        <v>VTE</v>
      </c>
      <c r="K26" s="61">
        <f t="shared" si="0"/>
        <v>0</v>
      </c>
      <c r="L26" s="22" t="str">
        <f t="shared" si="2"/>
        <v>VTE</v>
      </c>
      <c r="M26" s="69">
        <f>K26/'6.1, 6.2'!H5</f>
        <v>0</v>
      </c>
      <c r="N26" s="63"/>
      <c r="O26" s="70"/>
    </row>
    <row r="27" spans="1:21">
      <c r="A27" s="56" t="s">
        <v>132</v>
      </c>
      <c r="B27" s="19">
        <v>124217.32840518441</v>
      </c>
      <c r="C27" s="289">
        <v>0.14309197446145192</v>
      </c>
      <c r="D27" s="19">
        <v>110738.00512645175</v>
      </c>
      <c r="E27" s="289">
        <v>0.15079278212781666</v>
      </c>
      <c r="F27" s="19">
        <v>118302.59819515227</v>
      </c>
      <c r="G27" s="289">
        <v>0.16611525013935607</v>
      </c>
      <c r="H27" s="54"/>
      <c r="I27" s="54"/>
      <c r="J27" s="22" t="str">
        <f t="shared" si="1"/>
        <v>FVE</v>
      </c>
      <c r="K27" s="61">
        <f t="shared" si="0"/>
        <v>14596.275347612216</v>
      </c>
      <c r="L27" s="22" t="str">
        <f t="shared" si="2"/>
        <v>FVE</v>
      </c>
      <c r="M27" s="69">
        <f>K27/'6.1, 6.2'!I5</f>
        <v>2.0997563935857669E-2</v>
      </c>
      <c r="N27" s="63"/>
      <c r="O27" s="70"/>
    </row>
    <row r="28" spans="1:21">
      <c r="A28" s="348" t="s">
        <v>130</v>
      </c>
      <c r="B28" s="197">
        <v>204014.70124728166</v>
      </c>
      <c r="C28" s="290">
        <v>9.3709656998393925E-2</v>
      </c>
      <c r="D28" s="197">
        <v>159048.79521190841</v>
      </c>
      <c r="E28" s="290">
        <v>9.2831058543182812E-2</v>
      </c>
      <c r="F28" s="197">
        <v>142667.01471163373</v>
      </c>
      <c r="G28" s="290">
        <v>9.1953410428934484E-2</v>
      </c>
      <c r="H28" s="54"/>
      <c r="I28" s="54"/>
      <c r="J28" s="54"/>
      <c r="K28" s="54"/>
      <c r="L28" s="54"/>
      <c r="M28" s="54"/>
      <c r="N28" s="63"/>
      <c r="O28" s="70"/>
    </row>
    <row r="29" spans="1:21">
      <c r="A29" s="44"/>
      <c r="B29" s="44"/>
      <c r="C29" s="56"/>
      <c r="D29" s="19"/>
      <c r="E29" s="19"/>
      <c r="F29" s="19"/>
      <c r="G29" s="62" t="s">
        <v>297</v>
      </c>
      <c r="H29" s="54"/>
      <c r="I29" s="54"/>
      <c r="J29" s="54"/>
      <c r="K29" s="54"/>
      <c r="L29" s="54"/>
      <c r="M29" s="54"/>
    </row>
    <row r="30" spans="1:21">
      <c r="H30" s="54"/>
      <c r="I30" s="54"/>
      <c r="J30" s="54"/>
      <c r="K30" s="54"/>
      <c r="L30" s="54"/>
      <c r="M30" s="54"/>
    </row>
    <row r="31" spans="1:21">
      <c r="J31" s="22"/>
      <c r="K31" s="22" t="str">
        <f>H6</f>
        <v>Leden</v>
      </c>
      <c r="L31" s="22" t="str">
        <f>J6</f>
        <v>Únor</v>
      </c>
      <c r="M31" s="22" t="str">
        <f>L6</f>
        <v>Březen</v>
      </c>
    </row>
    <row r="32" spans="1:21">
      <c r="H32" s="22" t="str">
        <f t="shared" ref="H32:H39" si="3">A10</f>
        <v>JE</v>
      </c>
      <c r="I32" s="71">
        <f t="shared" ref="I32:I39" si="4">G10</f>
        <v>0</v>
      </c>
      <c r="J32" s="22" t="str">
        <f t="shared" ref="J32:J39" si="5">A10</f>
        <v>JE</v>
      </c>
      <c r="K32" s="50">
        <f t="shared" ref="K32:K39" si="6">H10</f>
        <v>0</v>
      </c>
      <c r="L32" s="50">
        <f t="shared" ref="L32:L39" si="7">J10</f>
        <v>0</v>
      </c>
      <c r="M32" s="50">
        <f t="shared" ref="M32:M39" si="8">L10</f>
        <v>0</v>
      </c>
    </row>
    <row r="33" spans="8:13" ht="12.75" customHeight="1">
      <c r="H33" s="22" t="str">
        <f t="shared" si="3"/>
        <v>PE</v>
      </c>
      <c r="I33" s="71">
        <f t="shared" si="4"/>
        <v>2.0211483506664572E-3</v>
      </c>
      <c r="J33" s="22" t="str">
        <f t="shared" si="5"/>
        <v>PE</v>
      </c>
      <c r="K33" s="50">
        <f t="shared" si="6"/>
        <v>10016.581</v>
      </c>
      <c r="L33" s="50">
        <f t="shared" si="7"/>
        <v>9291.018</v>
      </c>
      <c r="M33" s="50">
        <f t="shared" si="8"/>
        <v>8535.8209999999999</v>
      </c>
    </row>
    <row r="34" spans="8:13">
      <c r="H34" s="22" t="str">
        <f t="shared" si="3"/>
        <v>PPE</v>
      </c>
      <c r="I34" s="71">
        <f t="shared" si="4"/>
        <v>0</v>
      </c>
      <c r="J34" s="22" t="str">
        <f t="shared" si="5"/>
        <v>PPE</v>
      </c>
      <c r="K34" s="50">
        <f t="shared" si="6"/>
        <v>0</v>
      </c>
      <c r="L34" s="50">
        <f t="shared" si="7"/>
        <v>0</v>
      </c>
      <c r="M34" s="50">
        <f t="shared" si="8"/>
        <v>0</v>
      </c>
    </row>
    <row r="35" spans="8:13" ht="13.5" customHeight="1">
      <c r="H35" s="22" t="str">
        <f t="shared" si="3"/>
        <v>PSE</v>
      </c>
      <c r="I35" s="71">
        <f t="shared" si="4"/>
        <v>5.3842703831397991E-2</v>
      </c>
      <c r="J35" s="22" t="str">
        <f t="shared" si="5"/>
        <v>PSE</v>
      </c>
      <c r="K35" s="50">
        <f t="shared" si="6"/>
        <v>11203.336999999996</v>
      </c>
      <c r="L35" s="50">
        <f t="shared" si="7"/>
        <v>12059.507999999998</v>
      </c>
      <c r="M35" s="50">
        <f t="shared" si="8"/>
        <v>11959.399000000001</v>
      </c>
    </row>
    <row r="36" spans="8:13" ht="12.75" customHeight="1">
      <c r="H36" s="22" t="str">
        <f t="shared" si="3"/>
        <v>VE</v>
      </c>
      <c r="I36" s="71">
        <f t="shared" si="4"/>
        <v>1.005693900341747E-2</v>
      </c>
      <c r="J36" s="22" t="str">
        <f t="shared" si="5"/>
        <v>VE</v>
      </c>
      <c r="K36" s="50">
        <f t="shared" si="6"/>
        <v>1997.6414599999996</v>
      </c>
      <c r="L36" s="50">
        <f t="shared" si="7"/>
        <v>2978.97865</v>
      </c>
      <c r="M36" s="50">
        <f t="shared" si="8"/>
        <v>3246.2140899999995</v>
      </c>
    </row>
    <row r="37" spans="8:13" ht="12.75" customHeight="1">
      <c r="H37" s="22" t="str">
        <f t="shared" si="3"/>
        <v>PVE</v>
      </c>
      <c r="I37" s="71">
        <f t="shared" si="4"/>
        <v>0</v>
      </c>
      <c r="J37" s="22" t="str">
        <f t="shared" si="5"/>
        <v>PVE</v>
      </c>
      <c r="K37" s="50">
        <f t="shared" si="6"/>
        <v>0</v>
      </c>
      <c r="L37" s="50">
        <f t="shared" si="7"/>
        <v>0</v>
      </c>
      <c r="M37" s="50">
        <f t="shared" si="8"/>
        <v>0</v>
      </c>
    </row>
    <row r="38" spans="8:13" ht="12.75" customHeight="1">
      <c r="H38" s="22" t="str">
        <f t="shared" si="3"/>
        <v>VTE</v>
      </c>
      <c r="I38" s="71">
        <f t="shared" si="4"/>
        <v>0</v>
      </c>
      <c r="J38" s="22" t="str">
        <f t="shared" si="5"/>
        <v>VTE</v>
      </c>
      <c r="K38" s="50">
        <f t="shared" si="6"/>
        <v>0</v>
      </c>
      <c r="L38" s="50">
        <f t="shared" si="7"/>
        <v>0</v>
      </c>
      <c r="M38" s="50">
        <f t="shared" si="8"/>
        <v>0</v>
      </c>
    </row>
    <row r="39" spans="8:13" ht="12.75" customHeight="1">
      <c r="H39" s="22" t="str">
        <f t="shared" si="3"/>
        <v>FVE</v>
      </c>
      <c r="I39" s="71">
        <f t="shared" si="4"/>
        <v>2.3734328837117263E-2</v>
      </c>
      <c r="J39" s="22" t="str">
        <f t="shared" si="5"/>
        <v>FVE</v>
      </c>
      <c r="K39" s="50">
        <f t="shared" si="6"/>
        <v>1734.9525924660666</v>
      </c>
      <c r="L39" s="50">
        <f t="shared" si="7"/>
        <v>3616.2604583601506</v>
      </c>
      <c r="M39" s="50">
        <f t="shared" si="8"/>
        <v>9245.0622967859999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9" customWidth="1"/>
    <col min="2" max="2" width="13.7109375" style="9" bestFit="1" customWidth="1"/>
    <col min="3" max="6" width="9.140625" style="9"/>
    <col min="7" max="7" width="9.140625" style="9" customWidth="1"/>
    <col min="8" max="8" width="9.140625" style="57" customWidth="1"/>
    <col min="9" max="9" width="9.140625" style="9" customWidth="1"/>
    <col min="10" max="10" width="12.28515625" style="9" customWidth="1"/>
    <col min="11" max="11" width="3.7109375" style="9" customWidth="1"/>
    <col min="12" max="16384" width="9.140625" style="9"/>
  </cols>
  <sheetData>
    <row r="1" spans="1:13" ht="20.25">
      <c r="A1" s="155" t="s">
        <v>323</v>
      </c>
      <c r="J1" s="16"/>
      <c r="K1" s="16"/>
    </row>
    <row r="2" spans="1:13" ht="6" customHeight="1">
      <c r="A2" s="156"/>
      <c r="B2" s="2"/>
      <c r="C2" s="2"/>
      <c r="D2" s="2"/>
      <c r="E2" s="2"/>
      <c r="F2" s="2"/>
      <c r="G2" s="2"/>
      <c r="H2" s="157"/>
      <c r="I2" s="2"/>
      <c r="J2" s="40"/>
      <c r="K2" s="40"/>
    </row>
    <row r="3" spans="1:13" s="2" customFormat="1" ht="15">
      <c r="A3" s="158">
        <v>1</v>
      </c>
      <c r="B3" s="159" t="s">
        <v>362</v>
      </c>
      <c r="C3" s="160"/>
      <c r="D3" s="160"/>
      <c r="E3" s="160"/>
      <c r="F3" s="160"/>
      <c r="G3" s="160"/>
      <c r="H3" s="161"/>
      <c r="I3" s="162"/>
      <c r="J3" s="160"/>
      <c r="K3" s="150">
        <v>4</v>
      </c>
      <c r="L3" s="153"/>
      <c r="M3" s="151"/>
    </row>
    <row r="4" spans="1:13" s="2" customFormat="1" ht="15">
      <c r="A4" s="158">
        <v>2</v>
      </c>
      <c r="B4" s="159" t="str">
        <f>"STRUČNÝ PŘEHLED ZA "&amp;UPPER('3.1'!N1)</f>
        <v>STRUČNÝ PŘEHLED ZA I. ČTVRTLETÍ 2026</v>
      </c>
      <c r="C4" s="160"/>
      <c r="D4" s="163"/>
      <c r="E4" s="162"/>
      <c r="F4" s="162"/>
      <c r="G4" s="162"/>
      <c r="H4" s="161"/>
      <c r="I4" s="162"/>
      <c r="J4" s="160"/>
      <c r="K4" s="150">
        <v>6</v>
      </c>
      <c r="L4" s="153"/>
      <c r="M4" s="151"/>
    </row>
    <row r="5" spans="1:13" s="2" customFormat="1" ht="15">
      <c r="A5" s="164">
        <v>3</v>
      </c>
      <c r="B5" s="164" t="s">
        <v>363</v>
      </c>
      <c r="C5" s="160"/>
      <c r="D5" s="163"/>
      <c r="E5" s="162"/>
      <c r="F5" s="162"/>
      <c r="G5" s="162"/>
      <c r="H5" s="161"/>
      <c r="I5" s="162"/>
      <c r="J5" s="160"/>
      <c r="K5" s="150">
        <v>7</v>
      </c>
      <c r="L5" s="153"/>
      <c r="M5" s="151"/>
    </row>
    <row r="6" spans="1:13" s="2" customFormat="1" ht="15">
      <c r="A6" s="158" t="s">
        <v>324</v>
      </c>
      <c r="B6" s="159" t="s">
        <v>255</v>
      </c>
      <c r="C6" s="160"/>
      <c r="D6" s="160"/>
      <c r="E6" s="162"/>
      <c r="F6" s="162"/>
      <c r="G6" s="162"/>
      <c r="H6" s="160"/>
      <c r="I6" s="162"/>
      <c r="J6" s="160"/>
      <c r="K6" s="150">
        <v>7</v>
      </c>
      <c r="L6" s="153"/>
      <c r="M6" s="152"/>
    </row>
    <row r="7" spans="1:13" s="2" customFormat="1" ht="15">
      <c r="A7" s="158" t="s">
        <v>325</v>
      </c>
      <c r="B7" s="159" t="s">
        <v>256</v>
      </c>
      <c r="C7" s="160"/>
      <c r="D7" s="160"/>
      <c r="E7" s="162"/>
      <c r="F7" s="162"/>
      <c r="G7" s="162"/>
      <c r="H7" s="160"/>
      <c r="I7" s="162"/>
      <c r="J7" s="160"/>
      <c r="K7" s="150">
        <v>8</v>
      </c>
      <c r="L7" s="153"/>
      <c r="M7" s="152"/>
    </row>
    <row r="8" spans="1:13" s="2" customFormat="1" ht="15">
      <c r="A8" s="158" t="s">
        <v>326</v>
      </c>
      <c r="B8" s="159" t="s">
        <v>364</v>
      </c>
      <c r="C8" s="160"/>
      <c r="D8" s="160"/>
      <c r="E8" s="162"/>
      <c r="F8" s="162"/>
      <c r="G8" s="162"/>
      <c r="H8" s="160"/>
      <c r="I8" s="162"/>
      <c r="J8" s="160"/>
      <c r="K8" s="150">
        <v>9</v>
      </c>
      <c r="L8" s="153"/>
      <c r="M8" s="152"/>
    </row>
    <row r="9" spans="1:13" s="2" customFormat="1" ht="15">
      <c r="A9" s="158" t="s">
        <v>327</v>
      </c>
      <c r="B9" s="159" t="s">
        <v>283</v>
      </c>
      <c r="C9" s="160"/>
      <c r="D9" s="160"/>
      <c r="E9" s="162"/>
      <c r="F9" s="162"/>
      <c r="G9" s="162"/>
      <c r="H9" s="160"/>
      <c r="I9" s="162"/>
      <c r="J9" s="160"/>
      <c r="K9" s="150">
        <v>9</v>
      </c>
      <c r="L9" s="153"/>
      <c r="M9" s="152"/>
    </row>
    <row r="10" spans="1:13" s="2" customFormat="1" ht="15">
      <c r="A10" s="158" t="s">
        <v>328</v>
      </c>
      <c r="B10" s="159" t="s">
        <v>286</v>
      </c>
      <c r="C10" s="160"/>
      <c r="D10" s="160"/>
      <c r="E10" s="162"/>
      <c r="F10" s="162"/>
      <c r="G10" s="162"/>
      <c r="H10" s="160"/>
      <c r="I10" s="162"/>
      <c r="J10" s="160"/>
      <c r="K10" s="150">
        <v>10</v>
      </c>
      <c r="L10" s="153"/>
      <c r="M10" s="152"/>
    </row>
    <row r="11" spans="1:13" s="2" customFormat="1" ht="15">
      <c r="A11" s="158" t="s">
        <v>329</v>
      </c>
      <c r="B11" s="159" t="s">
        <v>258</v>
      </c>
      <c r="C11" s="160"/>
      <c r="D11" s="160"/>
      <c r="E11" s="162"/>
      <c r="F11" s="162"/>
      <c r="G11" s="162"/>
      <c r="H11" s="160"/>
      <c r="I11" s="162"/>
      <c r="J11" s="160"/>
      <c r="K11" s="150">
        <v>11</v>
      </c>
      <c r="L11" s="153"/>
      <c r="M11" s="152"/>
    </row>
    <row r="12" spans="1:13" s="2" customFormat="1" ht="15">
      <c r="A12" s="158" t="s">
        <v>330</v>
      </c>
      <c r="B12" s="159" t="s">
        <v>285</v>
      </c>
      <c r="C12" s="160"/>
      <c r="D12" s="160"/>
      <c r="E12" s="162"/>
      <c r="F12" s="162"/>
      <c r="G12" s="162"/>
      <c r="H12" s="160"/>
      <c r="I12" s="162"/>
      <c r="J12" s="160"/>
      <c r="K12" s="150">
        <v>12</v>
      </c>
      <c r="L12" s="153"/>
      <c r="M12" s="152"/>
    </row>
    <row r="13" spans="1:13" s="2" customFormat="1" ht="15">
      <c r="A13" s="158" t="s">
        <v>331</v>
      </c>
      <c r="B13" s="159" t="s">
        <v>284</v>
      </c>
      <c r="C13" s="160"/>
      <c r="D13" s="160"/>
      <c r="E13" s="162"/>
      <c r="F13" s="162"/>
      <c r="G13" s="162"/>
      <c r="H13" s="160"/>
      <c r="I13" s="162"/>
      <c r="J13" s="160"/>
      <c r="K13" s="150">
        <v>13</v>
      </c>
      <c r="L13" s="153"/>
      <c r="M13" s="152"/>
    </row>
    <row r="14" spans="1:13" s="2" customFormat="1" ht="15">
      <c r="A14" s="158" t="s">
        <v>332</v>
      </c>
      <c r="B14" s="159" t="s">
        <v>259</v>
      </c>
      <c r="C14" s="160"/>
      <c r="D14" s="160"/>
      <c r="E14" s="162"/>
      <c r="F14" s="162"/>
      <c r="G14" s="162"/>
      <c r="H14" s="160"/>
      <c r="I14" s="162"/>
      <c r="J14" s="160"/>
      <c r="K14" s="150">
        <v>14</v>
      </c>
      <c r="L14" s="153"/>
      <c r="M14" s="152"/>
    </row>
    <row r="15" spans="1:13" s="2" customFormat="1" ht="15">
      <c r="A15" s="158" t="s">
        <v>333</v>
      </c>
      <c r="B15" s="159" t="s">
        <v>365</v>
      </c>
      <c r="C15" s="160"/>
      <c r="D15" s="160"/>
      <c r="E15" s="162"/>
      <c r="F15" s="162"/>
      <c r="G15" s="162"/>
      <c r="H15" s="160"/>
      <c r="I15" s="162"/>
      <c r="J15" s="160"/>
      <c r="K15" s="150">
        <v>15</v>
      </c>
      <c r="L15" s="153"/>
      <c r="M15" s="152"/>
    </row>
    <row r="16" spans="1:13" s="2" customFormat="1" ht="15">
      <c r="A16" s="164" t="s">
        <v>334</v>
      </c>
      <c r="B16" s="164" t="s">
        <v>366</v>
      </c>
      <c r="C16" s="160"/>
      <c r="D16" s="160"/>
      <c r="E16" s="162"/>
      <c r="F16" s="162"/>
      <c r="G16" s="162"/>
      <c r="H16" s="160"/>
      <c r="I16" s="162"/>
      <c r="J16" s="160"/>
      <c r="K16" s="150">
        <v>16</v>
      </c>
      <c r="L16" s="153"/>
      <c r="M16" s="152"/>
    </row>
    <row r="17" spans="1:13" s="2" customFormat="1" ht="15">
      <c r="A17" s="158" t="s">
        <v>335</v>
      </c>
      <c r="B17" s="159" t="str">
        <f>"Výroba elektřiny v krajích ČR podle technologie elektráren za "&amp;LEFT('3.1'!N1,SEARCH(" ",'3.1'!N1)-1)&amp;" čtvrtletí"</f>
        <v>Výroba elektřiny v krajích ČR podle technologie elektráren za I. čtvrtletí</v>
      </c>
      <c r="C17" s="160"/>
      <c r="D17" s="160"/>
      <c r="E17" s="162"/>
      <c r="F17" s="162"/>
      <c r="G17" s="162"/>
      <c r="H17" s="160"/>
      <c r="I17" s="162"/>
      <c r="J17" s="160"/>
      <c r="K17" s="150">
        <v>16</v>
      </c>
      <c r="L17" s="153"/>
      <c r="M17" s="152"/>
    </row>
    <row r="18" spans="1:13" s="2" customFormat="1" ht="15">
      <c r="A18" s="158" t="s">
        <v>336</v>
      </c>
      <c r="B18" s="159" t="str">
        <f>"Spotřeba elektřiny netto v krajích ČR podle kategorie spotřeb za "&amp;LEFT('3.1'!N1,SEARCH(" ",'3.1'!N1)-1)&amp;" čtvrtletí"</f>
        <v>Spotřeba elektřiny netto v krajích ČR podle kategorie spotřeb za I. čtvrtletí</v>
      </c>
      <c r="C18" s="160"/>
      <c r="D18" s="160"/>
      <c r="E18" s="162"/>
      <c r="F18" s="162"/>
      <c r="G18" s="162"/>
      <c r="H18" s="160"/>
      <c r="I18" s="162"/>
      <c r="J18" s="160"/>
      <c r="K18" s="150">
        <v>16</v>
      </c>
      <c r="L18" s="153"/>
      <c r="M18" s="152"/>
    </row>
    <row r="19" spans="1:13" s="2" customFormat="1" ht="15">
      <c r="A19" s="158" t="s">
        <v>337</v>
      </c>
      <c r="B19" s="159" t="str">
        <f>"Spotřeba elektřiny v krajích ČR podle sektorů národního hospodářství za "&amp;LEFT('3.1'!N1,SEARCH(" ",'3.1'!N1)-1)&amp;" čtvrtletí"</f>
        <v>Spotřeba elektřiny v krajích ČR podle sektorů národního hospodářství za I. čtvrtletí</v>
      </c>
      <c r="C19" s="160"/>
      <c r="D19" s="160"/>
      <c r="E19" s="162"/>
      <c r="F19" s="162"/>
      <c r="G19" s="162"/>
      <c r="H19" s="160"/>
      <c r="I19" s="162"/>
      <c r="J19" s="160"/>
      <c r="K19" s="150">
        <v>17</v>
      </c>
      <c r="L19" s="153"/>
      <c r="M19" s="152"/>
    </row>
    <row r="20" spans="1:13" s="2" customFormat="1" ht="15">
      <c r="A20" s="158" t="s">
        <v>338</v>
      </c>
      <c r="B20" s="159" t="s">
        <v>167</v>
      </c>
      <c r="C20" s="160"/>
      <c r="D20" s="160"/>
      <c r="E20" s="162"/>
      <c r="F20" s="162"/>
      <c r="G20" s="162"/>
      <c r="H20" s="160"/>
      <c r="I20" s="162"/>
      <c r="J20" s="160"/>
      <c r="K20" s="150">
        <v>18</v>
      </c>
      <c r="L20" s="153"/>
      <c r="M20" s="152"/>
    </row>
    <row r="21" spans="1:13" s="2" customFormat="1" ht="15">
      <c r="A21" s="158" t="s">
        <v>339</v>
      </c>
      <c r="B21" s="159" t="s">
        <v>232</v>
      </c>
      <c r="C21" s="160"/>
      <c r="D21" s="160"/>
      <c r="E21" s="162"/>
      <c r="F21" s="162"/>
      <c r="G21" s="162"/>
      <c r="H21" s="160"/>
      <c r="I21" s="162"/>
      <c r="J21" s="160"/>
      <c r="K21" s="150">
        <v>19</v>
      </c>
      <c r="L21" s="153"/>
      <c r="M21" s="152"/>
    </row>
    <row r="22" spans="1:13" s="2" customFormat="1" ht="15">
      <c r="A22" s="158" t="s">
        <v>340</v>
      </c>
      <c r="B22" s="159" t="s">
        <v>367</v>
      </c>
      <c r="C22" s="160"/>
      <c r="D22" s="160"/>
      <c r="E22" s="162"/>
      <c r="F22" s="162"/>
      <c r="G22" s="162"/>
      <c r="H22" s="160"/>
      <c r="I22" s="162"/>
      <c r="J22" s="160"/>
      <c r="K22" s="150">
        <v>20</v>
      </c>
      <c r="L22" s="153"/>
      <c r="M22" s="152"/>
    </row>
    <row r="23" spans="1:13" s="2" customFormat="1" ht="15">
      <c r="A23" s="158" t="s">
        <v>341</v>
      </c>
      <c r="B23" s="159" t="s">
        <v>247</v>
      </c>
      <c r="C23" s="160"/>
      <c r="D23" s="160"/>
      <c r="E23" s="162"/>
      <c r="F23" s="162"/>
      <c r="G23" s="162"/>
      <c r="H23" s="160"/>
      <c r="I23" s="162"/>
      <c r="J23" s="160"/>
      <c r="K23" s="150">
        <v>20</v>
      </c>
      <c r="L23" s="153"/>
      <c r="M23" s="152"/>
    </row>
    <row r="24" spans="1:13" s="2" customFormat="1" ht="15">
      <c r="A24" s="158" t="s">
        <v>342</v>
      </c>
      <c r="B24" s="159" t="s">
        <v>210</v>
      </c>
      <c r="C24" s="160"/>
      <c r="D24" s="160"/>
      <c r="E24" s="162"/>
      <c r="F24" s="162"/>
      <c r="G24" s="162"/>
      <c r="H24" s="160"/>
      <c r="I24" s="162"/>
      <c r="J24" s="160"/>
      <c r="K24" s="150">
        <v>21</v>
      </c>
      <c r="L24" s="153"/>
      <c r="M24" s="152"/>
    </row>
    <row r="25" spans="1:13" s="2" customFormat="1" ht="15">
      <c r="A25" s="164" t="s">
        <v>343</v>
      </c>
      <c r="B25" s="164" t="s">
        <v>211</v>
      </c>
      <c r="C25" s="160"/>
      <c r="D25" s="160"/>
      <c r="E25" s="162"/>
      <c r="F25" s="162"/>
      <c r="G25" s="162"/>
      <c r="H25" s="160"/>
      <c r="I25" s="162"/>
      <c r="J25" s="160"/>
      <c r="K25" s="150">
        <v>22</v>
      </c>
      <c r="L25" s="153"/>
      <c r="M25" s="152"/>
    </row>
    <row r="26" spans="1:13" s="2" customFormat="1" ht="15">
      <c r="A26" s="164" t="s">
        <v>344</v>
      </c>
      <c r="B26" s="159" t="s">
        <v>212</v>
      </c>
      <c r="C26" s="160"/>
      <c r="D26" s="160"/>
      <c r="E26" s="162"/>
      <c r="F26" s="162"/>
      <c r="G26" s="162"/>
      <c r="H26" s="160"/>
      <c r="I26" s="162"/>
      <c r="J26" s="160"/>
      <c r="K26" s="150">
        <v>23</v>
      </c>
      <c r="L26" s="153"/>
      <c r="M26" s="152"/>
    </row>
    <row r="27" spans="1:13" s="2" customFormat="1" ht="15">
      <c r="A27" s="164" t="s">
        <v>345</v>
      </c>
      <c r="B27" s="159" t="s">
        <v>248</v>
      </c>
      <c r="C27" s="160"/>
      <c r="D27" s="160"/>
      <c r="E27" s="162"/>
      <c r="F27" s="162"/>
      <c r="G27" s="162"/>
      <c r="H27" s="160"/>
      <c r="I27" s="162"/>
      <c r="J27" s="160"/>
      <c r="K27" s="150">
        <v>24</v>
      </c>
      <c r="L27" s="153"/>
      <c r="M27" s="152"/>
    </row>
    <row r="28" spans="1:13" s="2" customFormat="1" ht="15">
      <c r="A28" s="164" t="s">
        <v>346</v>
      </c>
      <c r="B28" s="159" t="s">
        <v>213</v>
      </c>
      <c r="C28" s="160"/>
      <c r="D28" s="160"/>
      <c r="E28" s="162"/>
      <c r="F28" s="162"/>
      <c r="G28" s="162"/>
      <c r="H28" s="160"/>
      <c r="I28" s="162"/>
      <c r="J28" s="160"/>
      <c r="K28" s="150">
        <v>25</v>
      </c>
      <c r="L28" s="153"/>
      <c r="M28" s="152"/>
    </row>
    <row r="29" spans="1:13" s="2" customFormat="1" ht="15">
      <c r="A29" s="164" t="s">
        <v>347</v>
      </c>
      <c r="B29" s="159" t="s">
        <v>214</v>
      </c>
      <c r="C29" s="160"/>
      <c r="D29" s="160"/>
      <c r="E29" s="162"/>
      <c r="F29" s="162"/>
      <c r="G29" s="162"/>
      <c r="H29" s="160"/>
      <c r="I29" s="162"/>
      <c r="J29" s="160"/>
      <c r="K29" s="150">
        <v>26</v>
      </c>
      <c r="L29" s="153"/>
      <c r="M29" s="152"/>
    </row>
    <row r="30" spans="1:13" s="2" customFormat="1" ht="15">
      <c r="A30" s="164" t="s">
        <v>348</v>
      </c>
      <c r="B30" s="159" t="s">
        <v>215</v>
      </c>
      <c r="C30" s="160"/>
      <c r="D30" s="160"/>
      <c r="E30" s="162"/>
      <c r="F30" s="162"/>
      <c r="G30" s="162"/>
      <c r="H30" s="160"/>
      <c r="I30" s="162"/>
      <c r="J30" s="160"/>
      <c r="K30" s="150">
        <v>27</v>
      </c>
      <c r="L30" s="153"/>
      <c r="M30" s="152"/>
    </row>
    <row r="31" spans="1:13" s="2" customFormat="1" ht="15">
      <c r="A31" s="164" t="s">
        <v>349</v>
      </c>
      <c r="B31" s="159" t="s">
        <v>216</v>
      </c>
      <c r="C31" s="160"/>
      <c r="D31" s="160"/>
      <c r="E31" s="162"/>
      <c r="F31" s="162"/>
      <c r="G31" s="162"/>
      <c r="H31" s="160"/>
      <c r="I31" s="162"/>
      <c r="J31" s="160"/>
      <c r="K31" s="150">
        <v>28</v>
      </c>
      <c r="L31" s="153"/>
      <c r="M31" s="152"/>
    </row>
    <row r="32" spans="1:13" s="2" customFormat="1" ht="15">
      <c r="A32" s="164" t="s">
        <v>350</v>
      </c>
      <c r="B32" s="159" t="s">
        <v>217</v>
      </c>
      <c r="C32" s="160"/>
      <c r="D32" s="160"/>
      <c r="E32" s="162"/>
      <c r="F32" s="162"/>
      <c r="G32" s="162"/>
      <c r="H32" s="160"/>
      <c r="I32" s="162"/>
      <c r="J32" s="160"/>
      <c r="K32" s="150">
        <v>29</v>
      </c>
      <c r="L32" s="153"/>
      <c r="M32" s="152"/>
    </row>
    <row r="33" spans="1:13" s="2" customFormat="1" ht="15">
      <c r="A33" s="164" t="s">
        <v>351</v>
      </c>
      <c r="B33" s="159" t="s">
        <v>218</v>
      </c>
      <c r="C33" s="160"/>
      <c r="D33" s="165"/>
      <c r="E33" s="162"/>
      <c r="F33" s="162"/>
      <c r="G33" s="162"/>
      <c r="H33" s="160"/>
      <c r="I33" s="162"/>
      <c r="J33" s="160"/>
      <c r="K33" s="150">
        <v>30</v>
      </c>
      <c r="L33" s="153"/>
      <c r="M33" s="152"/>
    </row>
    <row r="34" spans="1:13" s="2" customFormat="1" ht="15">
      <c r="A34" s="164" t="s">
        <v>352</v>
      </c>
      <c r="B34" s="159" t="s">
        <v>219</v>
      </c>
      <c r="C34" s="160"/>
      <c r="D34" s="160"/>
      <c r="E34" s="162"/>
      <c r="F34" s="162"/>
      <c r="G34" s="162"/>
      <c r="H34" s="160"/>
      <c r="I34" s="162"/>
      <c r="J34" s="160"/>
      <c r="K34" s="150">
        <v>31</v>
      </c>
      <c r="L34" s="153"/>
      <c r="M34" s="152"/>
    </row>
    <row r="35" spans="1:13" s="2" customFormat="1" ht="15">
      <c r="A35" s="164" t="s">
        <v>353</v>
      </c>
      <c r="B35" s="166" t="s">
        <v>220</v>
      </c>
      <c r="C35" s="160"/>
      <c r="D35" s="160"/>
      <c r="E35" s="162"/>
      <c r="F35" s="162"/>
      <c r="G35" s="162"/>
      <c r="H35" s="160"/>
      <c r="I35" s="162"/>
      <c r="J35" s="160"/>
      <c r="K35" s="150">
        <v>32</v>
      </c>
      <c r="L35" s="153"/>
      <c r="M35" s="152"/>
    </row>
    <row r="36" spans="1:13" s="2" customFormat="1" ht="15">
      <c r="A36" s="164" t="s">
        <v>354</v>
      </c>
      <c r="B36" s="164" t="s">
        <v>221</v>
      </c>
      <c r="C36" s="160"/>
      <c r="D36" s="160"/>
      <c r="E36" s="162"/>
      <c r="F36" s="162"/>
      <c r="G36" s="162"/>
      <c r="H36" s="160"/>
      <c r="I36" s="162"/>
      <c r="J36" s="160"/>
      <c r="K36" s="150">
        <v>33</v>
      </c>
      <c r="L36" s="153"/>
      <c r="M36" s="152"/>
    </row>
    <row r="37" spans="1:13" s="2" customFormat="1" ht="15">
      <c r="A37" s="164" t="s">
        <v>355</v>
      </c>
      <c r="B37" s="159" t="s">
        <v>368</v>
      </c>
      <c r="C37" s="160"/>
      <c r="D37" s="160"/>
      <c r="E37" s="162"/>
      <c r="F37" s="162"/>
      <c r="G37" s="162"/>
      <c r="H37" s="160"/>
      <c r="I37" s="162"/>
      <c r="J37" s="160"/>
      <c r="K37" s="150">
        <v>34</v>
      </c>
      <c r="L37" s="153"/>
      <c r="M37" s="152"/>
    </row>
    <row r="38" spans="1:13" s="2" customFormat="1" ht="15">
      <c r="A38" s="164" t="s">
        <v>356</v>
      </c>
      <c r="B38" s="159" t="s">
        <v>369</v>
      </c>
      <c r="C38" s="160"/>
      <c r="D38" s="160"/>
      <c r="E38" s="162"/>
      <c r="F38" s="162"/>
      <c r="G38" s="162"/>
      <c r="H38" s="160"/>
      <c r="I38" s="162"/>
      <c r="J38" s="160"/>
      <c r="K38" s="150">
        <v>35</v>
      </c>
      <c r="L38" s="153"/>
      <c r="M38" s="152"/>
    </row>
    <row r="39" spans="1:13" s="2" customFormat="1" ht="15">
      <c r="A39" s="164" t="s">
        <v>357</v>
      </c>
      <c r="B39" s="159" t="s">
        <v>292</v>
      </c>
      <c r="C39" s="160"/>
      <c r="D39" s="160"/>
      <c r="E39" s="162"/>
      <c r="F39" s="162"/>
      <c r="G39" s="162"/>
      <c r="H39" s="160"/>
      <c r="I39" s="162"/>
      <c r="J39" s="160"/>
      <c r="K39" s="150">
        <v>35</v>
      </c>
      <c r="L39" s="153"/>
      <c r="M39" s="152"/>
    </row>
    <row r="40" spans="1:13" s="2" customFormat="1" ht="15">
      <c r="A40" s="164" t="s">
        <v>358</v>
      </c>
      <c r="B40" s="166" t="str">
        <f>"Denní maxima a minima zatížení brutto ES ČR za "&amp;'3.1'!N1</f>
        <v>Denní maxima a minima zatížení brutto ES ČR za I. čtvrtletí 2026</v>
      </c>
      <c r="C40" s="160"/>
      <c r="D40" s="160"/>
      <c r="E40" s="162"/>
      <c r="F40" s="162"/>
      <c r="G40" s="162"/>
      <c r="H40" s="160"/>
      <c r="I40" s="162"/>
      <c r="J40" s="160"/>
      <c r="K40" s="150">
        <v>36</v>
      </c>
      <c r="L40" s="153"/>
      <c r="M40" s="152"/>
    </row>
    <row r="41" spans="1:13" s="2" customFormat="1" ht="15">
      <c r="A41" s="164" t="s">
        <v>359</v>
      </c>
      <c r="B41" s="159" t="str">
        <f>"Maxima zatížení ES ČR za "&amp;'3.1'!N1</f>
        <v>Maxima zatížení ES ČR za I. čtvrtletí 2026</v>
      </c>
      <c r="C41" s="160"/>
      <c r="D41" s="160"/>
      <c r="E41" s="162"/>
      <c r="F41" s="162"/>
      <c r="G41" s="162"/>
      <c r="H41" s="160"/>
      <c r="I41" s="162"/>
      <c r="J41" s="160"/>
      <c r="K41" s="150">
        <v>37</v>
      </c>
      <c r="L41" s="153"/>
      <c r="M41" s="152"/>
    </row>
    <row r="42" spans="1:13" s="2" customFormat="1" ht="15">
      <c r="A42" s="164" t="s">
        <v>360</v>
      </c>
      <c r="B42" s="159" t="str">
        <f>"Minima zatížení ES ČR za "&amp;'3.1'!N1</f>
        <v>Minima zatížení ES ČR za I. čtvrtletí 2026</v>
      </c>
      <c r="C42" s="160"/>
      <c r="D42" s="160"/>
      <c r="E42" s="162"/>
      <c r="F42" s="162"/>
      <c r="G42" s="162"/>
      <c r="H42" s="160"/>
      <c r="I42" s="162"/>
      <c r="J42" s="160"/>
      <c r="K42" s="150">
        <v>38</v>
      </c>
      <c r="L42" s="153"/>
      <c r="M42" s="152"/>
    </row>
    <row r="43" spans="1:13" s="2" customFormat="1" ht="15">
      <c r="A43" s="164" t="s">
        <v>361</v>
      </c>
      <c r="B43" s="159" t="s">
        <v>370</v>
      </c>
      <c r="C43" s="160"/>
      <c r="D43" s="160"/>
      <c r="E43" s="162"/>
      <c r="F43" s="162"/>
      <c r="G43" s="162"/>
      <c r="H43" s="160"/>
      <c r="I43" s="162"/>
      <c r="J43" s="160"/>
      <c r="K43" s="150">
        <v>39</v>
      </c>
      <c r="L43" s="153"/>
      <c r="M43" s="152"/>
    </row>
    <row r="44" spans="1:13" ht="15">
      <c r="A44" s="164"/>
      <c r="B44" s="164"/>
      <c r="C44" s="160"/>
      <c r="D44" s="160"/>
      <c r="E44" s="162"/>
      <c r="F44" s="162"/>
      <c r="G44" s="162"/>
      <c r="H44" s="160"/>
      <c r="I44" s="162"/>
      <c r="J44" s="160"/>
      <c r="K44" s="150"/>
    </row>
    <row r="45" spans="1:13" ht="15">
      <c r="A45" s="164"/>
      <c r="B45" s="159"/>
      <c r="C45" s="160"/>
      <c r="D45" s="160"/>
      <c r="E45" s="162"/>
      <c r="F45" s="162"/>
      <c r="G45" s="162"/>
      <c r="H45" s="160"/>
      <c r="I45" s="162"/>
      <c r="J45" s="160"/>
      <c r="K45" s="150"/>
    </row>
    <row r="46" spans="1:13" ht="15">
      <c r="A46" s="164"/>
      <c r="B46" s="159"/>
      <c r="C46" s="160"/>
      <c r="D46" s="160"/>
      <c r="E46" s="162"/>
      <c r="F46" s="162"/>
      <c r="G46" s="162"/>
      <c r="H46" s="160"/>
      <c r="I46" s="162"/>
      <c r="J46" s="160"/>
      <c r="K46" s="150"/>
    </row>
    <row r="47" spans="1:13" ht="15">
      <c r="A47" s="164"/>
      <c r="B47" s="159"/>
      <c r="C47" s="160"/>
      <c r="D47" s="160"/>
      <c r="E47" s="162"/>
      <c r="F47" s="162"/>
      <c r="G47" s="162"/>
      <c r="H47" s="160"/>
      <c r="I47" s="162"/>
      <c r="J47" s="160"/>
      <c r="K47" s="150"/>
    </row>
    <row r="48" spans="1:13" ht="15">
      <c r="A48" s="164"/>
      <c r="B48" s="159"/>
      <c r="C48" s="160"/>
      <c r="D48" s="160"/>
      <c r="E48" s="162"/>
      <c r="F48" s="162"/>
      <c r="G48" s="162"/>
      <c r="H48" s="160"/>
      <c r="I48" s="162"/>
      <c r="J48" s="160"/>
      <c r="K48" s="150"/>
    </row>
    <row r="49" spans="1:11" ht="15">
      <c r="A49" s="164"/>
      <c r="B49" s="159"/>
      <c r="C49" s="160"/>
      <c r="D49" s="160"/>
      <c r="E49" s="162"/>
      <c r="F49" s="162"/>
      <c r="G49" s="162"/>
      <c r="H49" s="160"/>
      <c r="I49" s="162"/>
      <c r="J49" s="160"/>
      <c r="K49" s="150"/>
    </row>
    <row r="50" spans="1:11" ht="15">
      <c r="A50" s="164"/>
      <c r="B50" s="159"/>
      <c r="C50" s="160"/>
      <c r="D50" s="160"/>
      <c r="E50" s="162"/>
      <c r="F50" s="162"/>
      <c r="G50" s="162"/>
      <c r="H50" s="160"/>
      <c r="I50" s="162"/>
      <c r="J50" s="160"/>
      <c r="K50" s="150"/>
    </row>
    <row r="51" spans="1:11" ht="15">
      <c r="A51" s="164"/>
      <c r="B51" s="159"/>
      <c r="C51" s="160"/>
      <c r="D51" s="160"/>
      <c r="E51" s="162"/>
      <c r="F51" s="162"/>
      <c r="G51" s="162"/>
      <c r="H51" s="160"/>
      <c r="I51" s="162"/>
      <c r="J51" s="160"/>
      <c r="K51" s="150"/>
    </row>
    <row r="52" spans="1:11" ht="15">
      <c r="A52" s="164"/>
      <c r="B52" s="164"/>
      <c r="C52" s="160"/>
      <c r="D52" s="160"/>
      <c r="E52" s="162"/>
      <c r="F52" s="162"/>
      <c r="G52" s="162"/>
      <c r="H52" s="160"/>
      <c r="I52" s="162"/>
      <c r="J52" s="160"/>
      <c r="K52" s="150"/>
    </row>
    <row r="53" spans="1:11" ht="12.75">
      <c r="A53" s="2"/>
      <c r="B53" s="2"/>
      <c r="C53" s="2"/>
      <c r="D53" s="2"/>
      <c r="E53" s="2"/>
      <c r="F53" s="2"/>
      <c r="G53" s="2"/>
      <c r="H53" s="157"/>
      <c r="I53" s="2"/>
      <c r="J53" s="2"/>
      <c r="K53" s="2"/>
    </row>
  </sheetData>
  <sortState xmlns:xlrd2="http://schemas.microsoft.com/office/spreadsheetml/2017/richdata2"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6" t="s">
        <v>390</v>
      </c>
      <c r="M1" s="267" t="str">
        <f>'3.1'!N1</f>
        <v>I. čtvrtletí 2026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20"/>
    </row>
    <row r="4" spans="1:24" ht="13.5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57"/>
    </row>
    <row r="5" spans="1:24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53"/>
    </row>
    <row r="6" spans="1:24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53"/>
    </row>
    <row r="7" spans="1:24">
      <c r="A7" s="501" t="s">
        <v>53</v>
      </c>
      <c r="B7" s="506">
        <f>F8</f>
        <v>3156.4182319999995</v>
      </c>
      <c r="C7" s="496"/>
      <c r="D7" s="496"/>
      <c r="E7" s="496"/>
      <c r="F7" s="496"/>
      <c r="G7" s="508"/>
      <c r="H7" s="506">
        <f>SUM(H8,J8,L8)</f>
        <v>3768676.5010430454</v>
      </c>
      <c r="I7" s="496"/>
      <c r="J7" s="496"/>
      <c r="K7" s="496"/>
      <c r="L7" s="496"/>
      <c r="M7" s="496"/>
      <c r="N7" s="58"/>
    </row>
    <row r="8" spans="1:24">
      <c r="A8" s="502"/>
      <c r="B8" s="200">
        <f>SUM(B9:B16)</f>
        <v>3155.4253930000004</v>
      </c>
      <c r="C8" s="290">
        <v>0.13249792243576616</v>
      </c>
      <c r="D8" s="260">
        <f>SUM(D9:D16)</f>
        <v>3155.8838830999998</v>
      </c>
      <c r="E8" s="290">
        <v>0.13240535596578729</v>
      </c>
      <c r="F8" s="260">
        <f>SUM(F9:F16)</f>
        <v>3156.4182319999995</v>
      </c>
      <c r="G8" s="295">
        <v>0.13581015465755628</v>
      </c>
      <c r="H8" s="260">
        <f>SUM(H9:H16)</f>
        <v>1688429.2990338784</v>
      </c>
      <c r="I8" s="290">
        <v>0.20951172850433647</v>
      </c>
      <c r="J8" s="260">
        <f>SUM(J9:J16)</f>
        <v>1160525.4770053239</v>
      </c>
      <c r="K8" s="290">
        <v>0.17268769613069354</v>
      </c>
      <c r="L8" s="260">
        <f>SUM(L9:L16)</f>
        <v>919721.72500384308</v>
      </c>
      <c r="M8" s="290">
        <v>0.1324081468773918</v>
      </c>
      <c r="N8" s="10"/>
    </row>
    <row r="9" spans="1:24">
      <c r="A9" s="44" t="s">
        <v>7</v>
      </c>
      <c r="B9" s="201">
        <v>2250</v>
      </c>
      <c r="C9" s="289">
        <v>0.51771744132535669</v>
      </c>
      <c r="D9" s="19">
        <v>2250</v>
      </c>
      <c r="E9" s="289">
        <v>0.51771744132535669</v>
      </c>
      <c r="F9" s="19">
        <v>2250</v>
      </c>
      <c r="G9" s="296">
        <v>0.51771744132535669</v>
      </c>
      <c r="H9" s="19">
        <v>1590113.37</v>
      </c>
      <c r="I9" s="289">
        <v>0.58190883728345999</v>
      </c>
      <c r="J9" s="19">
        <v>1072230.29</v>
      </c>
      <c r="K9" s="289">
        <v>0.47686650593579522</v>
      </c>
      <c r="L9" s="19">
        <v>809698.82</v>
      </c>
      <c r="M9" s="289">
        <v>0.34747710100251816</v>
      </c>
      <c r="X9" s="50"/>
    </row>
    <row r="10" spans="1:24">
      <c r="A10" s="44" t="s">
        <v>20</v>
      </c>
      <c r="B10" s="201">
        <v>216.0907</v>
      </c>
      <c r="C10" s="289">
        <v>2.3431430784087805E-2</v>
      </c>
      <c r="D10" s="19">
        <v>216.0907</v>
      </c>
      <c r="E10" s="289">
        <v>2.3431430784087805E-2</v>
      </c>
      <c r="F10" s="19">
        <v>216.0907</v>
      </c>
      <c r="G10" s="296">
        <v>2.5043082677715607E-2</v>
      </c>
      <c r="H10" s="19">
        <v>46938.86</v>
      </c>
      <c r="I10" s="289">
        <v>1.1896135419156554E-2</v>
      </c>
      <c r="J10" s="19">
        <v>34439.055</v>
      </c>
      <c r="K10" s="289">
        <v>1.0575327483973327E-2</v>
      </c>
      <c r="L10" s="19">
        <v>29457.546999999999</v>
      </c>
      <c r="M10" s="289">
        <v>9.003981699084505E-3</v>
      </c>
      <c r="X10" s="50"/>
    </row>
    <row r="11" spans="1:24">
      <c r="A11" s="44" t="s">
        <v>21</v>
      </c>
      <c r="B11" s="201">
        <v>0</v>
      </c>
      <c r="C11" s="289">
        <v>0</v>
      </c>
      <c r="D11" s="19">
        <v>0</v>
      </c>
      <c r="E11" s="289">
        <v>0</v>
      </c>
      <c r="F11" s="19">
        <v>0</v>
      </c>
      <c r="G11" s="296">
        <v>0</v>
      </c>
      <c r="H11" s="19">
        <v>0</v>
      </c>
      <c r="I11" s="289">
        <v>0</v>
      </c>
      <c r="J11" s="19">
        <v>0</v>
      </c>
      <c r="K11" s="289">
        <v>0</v>
      </c>
      <c r="L11" s="19">
        <v>0</v>
      </c>
      <c r="M11" s="289">
        <v>0</v>
      </c>
      <c r="X11" s="50"/>
    </row>
    <row r="12" spans="1:24">
      <c r="A12" s="44" t="s">
        <v>22</v>
      </c>
      <c r="B12" s="201">
        <v>77.180000000000007</v>
      </c>
      <c r="C12" s="289">
        <v>5.1905574838174331E-2</v>
      </c>
      <c r="D12" s="19">
        <v>76.580000000000013</v>
      </c>
      <c r="E12" s="289">
        <v>5.1568299873046335E-2</v>
      </c>
      <c r="F12" s="19">
        <v>77.02000000000001</v>
      </c>
      <c r="G12" s="296">
        <v>5.1954610419753126E-2</v>
      </c>
      <c r="H12" s="19">
        <v>28439.784000000003</v>
      </c>
      <c r="I12" s="289">
        <v>6.9951869673580622E-2</v>
      </c>
      <c r="J12" s="19">
        <v>25200.373000000007</v>
      </c>
      <c r="K12" s="289">
        <v>6.8311549184061945E-2</v>
      </c>
      <c r="L12" s="19">
        <v>26624.801999999992</v>
      </c>
      <c r="M12" s="289">
        <v>7.2060157354734033E-2</v>
      </c>
      <c r="X12" s="50"/>
    </row>
    <row r="13" spans="1:24">
      <c r="A13" s="44" t="s">
        <v>43</v>
      </c>
      <c r="B13" s="201">
        <v>176.51415000000006</v>
      </c>
      <c r="C13" s="289">
        <v>0.15779352042503322</v>
      </c>
      <c r="D13" s="19">
        <v>176.29115000000007</v>
      </c>
      <c r="E13" s="289">
        <v>0.15798445767127609</v>
      </c>
      <c r="F13" s="19">
        <v>176.06565000000009</v>
      </c>
      <c r="G13" s="296">
        <v>0.15801191349697039</v>
      </c>
      <c r="H13" s="19">
        <v>11833.048050436637</v>
      </c>
      <c r="I13" s="289">
        <v>0.1161999268035281</v>
      </c>
      <c r="J13" s="19">
        <v>11999.553976762538</v>
      </c>
      <c r="K13" s="289">
        <v>8.8200654630250938E-2</v>
      </c>
      <c r="L13" s="19">
        <v>13418.689640640345</v>
      </c>
      <c r="M13" s="289">
        <v>8.0348878344086883E-2</v>
      </c>
      <c r="X13" s="50"/>
    </row>
    <row r="14" spans="1:24">
      <c r="A14" s="44" t="s">
        <v>44</v>
      </c>
      <c r="B14" s="201">
        <v>0</v>
      </c>
      <c r="C14" s="289">
        <v>0</v>
      </c>
      <c r="D14" s="19">
        <v>0</v>
      </c>
      <c r="E14" s="289">
        <v>0</v>
      </c>
      <c r="F14" s="19">
        <v>0</v>
      </c>
      <c r="G14" s="296">
        <v>0</v>
      </c>
      <c r="H14" s="19">
        <v>0</v>
      </c>
      <c r="I14" s="289">
        <v>0</v>
      </c>
      <c r="J14" s="19">
        <v>0</v>
      </c>
      <c r="K14" s="289">
        <v>0</v>
      </c>
      <c r="L14" s="19">
        <v>0</v>
      </c>
      <c r="M14" s="289">
        <v>0</v>
      </c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1">
        <v>0.01</v>
      </c>
      <c r="C15" s="289">
        <v>2.6514228589001447E-5</v>
      </c>
      <c r="D15" s="19">
        <v>0.01</v>
      </c>
      <c r="E15" s="59">
        <v>2.6514228589001447E-5</v>
      </c>
      <c r="F15" s="19">
        <v>0.01</v>
      </c>
      <c r="G15" s="297">
        <v>2.6614397055425691E-5</v>
      </c>
      <c r="H15" s="19">
        <v>0</v>
      </c>
      <c r="I15" s="289">
        <v>0</v>
      </c>
      <c r="J15" s="19">
        <v>0</v>
      </c>
      <c r="K15" s="59">
        <v>0</v>
      </c>
      <c r="L15" s="19">
        <v>0</v>
      </c>
      <c r="M15" s="59">
        <v>0</v>
      </c>
      <c r="P15" s="44"/>
      <c r="Q15" s="56"/>
      <c r="R15" s="19"/>
      <c r="S15" s="19"/>
      <c r="T15" s="19"/>
      <c r="U15" s="19"/>
      <c r="X15" s="50"/>
    </row>
    <row r="16" spans="1:24">
      <c r="A16" s="226" t="s">
        <v>46</v>
      </c>
      <c r="B16" s="202">
        <v>435.63054300000022</v>
      </c>
      <c r="C16" s="290">
        <v>9.2118570047220669E-2</v>
      </c>
      <c r="D16" s="197">
        <v>436.91203309999952</v>
      </c>
      <c r="E16" s="291">
        <v>9.1907849323440677E-2</v>
      </c>
      <c r="F16" s="197">
        <v>437.23188199999925</v>
      </c>
      <c r="G16" s="298">
        <v>9.1868891607614245E-2</v>
      </c>
      <c r="H16" s="197">
        <v>11104.236983441489</v>
      </c>
      <c r="I16" s="290">
        <v>0.10984744767318988</v>
      </c>
      <c r="J16" s="197">
        <v>16656.205028561464</v>
      </c>
      <c r="K16" s="291">
        <v>0.10499613939235829</v>
      </c>
      <c r="L16" s="197">
        <v>40521.866363202687</v>
      </c>
      <c r="M16" s="291">
        <v>9.3064457098966755E-2</v>
      </c>
      <c r="P16" s="44"/>
      <c r="Q16" s="56"/>
      <c r="R16" s="19"/>
      <c r="S16" s="19"/>
      <c r="T16" s="19"/>
      <c r="U16" s="19"/>
      <c r="X16" s="50"/>
    </row>
    <row r="17" spans="1:15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</row>
    <row r="19" spans="1:15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1.7190485716599667E-2</v>
      </c>
      <c r="J19" s="22" t="str">
        <f>A9</f>
        <v>JE</v>
      </c>
      <c r="K19" s="61">
        <f t="shared" ref="K19:K26" si="0">H9+J9+L9</f>
        <v>3472042.48</v>
      </c>
      <c r="L19" s="22" t="str">
        <f>A9</f>
        <v>JE</v>
      </c>
      <c r="M19" s="69">
        <f>K19/'6.1, 6.2'!B5</f>
        <v>0.47488747065620807</v>
      </c>
      <c r="N19" s="63"/>
      <c r="O19" s="54"/>
    </row>
    <row r="20" spans="1:15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4.8191409937270877E-2</v>
      </c>
      <c r="J20" s="22" t="str">
        <f t="shared" ref="J20:J26" si="1">A10</f>
        <v>PE</v>
      </c>
      <c r="K20" s="61">
        <f t="shared" si="0"/>
        <v>110835.462</v>
      </c>
      <c r="L20" s="22" t="str">
        <f t="shared" ref="L20:L26" si="2">A10</f>
        <v>PE</v>
      </c>
      <c r="M20" s="69">
        <f>K20/'6.1, 6.2'!C5</f>
        <v>1.0582078264587506E-2</v>
      </c>
      <c r="N20" s="63"/>
      <c r="O20" s="54"/>
    </row>
    <row r="21" spans="1:15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6.5349429847870927E-2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494" t="s">
        <v>53</v>
      </c>
      <c r="B22" s="496">
        <f>SUM(B23,D23,F23)</f>
        <v>855802.64920550818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7.1499430943554682E-2</v>
      </c>
      <c r="J22" s="22" t="str">
        <f t="shared" si="1"/>
        <v>PSE</v>
      </c>
      <c r="K22" s="61">
        <f t="shared" si="0"/>
        <v>80264.959000000003</v>
      </c>
      <c r="L22" s="22" t="str">
        <f t="shared" si="2"/>
        <v>PSE</v>
      </c>
      <c r="M22" s="69">
        <f>K22/'6.1, 6.2'!E5</f>
        <v>7.0103711360413337E-2</v>
      </c>
      <c r="N22" s="63"/>
      <c r="O22" s="54"/>
    </row>
    <row r="23" spans="1:15">
      <c r="A23" s="495"/>
      <c r="B23" s="260">
        <f>SUM(B24:B27)</f>
        <v>321423.07818407915</v>
      </c>
      <c r="C23" s="299">
        <v>5.6048542202477201E-2</v>
      </c>
      <c r="D23" s="260">
        <f>SUM(D24:D27)</f>
        <v>270956.24225255603</v>
      </c>
      <c r="E23" s="299">
        <v>5.5276392987211903E-2</v>
      </c>
      <c r="F23" s="260">
        <f>SUM(F24:F27)</f>
        <v>263423.32876887295</v>
      </c>
      <c r="G23" s="299">
        <v>5.4108144168253235E-2</v>
      </c>
      <c r="H23" s="54"/>
      <c r="I23" s="54"/>
      <c r="J23" s="22" t="str">
        <f t="shared" si="1"/>
        <v>VE</v>
      </c>
      <c r="K23" s="61">
        <f t="shared" si="0"/>
        <v>37251.29166783952</v>
      </c>
      <c r="L23" s="22" t="str">
        <f t="shared" si="2"/>
        <v>VE</v>
      </c>
      <c r="M23" s="69">
        <f>K23/'6.1, 6.2'!F5</f>
        <v>9.200412439368949E-2</v>
      </c>
      <c r="N23" s="63"/>
      <c r="O23" s="54"/>
    </row>
    <row r="24" spans="1:15">
      <c r="A24" s="15" t="s">
        <v>8</v>
      </c>
      <c r="B24" s="19">
        <v>9729.741</v>
      </c>
      <c r="C24" s="289">
        <v>1.5191205734597058E-2</v>
      </c>
      <c r="D24" s="19">
        <v>10272.927</v>
      </c>
      <c r="E24" s="289">
        <v>1.7713673546108831E-2</v>
      </c>
      <c r="F24" s="19">
        <v>12137.966</v>
      </c>
      <c r="G24" s="289">
        <v>1.869544348609517E-2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</row>
    <row r="25" spans="1:15">
      <c r="A25" s="15" t="s">
        <v>9</v>
      </c>
      <c r="B25" s="19">
        <v>97925.543999999994</v>
      </c>
      <c r="C25" s="289">
        <v>4.7790617824968532E-2</v>
      </c>
      <c r="D25" s="19">
        <v>90313.398000000001</v>
      </c>
      <c r="E25" s="289">
        <v>4.8187348126427068E-2</v>
      </c>
      <c r="F25" s="19">
        <v>95068.444000000003</v>
      </c>
      <c r="G25" s="289">
        <v>4.8615263672478419E-2</v>
      </c>
      <c r="H25" s="54"/>
      <c r="I25" s="54"/>
      <c r="J25" s="22" t="str">
        <f t="shared" si="1"/>
        <v>VTE</v>
      </c>
      <c r="K25" s="61">
        <f t="shared" si="0"/>
        <v>0</v>
      </c>
      <c r="L25" s="22" t="str">
        <f t="shared" si="2"/>
        <v>VTE</v>
      </c>
      <c r="M25" s="69">
        <f>K25/'6.1, 6.2'!H5</f>
        <v>0</v>
      </c>
    </row>
    <row r="26" spans="1:15">
      <c r="A26" s="15" t="s">
        <v>132</v>
      </c>
      <c r="B26" s="19">
        <v>58477.917084977933</v>
      </c>
      <c r="C26" s="289">
        <v>6.7363553261972464E-2</v>
      </c>
      <c r="D26" s="19">
        <v>47175.018377288667</v>
      </c>
      <c r="E26" s="289">
        <v>6.4238580602198461E-2</v>
      </c>
      <c r="F26" s="19">
        <v>45607.349245024619</v>
      </c>
      <c r="G26" s="289">
        <v>6.4039812680468114E-2</v>
      </c>
      <c r="H26" s="54"/>
      <c r="I26" s="54"/>
      <c r="J26" s="22" t="str">
        <f t="shared" si="1"/>
        <v>FVE</v>
      </c>
      <c r="K26" s="61">
        <f t="shared" si="0"/>
        <v>68282.308375205641</v>
      </c>
      <c r="L26" s="22" t="str">
        <f t="shared" si="2"/>
        <v>FVE</v>
      </c>
      <c r="M26" s="69">
        <f>K26/'6.1, 6.2'!I5</f>
        <v>9.8227945256655985E-2</v>
      </c>
    </row>
    <row r="27" spans="1:15">
      <c r="A27" s="354" t="s">
        <v>130</v>
      </c>
      <c r="B27" s="19">
        <v>155289.87609910118</v>
      </c>
      <c r="C27" s="290">
        <v>7.132898235079399E-2</v>
      </c>
      <c r="D27" s="19">
        <v>123194.89887526735</v>
      </c>
      <c r="E27" s="290">
        <v>7.1904429420381819E-2</v>
      </c>
      <c r="F27" s="197">
        <v>110609.56952384833</v>
      </c>
      <c r="G27" s="290">
        <v>7.1291371480311796E-2</v>
      </c>
      <c r="H27" s="54"/>
      <c r="I27" s="54"/>
      <c r="J27" s="54"/>
      <c r="K27" s="54"/>
      <c r="L27" s="54"/>
      <c r="M27" s="54"/>
    </row>
    <row r="28" spans="1:15" ht="12" customHeight="1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  <c r="N28" s="63"/>
      <c r="O28" s="54"/>
    </row>
    <row r="29" spans="1:15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  <c r="N29" s="63"/>
      <c r="O29" s="54"/>
    </row>
    <row r="30" spans="1:15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15">
      <c r="H31" s="22" t="str">
        <f t="shared" ref="H31:H38" si="3">A9</f>
        <v>JE</v>
      </c>
      <c r="I31" s="71">
        <f t="shared" ref="I31:I38" si="4">G9</f>
        <v>0.51771744132535669</v>
      </c>
      <c r="J31" s="22" t="str">
        <f t="shared" ref="J31:J38" si="5">A9</f>
        <v>JE</v>
      </c>
      <c r="K31" s="50">
        <f t="shared" ref="K31:K38" si="6">H9</f>
        <v>1590113.37</v>
      </c>
      <c r="L31" s="50">
        <f t="shared" ref="L31:L38" si="7">J9</f>
        <v>1072230.29</v>
      </c>
      <c r="M31" s="50">
        <f t="shared" ref="M31:M38" si="8">L9</f>
        <v>809698.82</v>
      </c>
    </row>
    <row r="32" spans="1:15">
      <c r="H32" s="22" t="str">
        <f t="shared" si="3"/>
        <v>PE</v>
      </c>
      <c r="I32" s="71">
        <f t="shared" si="4"/>
        <v>2.5043082677715607E-2</v>
      </c>
      <c r="J32" s="22" t="str">
        <f t="shared" si="5"/>
        <v>PE</v>
      </c>
      <c r="K32" s="50">
        <f t="shared" si="6"/>
        <v>46938.86</v>
      </c>
      <c r="L32" s="50">
        <f t="shared" si="7"/>
        <v>34439.055</v>
      </c>
      <c r="M32" s="50">
        <f t="shared" si="8"/>
        <v>29457.546999999999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5.1954610419753126E-2</v>
      </c>
      <c r="J34" s="22" t="str">
        <f t="shared" si="5"/>
        <v>PSE</v>
      </c>
      <c r="K34" s="50">
        <f t="shared" si="6"/>
        <v>28439.784000000003</v>
      </c>
      <c r="L34" s="50">
        <f t="shared" si="7"/>
        <v>25200.373000000007</v>
      </c>
      <c r="M34" s="50">
        <f t="shared" si="8"/>
        <v>26624.801999999992</v>
      </c>
    </row>
    <row r="35" spans="8:13" ht="13.5" customHeight="1">
      <c r="H35" s="22" t="str">
        <f t="shared" si="3"/>
        <v>VE</v>
      </c>
      <c r="I35" s="71">
        <f t="shared" si="4"/>
        <v>0.15801191349697039</v>
      </c>
      <c r="J35" s="22" t="str">
        <f t="shared" si="5"/>
        <v>VE</v>
      </c>
      <c r="K35" s="50">
        <f t="shared" si="6"/>
        <v>11833.048050436637</v>
      </c>
      <c r="L35" s="50">
        <f t="shared" si="7"/>
        <v>11999.553976762538</v>
      </c>
      <c r="M35" s="50">
        <f t="shared" si="8"/>
        <v>13418.689640640345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2.6614397055425691E-5</v>
      </c>
      <c r="J37" s="22" t="str">
        <f t="shared" si="5"/>
        <v>VTE</v>
      </c>
      <c r="K37" s="50">
        <f t="shared" si="6"/>
        <v>0</v>
      </c>
      <c r="L37" s="50">
        <f t="shared" si="7"/>
        <v>0</v>
      </c>
      <c r="M37" s="50">
        <f t="shared" si="8"/>
        <v>0</v>
      </c>
    </row>
    <row r="38" spans="8:13" ht="12.75" customHeight="1">
      <c r="H38" s="22" t="str">
        <f t="shared" si="3"/>
        <v>FVE</v>
      </c>
      <c r="I38" s="71">
        <f t="shared" si="4"/>
        <v>9.1868891607614245E-2</v>
      </c>
      <c r="J38" s="22" t="str">
        <f t="shared" si="5"/>
        <v>FVE</v>
      </c>
      <c r="K38" s="50">
        <f t="shared" si="6"/>
        <v>11104.236983441489</v>
      </c>
      <c r="L38" s="50">
        <f t="shared" si="7"/>
        <v>16656.205028561464</v>
      </c>
      <c r="M38" s="50">
        <f t="shared" si="8"/>
        <v>40521.866363202687</v>
      </c>
    </row>
    <row r="39" spans="8:13" ht="12.75" customHeight="1"/>
  </sheetData>
  <mergeCells count="21"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A28:E29"/>
    <mergeCell ref="H5:I5"/>
    <mergeCell ref="J5:K5"/>
    <mergeCell ref="L5:M5"/>
    <mergeCell ref="A7:A8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6" t="s">
        <v>391</v>
      </c>
      <c r="M1" s="267" t="str">
        <f>'3.1'!N1</f>
        <v>I. čtvrtletí 2026</v>
      </c>
      <c r="N1" s="63"/>
      <c r="O1" s="54"/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63"/>
      <c r="O2" s="54"/>
    </row>
    <row r="3" spans="1:21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64"/>
    </row>
    <row r="4" spans="1:21" ht="13.5" customHeight="1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65"/>
    </row>
    <row r="5" spans="1:21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66"/>
    </row>
    <row r="6" spans="1:21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66"/>
    </row>
    <row r="7" spans="1:21">
      <c r="A7" s="501" t="s">
        <v>53</v>
      </c>
      <c r="B7" s="506">
        <f>F8</f>
        <v>1248.0145912999956</v>
      </c>
      <c r="C7" s="496"/>
      <c r="D7" s="496"/>
      <c r="E7" s="496"/>
      <c r="F7" s="496"/>
      <c r="G7" s="508"/>
      <c r="H7" s="506">
        <f>SUM(H8,J8,L8)</f>
        <v>519185.26814994443</v>
      </c>
      <c r="I7" s="496"/>
      <c r="J7" s="496"/>
      <c r="K7" s="496"/>
      <c r="L7" s="496"/>
      <c r="M7" s="496"/>
      <c r="N7" s="67"/>
    </row>
    <row r="8" spans="1:21">
      <c r="A8" s="502"/>
      <c r="B8" s="200">
        <f>SUM(B9:B16)</f>
        <v>1233.9875811999964</v>
      </c>
      <c r="C8" s="290">
        <v>5.1815768226764668E-2</v>
      </c>
      <c r="D8" s="260">
        <f>SUM(D9:D16)</f>
        <v>1235.5397561999987</v>
      </c>
      <c r="E8" s="290">
        <v>5.1837167427354031E-2</v>
      </c>
      <c r="F8" s="260">
        <f>SUM(F9:F16)</f>
        <v>1248.0145912999956</v>
      </c>
      <c r="G8" s="295">
        <v>5.3697907628655249E-2</v>
      </c>
      <c r="H8" s="260">
        <f>SUM(H9:H16)</f>
        <v>166540.83593244207</v>
      </c>
      <c r="I8" s="290">
        <v>2.0665513458412766E-2</v>
      </c>
      <c r="J8" s="260">
        <f>SUM(J9:J16)</f>
        <v>162698.49627807408</v>
      </c>
      <c r="K8" s="290">
        <v>2.4209747259223629E-2</v>
      </c>
      <c r="L8" s="260">
        <f>SUM(L9:L16)</f>
        <v>189945.93593942828</v>
      </c>
      <c r="M8" s="290">
        <v>2.734565108215355E-2</v>
      </c>
      <c r="N8" s="68"/>
    </row>
    <row r="9" spans="1:21">
      <c r="A9" s="44" t="s">
        <v>7</v>
      </c>
      <c r="B9" s="201">
        <v>0</v>
      </c>
      <c r="C9" s="289">
        <v>0</v>
      </c>
      <c r="D9" s="19">
        <v>0</v>
      </c>
      <c r="E9" s="289">
        <v>0</v>
      </c>
      <c r="F9" s="19">
        <v>0</v>
      </c>
      <c r="G9" s="296">
        <v>0</v>
      </c>
      <c r="H9" s="19">
        <v>0</v>
      </c>
      <c r="I9" s="289">
        <v>0</v>
      </c>
      <c r="J9" s="19">
        <v>0</v>
      </c>
      <c r="K9" s="289">
        <v>0</v>
      </c>
      <c r="L9" s="19">
        <v>0</v>
      </c>
      <c r="M9" s="289">
        <v>0</v>
      </c>
      <c r="N9" s="61"/>
      <c r="O9" s="69"/>
    </row>
    <row r="10" spans="1:21">
      <c r="A10" s="44" t="s">
        <v>20</v>
      </c>
      <c r="B10" s="201">
        <v>214.29999999999998</v>
      </c>
      <c r="C10" s="289">
        <v>2.323725924822316E-2</v>
      </c>
      <c r="D10" s="19">
        <v>214.29999999999998</v>
      </c>
      <c r="E10" s="289">
        <v>2.323725924822316E-2</v>
      </c>
      <c r="F10" s="19">
        <v>220.79999999999998</v>
      </c>
      <c r="G10" s="296">
        <v>2.5588850678162481E-2</v>
      </c>
      <c r="H10" s="19">
        <v>50189.415000000001</v>
      </c>
      <c r="I10" s="289">
        <v>1.2719952667113074E-2</v>
      </c>
      <c r="J10" s="19">
        <v>46972.338000000003</v>
      </c>
      <c r="K10" s="289">
        <v>1.4423968864357189E-2</v>
      </c>
      <c r="L10" s="19">
        <v>43982.934000000001</v>
      </c>
      <c r="M10" s="289">
        <v>1.3443805514696851E-2</v>
      </c>
      <c r="N10" s="61"/>
      <c r="O10" s="69"/>
    </row>
    <row r="11" spans="1:21">
      <c r="A11" s="44" t="s">
        <v>21</v>
      </c>
      <c r="B11" s="201">
        <v>118.5</v>
      </c>
      <c r="C11" s="289">
        <v>8.6915065277981512E-2</v>
      </c>
      <c r="D11" s="19">
        <v>118.5</v>
      </c>
      <c r="E11" s="289">
        <v>8.6915065277981512E-2</v>
      </c>
      <c r="F11" s="19">
        <v>118.5</v>
      </c>
      <c r="G11" s="296">
        <v>8.6915065277981512E-2</v>
      </c>
      <c r="H11" s="19">
        <v>55490.490000000005</v>
      </c>
      <c r="I11" s="289">
        <v>9.2623352092136749E-2</v>
      </c>
      <c r="J11" s="19">
        <v>46436.3</v>
      </c>
      <c r="K11" s="289">
        <v>0.11463341822000454</v>
      </c>
      <c r="L11" s="19">
        <v>28666.6</v>
      </c>
      <c r="M11" s="289">
        <v>0.16089095782669635</v>
      </c>
      <c r="N11" s="61"/>
      <c r="O11" s="69"/>
    </row>
    <row r="12" spans="1:21">
      <c r="A12" s="44" t="s">
        <v>22</v>
      </c>
      <c r="B12" s="201">
        <v>111.99900009999992</v>
      </c>
      <c r="C12" s="289">
        <v>7.5322265891309137E-2</v>
      </c>
      <c r="D12" s="19">
        <v>110.77900009999993</v>
      </c>
      <c r="E12" s="289">
        <v>7.4597606382776516E-2</v>
      </c>
      <c r="F12" s="19">
        <v>110.77900009999993</v>
      </c>
      <c r="G12" s="296">
        <v>7.4727081185215385E-2</v>
      </c>
      <c r="H12" s="19">
        <v>35232.057000000023</v>
      </c>
      <c r="I12" s="289">
        <v>8.6658473200646138E-2</v>
      </c>
      <c r="J12" s="19">
        <v>32205.618999999988</v>
      </c>
      <c r="K12" s="289">
        <v>8.7300919169793975E-2</v>
      </c>
      <c r="L12" s="19">
        <v>31989.040999999983</v>
      </c>
      <c r="M12" s="289">
        <v>8.657849654945933E-2</v>
      </c>
      <c r="N12" s="61"/>
      <c r="O12" s="69"/>
    </row>
    <row r="13" spans="1:21">
      <c r="A13" s="44" t="s">
        <v>43</v>
      </c>
      <c r="B13" s="201">
        <v>35.063699999999997</v>
      </c>
      <c r="C13" s="289">
        <v>3.1344935588037762E-2</v>
      </c>
      <c r="D13" s="19">
        <v>35.063699999999997</v>
      </c>
      <c r="E13" s="289">
        <v>3.1422562212841204E-2</v>
      </c>
      <c r="F13" s="19">
        <v>35.063699999999997</v>
      </c>
      <c r="G13" s="296">
        <v>3.1468275221678492E-2</v>
      </c>
      <c r="H13" s="19">
        <v>4563.9970730838122</v>
      </c>
      <c r="I13" s="289">
        <v>4.4818217889708148E-2</v>
      </c>
      <c r="J13" s="19">
        <v>9243.0100878811099</v>
      </c>
      <c r="K13" s="289">
        <v>6.7939153578863071E-2</v>
      </c>
      <c r="L13" s="19">
        <v>9038.6499641648425</v>
      </c>
      <c r="M13" s="289">
        <v>5.4121930368367141E-2</v>
      </c>
      <c r="N13" s="61"/>
      <c r="O13" s="69"/>
    </row>
    <row r="14" spans="1:21">
      <c r="A14" s="44" t="s">
        <v>44</v>
      </c>
      <c r="B14" s="201">
        <v>0</v>
      </c>
      <c r="C14" s="289">
        <v>0</v>
      </c>
      <c r="D14" s="19">
        <v>0</v>
      </c>
      <c r="E14" s="289">
        <v>0</v>
      </c>
      <c r="F14" s="19">
        <v>0</v>
      </c>
      <c r="G14" s="296">
        <v>0</v>
      </c>
      <c r="H14" s="19">
        <v>0</v>
      </c>
      <c r="I14" s="289">
        <v>0</v>
      </c>
      <c r="J14" s="19">
        <v>0</v>
      </c>
      <c r="K14" s="289">
        <v>0</v>
      </c>
      <c r="L14" s="19">
        <v>0</v>
      </c>
      <c r="M14" s="289">
        <v>0</v>
      </c>
      <c r="N14" s="61"/>
      <c r="O14" s="69"/>
      <c r="P14" s="44"/>
      <c r="Q14" s="56"/>
      <c r="R14" s="19"/>
      <c r="S14" s="19"/>
      <c r="T14" s="19"/>
      <c r="U14" s="19"/>
    </row>
    <row r="15" spans="1:21">
      <c r="A15" s="44" t="s">
        <v>45</v>
      </c>
      <c r="B15" s="201">
        <v>8.4453049999999994</v>
      </c>
      <c r="C15" s="289">
        <v>2.2392074727383682E-2</v>
      </c>
      <c r="D15" s="19">
        <v>8.4453049999999994</v>
      </c>
      <c r="E15" s="59">
        <v>2.2392074727383682E-2</v>
      </c>
      <c r="F15" s="19">
        <v>8.4453049999999994</v>
      </c>
      <c r="G15" s="297">
        <v>2.2476670052417186E-2</v>
      </c>
      <c r="H15" s="19">
        <v>872.17068274653195</v>
      </c>
      <c r="I15" s="289">
        <v>1.3486334750204576E-2</v>
      </c>
      <c r="J15" s="19">
        <v>872.48428799582086</v>
      </c>
      <c r="K15" s="59">
        <v>1.6682605802893612E-2</v>
      </c>
      <c r="L15" s="19">
        <v>1511.904113481447</v>
      </c>
      <c r="M15" s="59">
        <v>2.5842728148732372E-2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226" t="s">
        <v>46</v>
      </c>
      <c r="B16" s="202">
        <v>745.67957609999655</v>
      </c>
      <c r="C16" s="290">
        <v>0.15768163497147011</v>
      </c>
      <c r="D16" s="197">
        <v>748.45175109999877</v>
      </c>
      <c r="E16" s="291">
        <v>0.15744265562541698</v>
      </c>
      <c r="F16" s="197">
        <v>754.42658619999565</v>
      </c>
      <c r="G16" s="298">
        <v>0.15851619501413661</v>
      </c>
      <c r="H16" s="197">
        <v>20192.706176611686</v>
      </c>
      <c r="I16" s="290">
        <v>0.19975413334775555</v>
      </c>
      <c r="J16" s="197">
        <v>26968.744902197162</v>
      </c>
      <c r="K16" s="291">
        <v>0.17000355688060365</v>
      </c>
      <c r="L16" s="197">
        <v>74756.806861782024</v>
      </c>
      <c r="M16" s="291">
        <v>0.17169005945298191</v>
      </c>
      <c r="N16" s="61"/>
      <c r="O16" s="69"/>
      <c r="P16" s="44"/>
      <c r="Q16" s="56"/>
      <c r="R16" s="19"/>
      <c r="S16" s="19"/>
      <c r="T16" s="19"/>
      <c r="U16" s="19"/>
    </row>
    <row r="17" spans="1:20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20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  <c r="P18" s="72"/>
      <c r="Q18" s="56"/>
      <c r="R18" s="19"/>
      <c r="S18" s="19"/>
      <c r="T18" s="19"/>
    </row>
    <row r="19" spans="1:20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6.9734978439849604E-2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  <c r="P19" s="72"/>
      <c r="Q19" s="56"/>
      <c r="R19" s="19"/>
      <c r="S19" s="19"/>
      <c r="T19" s="19"/>
    </row>
    <row r="20" spans="1:20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0.10649898247103134</v>
      </c>
      <c r="J20" s="22" t="str">
        <f t="shared" ref="J20:J26" si="1">A10</f>
        <v>PE</v>
      </c>
      <c r="K20" s="61">
        <f t="shared" si="0"/>
        <v>141144.68700000001</v>
      </c>
      <c r="L20" s="22" t="str">
        <f t="shared" ref="L20:L26" si="2">A10</f>
        <v>PE</v>
      </c>
      <c r="M20" s="69">
        <f>K20/'6.1, 6.2'!C5</f>
        <v>1.347586862104393E-2</v>
      </c>
      <c r="N20" s="63"/>
      <c r="O20" s="54"/>
      <c r="P20" s="72"/>
      <c r="Q20" s="56"/>
      <c r="R20" s="60"/>
      <c r="S20" s="60"/>
      <c r="T20" s="60"/>
    </row>
    <row r="21" spans="1:20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8.7462943193503895E-2</v>
      </c>
      <c r="J21" s="22" t="str">
        <f t="shared" si="1"/>
        <v>PPE</v>
      </c>
      <c r="K21" s="61">
        <f t="shared" si="0"/>
        <v>130593.39000000001</v>
      </c>
      <c r="L21" s="22" t="str">
        <f t="shared" si="2"/>
        <v>PPE</v>
      </c>
      <c r="M21" s="69">
        <f>K21/'6.1, 6.2'!D5</f>
        <v>0.11045169035373438</v>
      </c>
      <c r="N21" s="63"/>
      <c r="O21" s="54"/>
      <c r="P21" s="72"/>
      <c r="Q21" s="56"/>
      <c r="R21" s="19"/>
      <c r="S21" s="19"/>
      <c r="T21" s="19"/>
    </row>
    <row r="22" spans="1:20">
      <c r="A22" s="494" t="s">
        <v>53</v>
      </c>
      <c r="B22" s="496">
        <f>SUM(B23,D23,F23)</f>
        <v>1494250.6714862287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9.8372996084230946E-2</v>
      </c>
      <c r="J22" s="22" t="str">
        <f t="shared" si="1"/>
        <v>PSE</v>
      </c>
      <c r="K22" s="61">
        <f t="shared" si="0"/>
        <v>99426.71699999999</v>
      </c>
      <c r="L22" s="22" t="str">
        <f t="shared" si="2"/>
        <v>PSE</v>
      </c>
      <c r="M22" s="69">
        <f>K22/'6.1, 6.2'!E5</f>
        <v>8.6839661502617849E-2</v>
      </c>
      <c r="N22" s="63"/>
      <c r="O22" s="54"/>
      <c r="P22" s="72"/>
      <c r="Q22" s="56"/>
      <c r="R22" s="19"/>
      <c r="S22" s="19"/>
      <c r="T22" s="19"/>
    </row>
    <row r="23" spans="1:20">
      <c r="A23" s="495"/>
      <c r="B23" s="260">
        <f>SUM(B24:B27)</f>
        <v>554251.43333384418</v>
      </c>
      <c r="C23" s="299">
        <v>9.6648271267579952E-2</v>
      </c>
      <c r="D23" s="260">
        <f>SUM(D24:D27)</f>
        <v>471203.44850568613</v>
      </c>
      <c r="E23" s="299">
        <v>9.612779827471965E-2</v>
      </c>
      <c r="F23" s="260">
        <f>SUM(F24:F27)</f>
        <v>468795.78964669828</v>
      </c>
      <c r="G23" s="299">
        <v>9.6292421366861738E-2</v>
      </c>
      <c r="H23" s="54"/>
      <c r="I23" s="54"/>
      <c r="J23" s="22" t="str">
        <f t="shared" si="1"/>
        <v>VE</v>
      </c>
      <c r="K23" s="61">
        <f t="shared" si="0"/>
        <v>22845.657125129765</v>
      </c>
      <c r="L23" s="22" t="str">
        <f t="shared" si="2"/>
        <v>VE</v>
      </c>
      <c r="M23" s="69">
        <f>K23/'6.1, 6.2'!F5</f>
        <v>5.6424746254118877E-2</v>
      </c>
      <c r="N23" s="63"/>
      <c r="O23" s="54"/>
      <c r="P23" s="72"/>
      <c r="Q23" s="56"/>
      <c r="R23" s="59"/>
      <c r="S23" s="60"/>
      <c r="T23" s="60"/>
    </row>
    <row r="24" spans="1:20">
      <c r="A24" s="15" t="s">
        <v>8</v>
      </c>
      <c r="B24" s="19">
        <v>44652.540999999997</v>
      </c>
      <c r="C24" s="289">
        <v>6.9716751648736613E-2</v>
      </c>
      <c r="D24" s="19">
        <v>38166.341999999997</v>
      </c>
      <c r="E24" s="289">
        <v>6.5810466932855888E-2</v>
      </c>
      <c r="F24" s="19">
        <v>47562.913999999997</v>
      </c>
      <c r="G24" s="289">
        <v>7.3258548485059583E-2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  <c r="T24" s="55"/>
    </row>
    <row r="25" spans="1:20">
      <c r="A25" s="15" t="s">
        <v>9</v>
      </c>
      <c r="B25" s="19">
        <v>219340.34099999999</v>
      </c>
      <c r="C25" s="289">
        <v>0.10704469929040453</v>
      </c>
      <c r="D25" s="19">
        <v>200566.981</v>
      </c>
      <c r="E25" s="289">
        <v>0.1070139220773587</v>
      </c>
      <c r="F25" s="19">
        <v>206178.28899999999</v>
      </c>
      <c r="G25" s="289">
        <v>0.10543363771974069</v>
      </c>
      <c r="H25" s="54"/>
      <c r="I25" s="54"/>
      <c r="J25" s="22" t="str">
        <f t="shared" si="1"/>
        <v>VTE</v>
      </c>
      <c r="K25" s="61">
        <f t="shared" si="0"/>
        <v>3256.5590842237998</v>
      </c>
      <c r="L25" s="22" t="str">
        <f t="shared" si="2"/>
        <v>VTE</v>
      </c>
      <c r="M25" s="69">
        <f>K25/'6.1, 6.2'!H5</f>
        <v>1.8558664533247927E-2</v>
      </c>
      <c r="N25" s="63"/>
      <c r="O25" s="70"/>
    </row>
    <row r="26" spans="1:20">
      <c r="A26" s="15" t="s">
        <v>132</v>
      </c>
      <c r="B26" s="19">
        <v>77251.576601389068</v>
      </c>
      <c r="C26" s="289">
        <v>8.8989843591673168E-2</v>
      </c>
      <c r="D26" s="19">
        <v>63468.348271801122</v>
      </c>
      <c r="E26" s="289">
        <v>8.642533159264934E-2</v>
      </c>
      <c r="F26" s="19">
        <v>61725.141894566201</v>
      </c>
      <c r="G26" s="289">
        <v>8.6671700724517742E-2</v>
      </c>
      <c r="H26" s="54"/>
      <c r="I26" s="54"/>
      <c r="J26" s="22" t="str">
        <f t="shared" si="1"/>
        <v>FVE</v>
      </c>
      <c r="K26" s="61">
        <f t="shared" si="0"/>
        <v>121918.25794059088</v>
      </c>
      <c r="L26" s="22" t="str">
        <f t="shared" si="2"/>
        <v>FVE</v>
      </c>
      <c r="M26" s="69">
        <f>K26/'6.1, 6.2'!I5</f>
        <v>0.17538627869710119</v>
      </c>
      <c r="N26" s="63"/>
      <c r="O26" s="70"/>
    </row>
    <row r="27" spans="1:20">
      <c r="A27" s="354" t="s">
        <v>130</v>
      </c>
      <c r="B27" s="197">
        <v>213006.97473245504</v>
      </c>
      <c r="C27" s="290">
        <v>9.7840059654572986E-2</v>
      </c>
      <c r="D27" s="197">
        <v>169001.77723388505</v>
      </c>
      <c r="E27" s="290">
        <v>9.8640256000669627E-2</v>
      </c>
      <c r="F27" s="197">
        <v>153329.44475213208</v>
      </c>
      <c r="G27" s="290">
        <v>9.8825684357603111E-2</v>
      </c>
      <c r="H27" s="54"/>
      <c r="I27" s="54"/>
      <c r="J27" s="54"/>
      <c r="K27" s="54"/>
      <c r="L27" s="54"/>
      <c r="M27" s="54"/>
      <c r="N27" s="63"/>
      <c r="O27" s="70"/>
    </row>
    <row r="28" spans="1:20" ht="12" customHeight="1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2.5588850678162481E-2</v>
      </c>
      <c r="J32" s="22" t="str">
        <f t="shared" si="5"/>
        <v>PE</v>
      </c>
      <c r="K32" s="50">
        <f t="shared" si="6"/>
        <v>50189.415000000001</v>
      </c>
      <c r="L32" s="50">
        <f t="shared" si="7"/>
        <v>46972.338000000003</v>
      </c>
      <c r="M32" s="50">
        <f t="shared" si="8"/>
        <v>43982.934000000001</v>
      </c>
    </row>
    <row r="33" spans="8:13">
      <c r="H33" s="22" t="str">
        <f t="shared" si="3"/>
        <v>PPE</v>
      </c>
      <c r="I33" s="71">
        <f t="shared" si="4"/>
        <v>8.6915065277981512E-2</v>
      </c>
      <c r="J33" s="22" t="str">
        <f t="shared" si="5"/>
        <v>PPE</v>
      </c>
      <c r="K33" s="50">
        <f t="shared" si="6"/>
        <v>55490.490000000005</v>
      </c>
      <c r="L33" s="50">
        <f t="shared" si="7"/>
        <v>46436.3</v>
      </c>
      <c r="M33" s="50">
        <f t="shared" si="8"/>
        <v>28666.6</v>
      </c>
    </row>
    <row r="34" spans="8:13" ht="13.5" customHeight="1">
      <c r="H34" s="22" t="str">
        <f t="shared" si="3"/>
        <v>PSE</v>
      </c>
      <c r="I34" s="71">
        <f t="shared" si="4"/>
        <v>7.4727081185215385E-2</v>
      </c>
      <c r="J34" s="22" t="str">
        <f t="shared" si="5"/>
        <v>PSE</v>
      </c>
      <c r="K34" s="50">
        <f t="shared" si="6"/>
        <v>35232.057000000023</v>
      </c>
      <c r="L34" s="50">
        <f t="shared" si="7"/>
        <v>32205.618999999988</v>
      </c>
      <c r="M34" s="50">
        <f t="shared" si="8"/>
        <v>31989.040999999983</v>
      </c>
    </row>
    <row r="35" spans="8:13" ht="12.75" customHeight="1">
      <c r="H35" s="22" t="str">
        <f t="shared" si="3"/>
        <v>VE</v>
      </c>
      <c r="I35" s="71">
        <f t="shared" si="4"/>
        <v>3.1468275221678492E-2</v>
      </c>
      <c r="J35" s="22" t="str">
        <f t="shared" si="5"/>
        <v>VE</v>
      </c>
      <c r="K35" s="50">
        <f t="shared" si="6"/>
        <v>4563.9970730838122</v>
      </c>
      <c r="L35" s="50">
        <f t="shared" si="7"/>
        <v>9243.0100878811099</v>
      </c>
      <c r="M35" s="50">
        <f t="shared" si="8"/>
        <v>9038.6499641648425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2.2476670052417186E-2</v>
      </c>
      <c r="J37" s="22" t="str">
        <f t="shared" si="5"/>
        <v>VTE</v>
      </c>
      <c r="K37" s="50">
        <f t="shared" si="6"/>
        <v>872.17068274653195</v>
      </c>
      <c r="L37" s="50">
        <f t="shared" si="7"/>
        <v>872.48428799582086</v>
      </c>
      <c r="M37" s="50">
        <f t="shared" si="8"/>
        <v>1511.904113481447</v>
      </c>
    </row>
    <row r="38" spans="8:13" ht="12.75" customHeight="1">
      <c r="H38" s="22" t="str">
        <f t="shared" si="3"/>
        <v>FVE</v>
      </c>
      <c r="I38" s="71">
        <f t="shared" si="4"/>
        <v>0.15851619501413661</v>
      </c>
      <c r="J38" s="22" t="str">
        <f t="shared" si="5"/>
        <v>FVE</v>
      </c>
      <c r="K38" s="50">
        <f t="shared" si="6"/>
        <v>20192.706176611686</v>
      </c>
      <c r="L38" s="50">
        <f t="shared" si="7"/>
        <v>26968.744902197162</v>
      </c>
      <c r="M38" s="50">
        <f t="shared" si="8"/>
        <v>74756.806861782024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6" t="s">
        <v>393</v>
      </c>
      <c r="M1" s="267" t="str">
        <f>'3.1'!N1</f>
        <v>I. čtvrtletí 2026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20"/>
    </row>
    <row r="4" spans="1:24" ht="13.5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57"/>
    </row>
    <row r="5" spans="1:24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53"/>
    </row>
    <row r="6" spans="1:24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53"/>
    </row>
    <row r="7" spans="1:24">
      <c r="A7" s="501" t="s">
        <v>53</v>
      </c>
      <c r="B7" s="506">
        <f>F8</f>
        <v>1132.1648619999989</v>
      </c>
      <c r="C7" s="496"/>
      <c r="D7" s="496"/>
      <c r="E7" s="496"/>
      <c r="F7" s="496"/>
      <c r="G7" s="508"/>
      <c r="H7" s="506">
        <f>SUM(H8,J8,L8)</f>
        <v>569746.25835352647</v>
      </c>
      <c r="I7" s="496"/>
      <c r="J7" s="496"/>
      <c r="K7" s="496"/>
      <c r="L7" s="496"/>
      <c r="M7" s="496"/>
      <c r="N7" s="58"/>
    </row>
    <row r="8" spans="1:24">
      <c r="A8" s="502"/>
      <c r="B8" s="200">
        <f>SUM(B9:B16)</f>
        <v>1131.0729269999988</v>
      </c>
      <c r="C8" s="290">
        <v>4.7494329380533336E-2</v>
      </c>
      <c r="D8" s="260">
        <f>SUM(D9:D16)</f>
        <v>1131.6270469999986</v>
      </c>
      <c r="E8" s="290">
        <v>4.7477501558570424E-2</v>
      </c>
      <c r="F8" s="260">
        <f>SUM(F9:F16)</f>
        <v>1132.1648619999989</v>
      </c>
      <c r="G8" s="295">
        <v>4.8713279959938703E-2</v>
      </c>
      <c r="H8" s="260">
        <f>SUM(H9:H16)</f>
        <v>239898.10137553472</v>
      </c>
      <c r="I8" s="290">
        <v>2.9768179166789217E-2</v>
      </c>
      <c r="J8" s="260">
        <f>SUM(J9:J16)</f>
        <v>157585.9702155285</v>
      </c>
      <c r="K8" s="290">
        <v>2.3448996750387474E-2</v>
      </c>
      <c r="L8" s="260">
        <f>SUM(L9:L16)</f>
        <v>172262.18676246324</v>
      </c>
      <c r="M8" s="290">
        <v>2.4799802272986018E-2</v>
      </c>
      <c r="N8" s="10"/>
    </row>
    <row r="9" spans="1:24">
      <c r="A9" s="44" t="s">
        <v>7</v>
      </c>
      <c r="B9" s="201">
        <v>0</v>
      </c>
      <c r="C9" s="289">
        <v>0</v>
      </c>
      <c r="D9" s="19">
        <v>0</v>
      </c>
      <c r="E9" s="289">
        <v>0</v>
      </c>
      <c r="F9" s="19">
        <v>0</v>
      </c>
      <c r="G9" s="296">
        <v>0</v>
      </c>
      <c r="H9" s="19">
        <v>0</v>
      </c>
      <c r="I9" s="289">
        <v>0</v>
      </c>
      <c r="J9" s="19">
        <v>0</v>
      </c>
      <c r="K9" s="289">
        <v>0</v>
      </c>
      <c r="L9" s="19">
        <v>0</v>
      </c>
      <c r="M9" s="289">
        <v>0</v>
      </c>
      <c r="N9" s="61"/>
      <c r="O9" s="69"/>
      <c r="X9" s="50"/>
    </row>
    <row r="10" spans="1:24">
      <c r="A10" s="44" t="s">
        <v>20</v>
      </c>
      <c r="B10" s="201">
        <v>539.35199999999998</v>
      </c>
      <c r="C10" s="289">
        <v>5.8483724918561172E-2</v>
      </c>
      <c r="D10" s="19">
        <v>539.35199999999998</v>
      </c>
      <c r="E10" s="289">
        <v>5.8483724918561172E-2</v>
      </c>
      <c r="F10" s="19">
        <v>539.35199999999998</v>
      </c>
      <c r="G10" s="296">
        <v>6.2506330575037558E-2</v>
      </c>
      <c r="H10" s="19">
        <v>156267.427</v>
      </c>
      <c r="I10" s="289">
        <v>3.9604252706502904E-2</v>
      </c>
      <c r="J10" s="19">
        <v>102018.056</v>
      </c>
      <c r="K10" s="289">
        <v>3.1327060265687601E-2</v>
      </c>
      <c r="L10" s="19">
        <v>143958.554</v>
      </c>
      <c r="M10" s="289">
        <v>4.4002312400372931E-2</v>
      </c>
      <c r="N10" s="61"/>
      <c r="O10" s="69"/>
      <c r="X10" s="50"/>
    </row>
    <row r="11" spans="1:24">
      <c r="A11" s="44" t="s">
        <v>21</v>
      </c>
      <c r="B11" s="201">
        <v>400</v>
      </c>
      <c r="C11" s="289">
        <v>0.29338418659234267</v>
      </c>
      <c r="D11" s="19">
        <v>400</v>
      </c>
      <c r="E11" s="289">
        <v>0.29338418659234267</v>
      </c>
      <c r="F11" s="19">
        <v>400</v>
      </c>
      <c r="G11" s="296">
        <v>0.29338418659234267</v>
      </c>
      <c r="H11" s="19">
        <v>59675.48</v>
      </c>
      <c r="I11" s="289">
        <v>9.960883378948833E-2</v>
      </c>
      <c r="J11" s="19">
        <v>33963.46</v>
      </c>
      <c r="K11" s="289">
        <v>8.3842759099635317E-2</v>
      </c>
      <c r="L11" s="19">
        <v>14.97</v>
      </c>
      <c r="M11" s="289">
        <v>8.4018950230081152E-5</v>
      </c>
      <c r="N11" s="61"/>
      <c r="O11" s="69"/>
      <c r="X11" s="50"/>
    </row>
    <row r="12" spans="1:24">
      <c r="A12" s="44" t="s">
        <v>22</v>
      </c>
      <c r="B12" s="201">
        <v>24.919</v>
      </c>
      <c r="C12" s="289">
        <v>1.6758681256704665E-2</v>
      </c>
      <c r="D12" s="19">
        <v>24.919</v>
      </c>
      <c r="E12" s="289">
        <v>1.6780235891047813E-2</v>
      </c>
      <c r="F12" s="19">
        <v>24.919</v>
      </c>
      <c r="G12" s="296">
        <v>1.6809360387559442E-2</v>
      </c>
      <c r="H12" s="19">
        <v>8711.4879999999994</v>
      </c>
      <c r="I12" s="289">
        <v>2.1427197662224205E-2</v>
      </c>
      <c r="J12" s="19">
        <v>6986.4730000000018</v>
      </c>
      <c r="K12" s="289">
        <v>1.8938481345598369E-2</v>
      </c>
      <c r="L12" s="19">
        <v>7522.3429999999989</v>
      </c>
      <c r="M12" s="289">
        <v>2.03592582681472E-2</v>
      </c>
      <c r="N12" s="61"/>
      <c r="O12" s="69"/>
      <c r="X12" s="50"/>
    </row>
    <row r="13" spans="1:24">
      <c r="A13" s="44" t="s">
        <v>43</v>
      </c>
      <c r="B13" s="201">
        <v>8.0219999999999985</v>
      </c>
      <c r="C13" s="289">
        <v>7.1712076388755E-3</v>
      </c>
      <c r="D13" s="19">
        <v>7.9219999999999979</v>
      </c>
      <c r="E13" s="289">
        <v>7.0993516899279865E-3</v>
      </c>
      <c r="F13" s="19">
        <v>7.8119999999999985</v>
      </c>
      <c r="G13" s="296">
        <v>7.010959083945857E-3</v>
      </c>
      <c r="H13" s="19">
        <v>1223.8061408061271</v>
      </c>
      <c r="I13" s="289">
        <v>1.2017713726611022E-2</v>
      </c>
      <c r="J13" s="19">
        <v>2107.0257605804118</v>
      </c>
      <c r="K13" s="289">
        <v>1.5487329926252338E-2</v>
      </c>
      <c r="L13" s="19">
        <v>2492.6765959037384</v>
      </c>
      <c r="M13" s="289">
        <v>1.4925732237582662E-2</v>
      </c>
      <c r="N13" s="61"/>
      <c r="O13" s="69"/>
      <c r="X13" s="50"/>
    </row>
    <row r="14" spans="1:24">
      <c r="A14" s="44" t="s">
        <v>44</v>
      </c>
      <c r="B14" s="201">
        <v>0</v>
      </c>
      <c r="C14" s="289">
        <v>0</v>
      </c>
      <c r="D14" s="19">
        <v>0</v>
      </c>
      <c r="E14" s="289">
        <v>0</v>
      </c>
      <c r="F14" s="19">
        <v>0</v>
      </c>
      <c r="G14" s="296">
        <v>0</v>
      </c>
      <c r="H14" s="19">
        <v>0</v>
      </c>
      <c r="I14" s="289">
        <v>0</v>
      </c>
      <c r="J14" s="19">
        <v>0</v>
      </c>
      <c r="K14" s="289">
        <v>0</v>
      </c>
      <c r="L14" s="19">
        <v>0</v>
      </c>
      <c r="M14" s="289">
        <v>0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1">
        <v>71.444999999999993</v>
      </c>
      <c r="C15" s="289">
        <v>0.18943090615412081</v>
      </c>
      <c r="D15" s="19">
        <v>71.444999999999993</v>
      </c>
      <c r="E15" s="59">
        <v>0.18943090615412081</v>
      </c>
      <c r="F15" s="19">
        <v>71.444999999999993</v>
      </c>
      <c r="G15" s="297">
        <v>0.19014655976248884</v>
      </c>
      <c r="H15" s="19">
        <v>12861.981810000003</v>
      </c>
      <c r="I15" s="289">
        <v>0.19888422721853058</v>
      </c>
      <c r="J15" s="19">
        <v>9986.4437500000022</v>
      </c>
      <c r="K15" s="59">
        <v>0.19094888784383321</v>
      </c>
      <c r="L15" s="19">
        <v>10069.30753</v>
      </c>
      <c r="M15" s="59">
        <v>0.17211301617836827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6" t="s">
        <v>46</v>
      </c>
      <c r="B16" s="202">
        <v>87.334926999998657</v>
      </c>
      <c r="C16" s="290">
        <v>1.8467870813223205E-2</v>
      </c>
      <c r="D16" s="197">
        <v>87.98904699999872</v>
      </c>
      <c r="E16" s="291">
        <v>1.8509181393816437E-2</v>
      </c>
      <c r="F16" s="197">
        <v>88.636861999998914</v>
      </c>
      <c r="G16" s="298">
        <v>1.8623916971171321E-2</v>
      </c>
      <c r="H16" s="197">
        <v>1157.9184247285791</v>
      </c>
      <c r="I16" s="290">
        <v>1.1454581144104348E-2</v>
      </c>
      <c r="J16" s="197">
        <v>2524.5117049480777</v>
      </c>
      <c r="K16" s="291">
        <v>1.5913828054820785E-2</v>
      </c>
      <c r="L16" s="197">
        <v>8204.3356365595173</v>
      </c>
      <c r="M16" s="291">
        <v>1.8842469767568988E-2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</row>
    <row r="19" spans="1:15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1.6106779615507379E-2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</row>
    <row r="20" spans="1:15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2.2477583374957952E-2</v>
      </c>
      <c r="J20" s="22" t="str">
        <f t="shared" ref="J20:J26" si="1">A10</f>
        <v>PE</v>
      </c>
      <c r="K20" s="61">
        <f t="shared" si="0"/>
        <v>402244.03700000001</v>
      </c>
      <c r="L20" s="22" t="str">
        <f t="shared" ref="L20:L26" si="2">A10</f>
        <v>PE</v>
      </c>
      <c r="M20" s="69">
        <f>K20/'6.1, 6.2'!C5</f>
        <v>3.8404476366937806E-2</v>
      </c>
      <c r="N20" s="63"/>
      <c r="O20" s="54"/>
    </row>
    <row r="21" spans="1:15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3.0601300828908364E-2</v>
      </c>
      <c r="J21" s="22" t="str">
        <f t="shared" si="1"/>
        <v>PPE</v>
      </c>
      <c r="K21" s="61">
        <f t="shared" si="0"/>
        <v>93653.91</v>
      </c>
      <c r="L21" s="22" t="str">
        <f t="shared" si="2"/>
        <v>PPE</v>
      </c>
      <c r="M21" s="69">
        <f>K21/'6.1, 6.2'!D5</f>
        <v>7.920946586757957E-2</v>
      </c>
      <c r="N21" s="63"/>
      <c r="O21" s="54"/>
    </row>
    <row r="22" spans="1:15">
      <c r="A22" s="494" t="s">
        <v>53</v>
      </c>
      <c r="B22" s="496">
        <f>SUM(B23,D23,F23)</f>
        <v>369176.36171352642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2.5007685222236665E-2</v>
      </c>
      <c r="J22" s="22" t="str">
        <f t="shared" si="1"/>
        <v>PSE</v>
      </c>
      <c r="K22" s="61">
        <f t="shared" si="0"/>
        <v>23220.304</v>
      </c>
      <c r="L22" s="22" t="str">
        <f t="shared" si="2"/>
        <v>PSE</v>
      </c>
      <c r="M22" s="69">
        <f>K22/'6.1, 6.2'!E5</f>
        <v>2.0280699194240553E-2</v>
      </c>
      <c r="N22" s="63"/>
      <c r="O22" s="54"/>
    </row>
    <row r="23" spans="1:15">
      <c r="A23" s="495"/>
      <c r="B23" s="260">
        <f>SUM(B24:B27)</f>
        <v>135782.2684355347</v>
      </c>
      <c r="C23" s="299">
        <v>2.3677199054134738E-2</v>
      </c>
      <c r="D23" s="260">
        <f>SUM(D24:D27)</f>
        <v>118954.61819552848</v>
      </c>
      <c r="E23" s="299">
        <v>2.4267321425615735E-2</v>
      </c>
      <c r="F23" s="260">
        <f>SUM(F24:F27)</f>
        <v>114439.47508246326</v>
      </c>
      <c r="G23" s="299">
        <v>2.3506299329070005E-2</v>
      </c>
      <c r="H23" s="54"/>
      <c r="I23" s="54"/>
      <c r="J23" s="22" t="str">
        <f t="shared" si="1"/>
        <v>VE</v>
      </c>
      <c r="K23" s="61">
        <f t="shared" si="0"/>
        <v>5823.5084972902769</v>
      </c>
      <c r="L23" s="22" t="str">
        <f t="shared" si="2"/>
        <v>VE</v>
      </c>
      <c r="M23" s="69">
        <f>K23/'6.1, 6.2'!F5</f>
        <v>1.4383039519001911E-2</v>
      </c>
      <c r="N23" s="63"/>
      <c r="O23" s="54"/>
    </row>
    <row r="24" spans="1:15">
      <c r="A24" s="15" t="s">
        <v>8</v>
      </c>
      <c r="B24" s="19">
        <v>8494.3060000000005</v>
      </c>
      <c r="C24" s="289">
        <v>1.3262300611971294E-2</v>
      </c>
      <c r="D24" s="19">
        <v>11451.26</v>
      </c>
      <c r="E24" s="289">
        <v>1.9745480653334171E-2</v>
      </c>
      <c r="F24" s="19">
        <v>10168.888999999999</v>
      </c>
      <c r="G24" s="289">
        <v>1.5662582150574058E-2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</row>
    <row r="25" spans="1:15">
      <c r="A25" s="15" t="s">
        <v>9</v>
      </c>
      <c r="B25" s="19">
        <v>45739.824999999997</v>
      </c>
      <c r="C25" s="289">
        <v>2.2322413607995289E-2</v>
      </c>
      <c r="D25" s="19">
        <v>42092.819000000003</v>
      </c>
      <c r="E25" s="289">
        <v>2.2458919359624626E-2</v>
      </c>
      <c r="F25" s="19">
        <v>44308.445</v>
      </c>
      <c r="G25" s="289">
        <v>2.2658062401784005E-2</v>
      </c>
      <c r="H25" s="54"/>
      <c r="I25" s="54"/>
      <c r="J25" s="22" t="str">
        <f t="shared" si="1"/>
        <v>VTE</v>
      </c>
      <c r="K25" s="61">
        <f t="shared" si="0"/>
        <v>32917.733090000002</v>
      </c>
      <c r="L25" s="22" t="str">
        <f t="shared" si="2"/>
        <v>VTE</v>
      </c>
      <c r="M25" s="69">
        <f>K25/'6.1, 6.2'!H5</f>
        <v>0.18759345364615573</v>
      </c>
      <c r="N25" s="63"/>
      <c r="O25" s="70"/>
    </row>
    <row r="26" spans="1:15">
      <c r="A26" s="15" t="s">
        <v>132</v>
      </c>
      <c r="B26" s="19">
        <v>26923.61724365742</v>
      </c>
      <c r="C26" s="289">
        <v>3.1014622520882853E-2</v>
      </c>
      <c r="D26" s="19">
        <v>22555.360782550317</v>
      </c>
      <c r="E26" s="289">
        <v>3.0713805982088949E-2</v>
      </c>
      <c r="F26" s="19">
        <v>21351.960921072918</v>
      </c>
      <c r="G26" s="289">
        <v>2.9981474485613835E-2</v>
      </c>
      <c r="H26" s="54"/>
      <c r="I26" s="54"/>
      <c r="J26" s="22" t="str">
        <f t="shared" si="1"/>
        <v>FVE</v>
      </c>
      <c r="K26" s="61">
        <f t="shared" si="0"/>
        <v>11886.765766236174</v>
      </c>
      <c r="L26" s="22" t="str">
        <f t="shared" si="2"/>
        <v>FVE</v>
      </c>
      <c r="M26" s="69">
        <f>K26/'6.1, 6.2'!I5</f>
        <v>1.7099781843176783E-2</v>
      </c>
      <c r="N26" s="63"/>
      <c r="O26" s="70"/>
    </row>
    <row r="27" spans="1:15">
      <c r="A27" s="354" t="s">
        <v>130</v>
      </c>
      <c r="B27" s="197">
        <v>54624.520191877287</v>
      </c>
      <c r="C27" s="290">
        <v>2.5090569550074854E-2</v>
      </c>
      <c r="D27" s="197">
        <v>42855.178412978166</v>
      </c>
      <c r="E27" s="290">
        <v>2.5013025536177437E-2</v>
      </c>
      <c r="F27" s="197">
        <v>38610.180161390337</v>
      </c>
      <c r="G27" s="290">
        <v>2.4885484218560006E-2</v>
      </c>
      <c r="H27" s="54"/>
      <c r="I27" s="54"/>
      <c r="J27" s="54"/>
      <c r="K27" s="54"/>
      <c r="L27" s="54"/>
      <c r="M27" s="54"/>
      <c r="N27" s="63"/>
      <c r="O27" s="70"/>
    </row>
    <row r="28" spans="1:15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15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15">
      <c r="H32" s="22" t="str">
        <f t="shared" si="3"/>
        <v>PE</v>
      </c>
      <c r="I32" s="71">
        <f t="shared" si="4"/>
        <v>6.2506330575037558E-2</v>
      </c>
      <c r="J32" s="22" t="str">
        <f t="shared" si="5"/>
        <v>PE</v>
      </c>
      <c r="K32" s="50">
        <f t="shared" si="6"/>
        <v>156267.427</v>
      </c>
      <c r="L32" s="50">
        <f t="shared" si="7"/>
        <v>102018.056</v>
      </c>
      <c r="M32" s="50">
        <f t="shared" si="8"/>
        <v>143958.554</v>
      </c>
    </row>
    <row r="33" spans="8:13" ht="12.75" customHeight="1">
      <c r="H33" s="22" t="str">
        <f t="shared" si="3"/>
        <v>PPE</v>
      </c>
      <c r="I33" s="71">
        <f t="shared" si="4"/>
        <v>0.29338418659234267</v>
      </c>
      <c r="J33" s="22" t="str">
        <f t="shared" si="5"/>
        <v>PPE</v>
      </c>
      <c r="K33" s="50">
        <f t="shared" si="6"/>
        <v>59675.48</v>
      </c>
      <c r="L33" s="50">
        <f t="shared" si="7"/>
        <v>33963.46</v>
      </c>
      <c r="M33" s="50">
        <f t="shared" si="8"/>
        <v>14.97</v>
      </c>
    </row>
    <row r="34" spans="8:13">
      <c r="H34" s="22" t="str">
        <f t="shared" si="3"/>
        <v>PSE</v>
      </c>
      <c r="I34" s="71">
        <f t="shared" si="4"/>
        <v>1.6809360387559442E-2</v>
      </c>
      <c r="J34" s="22" t="str">
        <f t="shared" si="5"/>
        <v>PSE</v>
      </c>
      <c r="K34" s="50">
        <f t="shared" si="6"/>
        <v>8711.4879999999994</v>
      </c>
      <c r="L34" s="50">
        <f t="shared" si="7"/>
        <v>6986.4730000000018</v>
      </c>
      <c r="M34" s="50">
        <f t="shared" si="8"/>
        <v>7522.3429999999989</v>
      </c>
    </row>
    <row r="35" spans="8:13" ht="13.5" customHeight="1">
      <c r="H35" s="22" t="str">
        <f t="shared" si="3"/>
        <v>VE</v>
      </c>
      <c r="I35" s="71">
        <f t="shared" si="4"/>
        <v>7.010959083945857E-3</v>
      </c>
      <c r="J35" s="22" t="str">
        <f t="shared" si="5"/>
        <v>VE</v>
      </c>
      <c r="K35" s="50">
        <f t="shared" si="6"/>
        <v>1223.8061408061271</v>
      </c>
      <c r="L35" s="50">
        <f t="shared" si="7"/>
        <v>2107.0257605804118</v>
      </c>
      <c r="M35" s="50">
        <f t="shared" si="8"/>
        <v>2492.6765959037384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0.19014655976248884</v>
      </c>
      <c r="J37" s="22" t="str">
        <f t="shared" si="5"/>
        <v>VTE</v>
      </c>
      <c r="K37" s="50">
        <f t="shared" si="6"/>
        <v>12861.981810000003</v>
      </c>
      <c r="L37" s="50">
        <f t="shared" si="7"/>
        <v>9986.4437500000022</v>
      </c>
      <c r="M37" s="50">
        <f t="shared" si="8"/>
        <v>10069.30753</v>
      </c>
    </row>
    <row r="38" spans="8:13" ht="12.75" customHeight="1">
      <c r="H38" s="22" t="str">
        <f t="shared" si="3"/>
        <v>FVE</v>
      </c>
      <c r="I38" s="71">
        <f t="shared" si="4"/>
        <v>1.8623916971171321E-2</v>
      </c>
      <c r="J38" s="22" t="str">
        <f t="shared" si="5"/>
        <v>FVE</v>
      </c>
      <c r="K38" s="50">
        <f t="shared" si="6"/>
        <v>1157.9184247285791</v>
      </c>
      <c r="L38" s="50">
        <f t="shared" si="7"/>
        <v>2524.5117049480777</v>
      </c>
      <c r="M38" s="50">
        <f t="shared" si="8"/>
        <v>8204.3356365595173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6" t="s">
        <v>392</v>
      </c>
      <c r="M1" s="267" t="str">
        <f>'3.1'!N1</f>
        <v>I. čtvrtletí 2026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20"/>
    </row>
    <row r="4" spans="1:24" ht="13.5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57"/>
    </row>
    <row r="5" spans="1:24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53"/>
    </row>
    <row r="6" spans="1:24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53"/>
    </row>
    <row r="7" spans="1:24">
      <c r="A7" s="501" t="s">
        <v>53</v>
      </c>
      <c r="B7" s="506">
        <f>F8</f>
        <v>2983.8422520999998</v>
      </c>
      <c r="C7" s="496"/>
      <c r="D7" s="496"/>
      <c r="E7" s="496"/>
      <c r="F7" s="496"/>
      <c r="G7" s="508"/>
      <c r="H7" s="506">
        <f>SUM(H8,J8,L8)</f>
        <v>4171340.1222912278</v>
      </c>
      <c r="I7" s="496"/>
      <c r="J7" s="496"/>
      <c r="K7" s="496"/>
      <c r="L7" s="496"/>
      <c r="M7" s="496"/>
      <c r="N7" s="58"/>
    </row>
    <row r="8" spans="1:24">
      <c r="A8" s="502"/>
      <c r="B8" s="200">
        <f>SUM(B9:B16)</f>
        <v>2982.544277</v>
      </c>
      <c r="C8" s="290">
        <v>0.12523855615532983</v>
      </c>
      <c r="D8" s="260">
        <f>SUM(D9:D16)</f>
        <v>2984.6640720000005</v>
      </c>
      <c r="E8" s="290">
        <v>0.12522181535502777</v>
      </c>
      <c r="F8" s="260">
        <f>SUM(F9:F16)</f>
        <v>2983.8422520999998</v>
      </c>
      <c r="G8" s="295">
        <v>0.1283847855214936</v>
      </c>
      <c r="H8" s="260">
        <f>SUM(H9:H16)</f>
        <v>1246493.7297824391</v>
      </c>
      <c r="I8" s="290">
        <v>0.1546733736769253</v>
      </c>
      <c r="J8" s="260">
        <f>SUM(J9:J16)</f>
        <v>1275167.8131873184</v>
      </c>
      <c r="K8" s="290">
        <v>0.18974662444081997</v>
      </c>
      <c r="L8" s="260">
        <f>SUM(L9:L16)</f>
        <v>1649678.5793214701</v>
      </c>
      <c r="M8" s="290">
        <v>0.23749670981227666</v>
      </c>
      <c r="N8" s="10"/>
    </row>
    <row r="9" spans="1:24">
      <c r="A9" s="44" t="s">
        <v>7</v>
      </c>
      <c r="B9" s="201">
        <v>2096</v>
      </c>
      <c r="C9" s="289">
        <v>0.48228255867464337</v>
      </c>
      <c r="D9" s="19">
        <v>2096</v>
      </c>
      <c r="E9" s="289">
        <v>0.48228255867464337</v>
      </c>
      <c r="F9" s="19">
        <v>2096</v>
      </c>
      <c r="G9" s="296">
        <v>0.48228255867464337</v>
      </c>
      <c r="H9" s="19">
        <v>1142468.21</v>
      </c>
      <c r="I9" s="289">
        <v>0.41809116271654001</v>
      </c>
      <c r="J9" s="19">
        <v>1176261.22</v>
      </c>
      <c r="K9" s="289">
        <v>0.52313349406420484</v>
      </c>
      <c r="L9" s="19">
        <v>1520523.28</v>
      </c>
      <c r="M9" s="289">
        <v>0.65252289899748184</v>
      </c>
      <c r="N9" s="61"/>
      <c r="O9" s="69"/>
      <c r="X9" s="50"/>
    </row>
    <row r="10" spans="1:24">
      <c r="A10" s="44" t="s">
        <v>20</v>
      </c>
      <c r="B10" s="201">
        <v>14.759</v>
      </c>
      <c r="C10" s="289">
        <v>1.6003672853220983E-3</v>
      </c>
      <c r="D10" s="19">
        <v>14.759</v>
      </c>
      <c r="E10" s="289">
        <v>1.6003672853220983E-3</v>
      </c>
      <c r="F10" s="19">
        <v>14.759</v>
      </c>
      <c r="G10" s="296">
        <v>1.7104431483650367E-3</v>
      </c>
      <c r="H10" s="19">
        <v>7435.4690000000001</v>
      </c>
      <c r="I10" s="289">
        <v>1.8844374603247834E-3</v>
      </c>
      <c r="J10" s="19">
        <v>6602.0430000000006</v>
      </c>
      <c r="K10" s="289">
        <v>2.0273136643346843E-3</v>
      </c>
      <c r="L10" s="19">
        <v>6275.1010000000006</v>
      </c>
      <c r="M10" s="289">
        <v>1.9180447904880498E-3</v>
      </c>
      <c r="N10" s="61"/>
      <c r="O10" s="69"/>
      <c r="X10" s="50"/>
    </row>
    <row r="11" spans="1:24">
      <c r="A11" s="44" t="s">
        <v>21</v>
      </c>
      <c r="B11" s="201">
        <v>0</v>
      </c>
      <c r="C11" s="289">
        <v>0</v>
      </c>
      <c r="D11" s="19">
        <v>0</v>
      </c>
      <c r="E11" s="289">
        <v>0</v>
      </c>
      <c r="F11" s="19">
        <v>0</v>
      </c>
      <c r="G11" s="296">
        <v>0</v>
      </c>
      <c r="H11" s="19">
        <v>0</v>
      </c>
      <c r="I11" s="289">
        <v>0</v>
      </c>
      <c r="J11" s="19">
        <v>0</v>
      </c>
      <c r="K11" s="289">
        <v>0</v>
      </c>
      <c r="L11" s="19">
        <v>0</v>
      </c>
      <c r="M11" s="289">
        <v>0</v>
      </c>
      <c r="N11" s="61"/>
      <c r="O11" s="69"/>
      <c r="X11" s="50"/>
    </row>
    <row r="12" spans="1:24">
      <c r="A12" s="44" t="s">
        <v>22</v>
      </c>
      <c r="B12" s="201">
        <v>115.62040000000002</v>
      </c>
      <c r="C12" s="289">
        <v>7.7757752332465041E-2</v>
      </c>
      <c r="D12" s="19">
        <v>115.59840000000003</v>
      </c>
      <c r="E12" s="289">
        <v>7.7842947976552099E-2</v>
      </c>
      <c r="F12" s="19">
        <v>115.59840000000003</v>
      </c>
      <c r="G12" s="296">
        <v>7.7978055532936782E-2</v>
      </c>
      <c r="H12" s="19">
        <v>48303.578000000023</v>
      </c>
      <c r="I12" s="289">
        <v>0.11880981912603968</v>
      </c>
      <c r="J12" s="19">
        <v>44536.922999999973</v>
      </c>
      <c r="K12" s="289">
        <v>0.12072782438661829</v>
      </c>
      <c r="L12" s="19">
        <v>46291.665000000001</v>
      </c>
      <c r="M12" s="289">
        <v>0.12528861863884039</v>
      </c>
      <c r="N12" s="61"/>
      <c r="O12" s="69"/>
      <c r="X12" s="50"/>
    </row>
    <row r="13" spans="1:24">
      <c r="A13" s="44" t="s">
        <v>43</v>
      </c>
      <c r="B13" s="201">
        <v>17.473099999999995</v>
      </c>
      <c r="C13" s="289">
        <v>1.5619948665524245E-2</v>
      </c>
      <c r="D13" s="19">
        <v>17.473099999999995</v>
      </c>
      <c r="E13" s="289">
        <v>1.5658631912809987E-2</v>
      </c>
      <c r="F13" s="19">
        <v>17.473099999999988</v>
      </c>
      <c r="G13" s="296">
        <v>1.5681411824077611E-2</v>
      </c>
      <c r="H13" s="19">
        <v>2102.9406760957986</v>
      </c>
      <c r="I13" s="289">
        <v>2.0650769910925595E-2</v>
      </c>
      <c r="J13" s="19">
        <v>5233.4488297266116</v>
      </c>
      <c r="K13" s="289">
        <v>3.8467564181943463E-2</v>
      </c>
      <c r="L13" s="19">
        <v>6123.5399547751094</v>
      </c>
      <c r="M13" s="289">
        <v>3.6666737217860061E-2</v>
      </c>
      <c r="N13" s="61"/>
      <c r="O13" s="69"/>
      <c r="X13" s="50"/>
    </row>
    <row r="14" spans="1:24">
      <c r="A14" s="44" t="s">
        <v>44</v>
      </c>
      <c r="B14" s="201">
        <v>475</v>
      </c>
      <c r="C14" s="289">
        <v>0.40546308151941957</v>
      </c>
      <c r="D14" s="19">
        <v>475</v>
      </c>
      <c r="E14" s="289">
        <v>0.40546308151941957</v>
      </c>
      <c r="F14" s="19">
        <v>475</v>
      </c>
      <c r="G14" s="296">
        <v>0.40546308151941957</v>
      </c>
      <c r="H14" s="19">
        <v>38714.19</v>
      </c>
      <c r="I14" s="289">
        <v>0.36073676259865611</v>
      </c>
      <c r="J14" s="19">
        <v>32673.759999999998</v>
      </c>
      <c r="K14" s="289">
        <v>0.34626651186968227</v>
      </c>
      <c r="L14" s="19">
        <v>45417.83</v>
      </c>
      <c r="M14" s="289">
        <v>0.33470538144566175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1">
        <v>11.945</v>
      </c>
      <c r="C15" s="289">
        <v>3.1671246049562229E-2</v>
      </c>
      <c r="D15" s="19">
        <v>11.945</v>
      </c>
      <c r="E15" s="59">
        <v>3.1671246049562229E-2</v>
      </c>
      <c r="F15" s="19">
        <v>11.945</v>
      </c>
      <c r="G15" s="297">
        <v>3.1790897282705989E-2</v>
      </c>
      <c r="H15" s="19">
        <v>2192.8247705989902</v>
      </c>
      <c r="I15" s="289">
        <v>3.3907547559051607E-2</v>
      </c>
      <c r="J15" s="19">
        <v>1588.0398199686574</v>
      </c>
      <c r="K15" s="59">
        <v>3.0364606767522839E-2</v>
      </c>
      <c r="L15" s="19">
        <v>2081.3671243701292</v>
      </c>
      <c r="M15" s="59">
        <v>3.5576465658889243E-2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6" t="s">
        <v>46</v>
      </c>
      <c r="B16" s="202">
        <v>251.74677699999978</v>
      </c>
      <c r="C16" s="290">
        <v>5.3234451724925337E-2</v>
      </c>
      <c r="D16" s="197">
        <v>253.88857200000035</v>
      </c>
      <c r="E16" s="291">
        <v>5.3407438689102964E-2</v>
      </c>
      <c r="F16" s="197">
        <v>253.06675209999966</v>
      </c>
      <c r="G16" s="298">
        <v>5.3173071258710028E-2</v>
      </c>
      <c r="H16" s="197">
        <v>5276.5173357444073</v>
      </c>
      <c r="I16" s="290">
        <v>5.2197369598575183E-2</v>
      </c>
      <c r="J16" s="197">
        <v>8272.378537623099</v>
      </c>
      <c r="K16" s="291">
        <v>5.2146801060219836E-2</v>
      </c>
      <c r="L16" s="197">
        <v>22965.796242324981</v>
      </c>
      <c r="M16" s="291">
        <v>5.2744346471620455E-2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</row>
    <row r="19" spans="1:15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3.8245262373395067E-2</v>
      </c>
      <c r="J19" s="22" t="str">
        <f>A9</f>
        <v>JE</v>
      </c>
      <c r="K19" s="61">
        <f t="shared" ref="K19:K26" si="0">H9+J9+L9</f>
        <v>3839252.71</v>
      </c>
      <c r="L19" s="22" t="str">
        <f>A9</f>
        <v>JE</v>
      </c>
      <c r="M19" s="69">
        <f>K19/'6.1, 6.2'!B5</f>
        <v>0.52511252934379204</v>
      </c>
      <c r="N19" s="63"/>
      <c r="O19" s="54"/>
    </row>
    <row r="20" spans="1:15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5.310455513864544E-2</v>
      </c>
      <c r="J20" s="22" t="str">
        <f t="shared" ref="J20:J26" si="1">A10</f>
        <v>PE</v>
      </c>
      <c r="K20" s="61">
        <f t="shared" si="0"/>
        <v>20312.613000000001</v>
      </c>
      <c r="L20" s="22" t="str">
        <f t="shared" ref="L20:L26" si="2">A10</f>
        <v>PE</v>
      </c>
      <c r="M20" s="69">
        <f>K20/'6.1, 6.2'!C5</f>
        <v>1.9393581859592703E-3</v>
      </c>
      <c r="N20" s="63"/>
      <c r="O20" s="54"/>
    </row>
    <row r="21" spans="1:15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5.8788743428656816E-2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494" t="s">
        <v>53</v>
      </c>
      <c r="B22" s="496">
        <f>SUM(B23,D23,F23)</f>
        <v>773811.92525083385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4.6682081960911878E-2</v>
      </c>
      <c r="J22" s="22" t="str">
        <f t="shared" si="1"/>
        <v>PSE</v>
      </c>
      <c r="K22" s="61">
        <f t="shared" si="0"/>
        <v>139132.166</v>
      </c>
      <c r="L22" s="22" t="str">
        <f t="shared" si="2"/>
        <v>PSE</v>
      </c>
      <c r="M22" s="69">
        <f>K22/'6.1, 6.2'!E5</f>
        <v>0.12151854716842393</v>
      </c>
      <c r="N22" s="63"/>
      <c r="O22" s="54"/>
    </row>
    <row r="23" spans="1:15">
      <c r="A23" s="495"/>
      <c r="B23" s="260">
        <f>SUM(B24:B27)</f>
        <v>287275.35839270422</v>
      </c>
      <c r="C23" s="299">
        <v>5.0093991817799673E-2</v>
      </c>
      <c r="D23" s="260">
        <f>SUM(D24:D27)</f>
        <v>244845.0534569014</v>
      </c>
      <c r="E23" s="299">
        <v>4.9949583310369056E-2</v>
      </c>
      <c r="F23" s="260">
        <f>SUM(F24:F27)</f>
        <v>241691.51340122824</v>
      </c>
      <c r="G23" s="299">
        <v>4.9644347417806406E-2</v>
      </c>
      <c r="H23" s="54"/>
      <c r="I23" s="54"/>
      <c r="J23" s="22" t="str">
        <f t="shared" si="1"/>
        <v>VE</v>
      </c>
      <c r="K23" s="61">
        <f t="shared" si="0"/>
        <v>13459.929460597519</v>
      </c>
      <c r="L23" s="22" t="str">
        <f t="shared" si="2"/>
        <v>VE</v>
      </c>
      <c r="M23" s="69">
        <f>K23/'6.1, 6.2'!F5</f>
        <v>3.3243653279605122E-2</v>
      </c>
      <c r="N23" s="63"/>
      <c r="O23" s="54"/>
    </row>
    <row r="24" spans="1:15">
      <c r="A24" s="15" t="s">
        <v>8</v>
      </c>
      <c r="B24" s="19">
        <v>28145.043999999998</v>
      </c>
      <c r="C24" s="289">
        <v>4.3943323240905025E-2</v>
      </c>
      <c r="D24" s="19">
        <v>21079.391</v>
      </c>
      <c r="E24" s="289">
        <v>3.634732834417928E-2</v>
      </c>
      <c r="F24" s="19">
        <v>22281.804</v>
      </c>
      <c r="G24" s="289">
        <v>3.431944095495483E-2</v>
      </c>
      <c r="H24" s="54"/>
      <c r="I24" s="54"/>
      <c r="J24" s="22" t="str">
        <f t="shared" si="1"/>
        <v>PVE</v>
      </c>
      <c r="K24" s="61">
        <f t="shared" si="0"/>
        <v>116805.78</v>
      </c>
      <c r="L24" s="22" t="str">
        <f t="shared" si="2"/>
        <v>PVE</v>
      </c>
      <c r="M24" s="69">
        <f>K24/'6.1, 6.2'!G5</f>
        <v>0.34621955256419801</v>
      </c>
      <c r="N24" s="63"/>
      <c r="O24" s="70"/>
    </row>
    <row r="25" spans="1:15">
      <c r="A25" s="15" t="s">
        <v>9</v>
      </c>
      <c r="B25" s="19">
        <v>107029.958</v>
      </c>
      <c r="C25" s="289">
        <v>5.2233846345550387E-2</v>
      </c>
      <c r="D25" s="19">
        <v>100328.784</v>
      </c>
      <c r="E25" s="289">
        <v>5.3531127703877406E-2</v>
      </c>
      <c r="F25" s="19">
        <v>104832.014</v>
      </c>
      <c r="G25" s="289">
        <v>5.3608072116200292E-2</v>
      </c>
      <c r="H25" s="54"/>
      <c r="I25" s="54"/>
      <c r="J25" s="22" t="str">
        <f t="shared" si="1"/>
        <v>VTE</v>
      </c>
      <c r="K25" s="61">
        <f t="shared" si="0"/>
        <v>5862.2317149377768</v>
      </c>
      <c r="L25" s="22" t="str">
        <f t="shared" si="2"/>
        <v>VTE</v>
      </c>
      <c r="M25" s="69">
        <f>K25/'6.1, 6.2'!H5</f>
        <v>3.3408020244665146E-2</v>
      </c>
      <c r="N25" s="63"/>
      <c r="O25" s="70"/>
    </row>
    <row r="26" spans="1:15">
      <c r="A26" s="15" t="s">
        <v>132</v>
      </c>
      <c r="B26" s="19">
        <v>50982.068237638268</v>
      </c>
      <c r="C26" s="289">
        <v>5.8728720862971484E-2</v>
      </c>
      <c r="D26" s="19">
        <v>43288.732119247521</v>
      </c>
      <c r="E26" s="289">
        <v>5.8946595106108425E-2</v>
      </c>
      <c r="F26" s="19">
        <v>41803.869143727155</v>
      </c>
      <c r="G26" s="289">
        <v>5.8699134977136136E-2</v>
      </c>
      <c r="H26" s="54"/>
      <c r="I26" s="54"/>
      <c r="J26" s="22" t="str">
        <f t="shared" si="1"/>
        <v>FVE</v>
      </c>
      <c r="K26" s="61">
        <f t="shared" si="0"/>
        <v>36514.692115692487</v>
      </c>
      <c r="L26" s="22" t="str">
        <f t="shared" si="2"/>
        <v>FVE</v>
      </c>
      <c r="M26" s="69">
        <f>K26/'6.1, 6.2'!I5</f>
        <v>5.2528440580756619E-2</v>
      </c>
      <c r="N26" s="63"/>
      <c r="O26" s="70"/>
    </row>
    <row r="27" spans="1:15">
      <c r="A27" s="354" t="s">
        <v>130</v>
      </c>
      <c r="B27" s="197">
        <v>101118.28815506594</v>
      </c>
      <c r="C27" s="290">
        <v>4.6446457247169802E-2</v>
      </c>
      <c r="D27" s="197">
        <v>80148.14633765386</v>
      </c>
      <c r="E27" s="290">
        <v>4.6779588961270283E-2</v>
      </c>
      <c r="F27" s="197">
        <v>72773.826257501074</v>
      </c>
      <c r="G27" s="290">
        <v>4.6905036373444807E-2</v>
      </c>
      <c r="H27" s="54"/>
      <c r="I27" s="54"/>
      <c r="J27" s="54"/>
      <c r="K27" s="54"/>
      <c r="L27" s="54"/>
      <c r="M27" s="54"/>
      <c r="N27" s="63"/>
      <c r="O27" s="70"/>
    </row>
    <row r="28" spans="1:15" ht="12" customHeight="1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15">
      <c r="H31" s="22" t="str">
        <f t="shared" ref="H31:H38" si="3">A9</f>
        <v>JE</v>
      </c>
      <c r="I31" s="71">
        <f t="shared" ref="I31:I38" si="4">G9</f>
        <v>0.48228255867464337</v>
      </c>
      <c r="J31" s="22" t="str">
        <f t="shared" ref="J31:J38" si="5">A9</f>
        <v>JE</v>
      </c>
      <c r="K31" s="50">
        <f t="shared" ref="K31:K38" si="6">H9</f>
        <v>1142468.21</v>
      </c>
      <c r="L31" s="50">
        <f t="shared" ref="L31:L38" si="7">J9</f>
        <v>1176261.22</v>
      </c>
      <c r="M31" s="50">
        <f t="shared" ref="M31:M38" si="8">L9</f>
        <v>1520523.28</v>
      </c>
    </row>
    <row r="32" spans="1:15">
      <c r="H32" s="22" t="str">
        <f t="shared" si="3"/>
        <v>PE</v>
      </c>
      <c r="I32" s="71">
        <f t="shared" si="4"/>
        <v>1.7104431483650367E-3</v>
      </c>
      <c r="J32" s="22" t="str">
        <f t="shared" si="5"/>
        <v>PE</v>
      </c>
      <c r="K32" s="50">
        <f t="shared" si="6"/>
        <v>7435.4690000000001</v>
      </c>
      <c r="L32" s="50">
        <f t="shared" si="7"/>
        <v>6602.0430000000006</v>
      </c>
      <c r="M32" s="50">
        <f t="shared" si="8"/>
        <v>6275.1010000000006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7.7978055532936782E-2</v>
      </c>
      <c r="J34" s="22" t="str">
        <f t="shared" si="5"/>
        <v>PSE</v>
      </c>
      <c r="K34" s="50">
        <f t="shared" si="6"/>
        <v>48303.578000000023</v>
      </c>
      <c r="L34" s="50">
        <f t="shared" si="7"/>
        <v>44536.922999999973</v>
      </c>
      <c r="M34" s="50">
        <f t="shared" si="8"/>
        <v>46291.665000000001</v>
      </c>
    </row>
    <row r="35" spans="8:13" ht="13.5" customHeight="1">
      <c r="H35" s="22" t="str">
        <f t="shared" si="3"/>
        <v>VE</v>
      </c>
      <c r="I35" s="71">
        <f t="shared" si="4"/>
        <v>1.5681411824077611E-2</v>
      </c>
      <c r="J35" s="22" t="str">
        <f t="shared" si="5"/>
        <v>VE</v>
      </c>
      <c r="K35" s="50">
        <f t="shared" si="6"/>
        <v>2102.9406760957986</v>
      </c>
      <c r="L35" s="50">
        <f t="shared" si="7"/>
        <v>5233.4488297266116</v>
      </c>
      <c r="M35" s="50">
        <f t="shared" si="8"/>
        <v>6123.5399547751094</v>
      </c>
    </row>
    <row r="36" spans="8:13" ht="12.75" customHeight="1">
      <c r="H36" s="22" t="str">
        <f t="shared" si="3"/>
        <v>PVE</v>
      </c>
      <c r="I36" s="71">
        <f t="shared" si="4"/>
        <v>0.40546308151941957</v>
      </c>
      <c r="J36" s="22" t="str">
        <f t="shared" si="5"/>
        <v>PVE</v>
      </c>
      <c r="K36" s="50">
        <f t="shared" si="6"/>
        <v>38714.19</v>
      </c>
      <c r="L36" s="50">
        <f t="shared" si="7"/>
        <v>32673.759999999998</v>
      </c>
      <c r="M36" s="50">
        <f t="shared" si="8"/>
        <v>45417.83</v>
      </c>
    </row>
    <row r="37" spans="8:13" ht="12.75" customHeight="1">
      <c r="H37" s="22" t="str">
        <f t="shared" si="3"/>
        <v>VTE</v>
      </c>
      <c r="I37" s="71">
        <f t="shared" si="4"/>
        <v>3.1790897282705989E-2</v>
      </c>
      <c r="J37" s="22" t="str">
        <f t="shared" si="5"/>
        <v>VTE</v>
      </c>
      <c r="K37" s="50">
        <f t="shared" si="6"/>
        <v>2192.8247705989902</v>
      </c>
      <c r="L37" s="50">
        <f t="shared" si="7"/>
        <v>1588.0398199686574</v>
      </c>
      <c r="M37" s="50">
        <f t="shared" si="8"/>
        <v>2081.3671243701292</v>
      </c>
    </row>
    <row r="38" spans="8:13" ht="12.75" customHeight="1">
      <c r="H38" s="22" t="str">
        <f t="shared" si="3"/>
        <v>FVE</v>
      </c>
      <c r="I38" s="71">
        <f t="shared" si="4"/>
        <v>5.3173071258710028E-2</v>
      </c>
      <c r="J38" s="22" t="str">
        <f t="shared" si="5"/>
        <v>FVE</v>
      </c>
      <c r="K38" s="50">
        <f t="shared" si="6"/>
        <v>5276.5173357444073</v>
      </c>
      <c r="L38" s="50">
        <f t="shared" si="7"/>
        <v>8272.378537623099</v>
      </c>
      <c r="M38" s="50">
        <f t="shared" si="8"/>
        <v>22965.796242324981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6" t="s">
        <v>394</v>
      </c>
      <c r="M1" s="267" t="str">
        <f>'3.1'!N1</f>
        <v>I. čtvrtletí 2026</v>
      </c>
      <c r="N1" s="54"/>
      <c r="O1" s="54"/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21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20"/>
    </row>
    <row r="4" spans="1:21" ht="13.5" customHeight="1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57"/>
    </row>
    <row r="5" spans="1:21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53"/>
    </row>
    <row r="6" spans="1:21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53"/>
    </row>
    <row r="7" spans="1:21">
      <c r="A7" s="501" t="s">
        <v>53</v>
      </c>
      <c r="B7" s="506">
        <f>F8</f>
        <v>582.8378369999989</v>
      </c>
      <c r="C7" s="496"/>
      <c r="D7" s="496"/>
      <c r="E7" s="496"/>
      <c r="F7" s="496"/>
      <c r="G7" s="508"/>
      <c r="H7" s="506">
        <f>SUM(H8,J8,L8)</f>
        <v>296541.1700072391</v>
      </c>
      <c r="I7" s="496"/>
      <c r="J7" s="496"/>
      <c r="K7" s="496"/>
      <c r="L7" s="496"/>
      <c r="M7" s="496"/>
      <c r="N7" s="58"/>
    </row>
    <row r="8" spans="1:21">
      <c r="A8" s="502"/>
      <c r="B8" s="200">
        <f>SUM(B9:B16)</f>
        <v>582.69955699999946</v>
      </c>
      <c r="C8" s="290">
        <v>2.4467851744495749E-2</v>
      </c>
      <c r="D8" s="260">
        <f>SUM(D9:D16)</f>
        <v>584.04583699999887</v>
      </c>
      <c r="E8" s="290">
        <v>2.4503688922914237E-2</v>
      </c>
      <c r="F8" s="260">
        <f>SUM(F9:F16)</f>
        <v>582.8378369999989</v>
      </c>
      <c r="G8" s="295">
        <v>2.5077569246294177E-2</v>
      </c>
      <c r="H8" s="260">
        <f>SUM(H9:H16)</f>
        <v>98713.918112719082</v>
      </c>
      <c r="I8" s="290">
        <v>1.224909069219861E-2</v>
      </c>
      <c r="J8" s="260">
        <f>SUM(J9:J16)</f>
        <v>96158.433114378684</v>
      </c>
      <c r="K8" s="290">
        <v>1.4308499560827194E-2</v>
      </c>
      <c r="L8" s="260">
        <f>SUM(L9:L16)</f>
        <v>101668.81878014134</v>
      </c>
      <c r="M8" s="290">
        <v>1.463679667872979E-2</v>
      </c>
      <c r="N8" s="10"/>
    </row>
    <row r="9" spans="1:21">
      <c r="A9" s="44" t="s">
        <v>7</v>
      </c>
      <c r="B9" s="201">
        <v>0</v>
      </c>
      <c r="C9" s="289">
        <v>0</v>
      </c>
      <c r="D9" s="19">
        <v>0</v>
      </c>
      <c r="E9" s="289">
        <v>0</v>
      </c>
      <c r="F9" s="19">
        <v>0</v>
      </c>
      <c r="G9" s="296">
        <v>0</v>
      </c>
      <c r="H9" s="19">
        <v>0</v>
      </c>
      <c r="I9" s="289">
        <v>0</v>
      </c>
      <c r="J9" s="19">
        <v>0</v>
      </c>
      <c r="K9" s="289">
        <v>0</v>
      </c>
      <c r="L9" s="19">
        <v>0</v>
      </c>
      <c r="M9" s="289">
        <v>0</v>
      </c>
      <c r="N9" s="61"/>
      <c r="O9" s="69"/>
    </row>
    <row r="10" spans="1:21">
      <c r="A10" s="44" t="s">
        <v>20</v>
      </c>
      <c r="B10" s="201">
        <v>182.64700000000002</v>
      </c>
      <c r="C10" s="289">
        <v>1.9805019551610903E-2</v>
      </c>
      <c r="D10" s="19">
        <v>182.64700000000002</v>
      </c>
      <c r="E10" s="289">
        <v>1.9805019551610903E-2</v>
      </c>
      <c r="F10" s="19">
        <v>182.64700000000002</v>
      </c>
      <c r="G10" s="296">
        <v>2.1167240986478007E-2</v>
      </c>
      <c r="H10" s="19">
        <v>52208.677000000003</v>
      </c>
      <c r="I10" s="289">
        <v>1.323171230931054E-2</v>
      </c>
      <c r="J10" s="19">
        <v>44653.633999999991</v>
      </c>
      <c r="K10" s="289">
        <v>1.3711955885534191E-2</v>
      </c>
      <c r="L10" s="19">
        <v>33278.142999999996</v>
      </c>
      <c r="M10" s="289">
        <v>1.0171783500897652E-2</v>
      </c>
      <c r="N10" s="61"/>
      <c r="O10" s="69"/>
    </row>
    <row r="11" spans="1:21">
      <c r="A11" s="44" t="s">
        <v>21</v>
      </c>
      <c r="B11" s="201">
        <v>0</v>
      </c>
      <c r="C11" s="289">
        <v>0</v>
      </c>
      <c r="D11" s="19">
        <v>0</v>
      </c>
      <c r="E11" s="289">
        <v>0</v>
      </c>
      <c r="F11" s="19">
        <v>0</v>
      </c>
      <c r="G11" s="296">
        <v>0</v>
      </c>
      <c r="H11" s="19">
        <v>0</v>
      </c>
      <c r="I11" s="289">
        <v>0</v>
      </c>
      <c r="J11" s="19">
        <v>0</v>
      </c>
      <c r="K11" s="289">
        <v>0</v>
      </c>
      <c r="L11" s="19">
        <v>0</v>
      </c>
      <c r="M11" s="289">
        <v>0</v>
      </c>
      <c r="N11" s="61"/>
      <c r="O11" s="69"/>
    </row>
    <row r="12" spans="1:21">
      <c r="A12" s="44" t="s">
        <v>22</v>
      </c>
      <c r="B12" s="201">
        <v>91.480380000000011</v>
      </c>
      <c r="C12" s="289">
        <v>6.1522955562511354E-2</v>
      </c>
      <c r="D12" s="19">
        <v>91.480380000000011</v>
      </c>
      <c r="E12" s="289">
        <v>6.1602084987467096E-2</v>
      </c>
      <c r="F12" s="19">
        <v>91.523380000000003</v>
      </c>
      <c r="G12" s="296">
        <v>6.1738010285627427E-2</v>
      </c>
      <c r="H12" s="19">
        <v>34880.938999999998</v>
      </c>
      <c r="I12" s="289">
        <v>8.5794846368035527E-2</v>
      </c>
      <c r="J12" s="19">
        <v>31820.27</v>
      </c>
      <c r="K12" s="289">
        <v>8.6256339902394716E-2</v>
      </c>
      <c r="L12" s="19">
        <v>32225.956999999999</v>
      </c>
      <c r="M12" s="289">
        <v>8.7219710866841119E-2</v>
      </c>
      <c r="N12" s="61"/>
      <c r="O12" s="69"/>
    </row>
    <row r="13" spans="1:21">
      <c r="A13" s="44" t="s">
        <v>43</v>
      </c>
      <c r="B13" s="201">
        <v>30.22639999999997</v>
      </c>
      <c r="C13" s="289">
        <v>2.7020666987746977E-2</v>
      </c>
      <c r="D13" s="19">
        <v>30.082399999999968</v>
      </c>
      <c r="E13" s="289">
        <v>2.6958537904202159E-2</v>
      </c>
      <c r="F13" s="19">
        <v>29.832399999999968</v>
      </c>
      <c r="G13" s="296">
        <v>2.6773391676383283E-2</v>
      </c>
      <c r="H13" s="19">
        <v>4547.9452578028877</v>
      </c>
      <c r="I13" s="289">
        <v>4.466058988441679E-2</v>
      </c>
      <c r="J13" s="19">
        <v>9734.0009253038552</v>
      </c>
      <c r="K13" s="289">
        <v>7.154809715809976E-2</v>
      </c>
      <c r="L13" s="19">
        <v>10962.842743570412</v>
      </c>
      <c r="M13" s="289">
        <v>6.5643676208197943E-2</v>
      </c>
      <c r="N13" s="61"/>
      <c r="O13" s="69"/>
    </row>
    <row r="14" spans="1:21">
      <c r="A14" s="44" t="s">
        <v>44</v>
      </c>
      <c r="B14" s="201">
        <v>0</v>
      </c>
      <c r="C14" s="289">
        <v>0</v>
      </c>
      <c r="D14" s="19">
        <v>0</v>
      </c>
      <c r="E14" s="289">
        <v>0</v>
      </c>
      <c r="F14" s="19">
        <v>0</v>
      </c>
      <c r="G14" s="296">
        <v>0</v>
      </c>
      <c r="H14" s="19">
        <v>0</v>
      </c>
      <c r="I14" s="289">
        <v>0</v>
      </c>
      <c r="J14" s="19">
        <v>0</v>
      </c>
      <c r="K14" s="289">
        <v>0</v>
      </c>
      <c r="L14" s="19">
        <v>0</v>
      </c>
      <c r="M14" s="289">
        <v>0</v>
      </c>
      <c r="N14" s="61"/>
      <c r="O14" s="69"/>
      <c r="P14" s="44"/>
      <c r="Q14" s="56"/>
      <c r="R14" s="19"/>
      <c r="S14" s="19"/>
      <c r="T14" s="19"/>
      <c r="U14" s="19"/>
    </row>
    <row r="15" spans="1:21">
      <c r="A15" s="44" t="s">
        <v>45</v>
      </c>
      <c r="B15" s="201">
        <v>10.2235</v>
      </c>
      <c r="C15" s="289">
        <v>2.7106821597965628E-2</v>
      </c>
      <c r="D15" s="19">
        <v>10.2235</v>
      </c>
      <c r="E15" s="59">
        <v>2.7106821597965628E-2</v>
      </c>
      <c r="F15" s="19">
        <v>10.223500000000001</v>
      </c>
      <c r="G15" s="297">
        <v>2.7209228829614459E-2</v>
      </c>
      <c r="H15" s="19">
        <v>1807.6626672958384</v>
      </c>
      <c r="I15" s="289">
        <v>2.7951803848564178E-2</v>
      </c>
      <c r="J15" s="19">
        <v>1127.1227815949851</v>
      </c>
      <c r="K15" s="59">
        <v>2.1551499912970527E-2</v>
      </c>
      <c r="L15" s="19">
        <v>1631.0565861777363</v>
      </c>
      <c r="M15" s="59">
        <v>2.7879381751750199E-2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226" t="s">
        <v>46</v>
      </c>
      <c r="B16" s="202">
        <v>268.12227699999943</v>
      </c>
      <c r="C16" s="290">
        <v>5.6697220045575959E-2</v>
      </c>
      <c r="D16" s="197">
        <v>269.6125569999989</v>
      </c>
      <c r="E16" s="291">
        <v>5.6715101409880314E-2</v>
      </c>
      <c r="F16" s="197">
        <v>268.61155699999898</v>
      </c>
      <c r="G16" s="298">
        <v>5.6439264908375197E-2</v>
      </c>
      <c r="H16" s="197">
        <v>5268.6941876203455</v>
      </c>
      <c r="I16" s="290">
        <v>5.21199799629362E-2</v>
      </c>
      <c r="J16" s="197">
        <v>8823.4054074798405</v>
      </c>
      <c r="K16" s="291">
        <v>5.562032302619014E-2</v>
      </c>
      <c r="L16" s="197">
        <v>23570.819450393199</v>
      </c>
      <c r="M16" s="291">
        <v>5.4133871719210594E-2</v>
      </c>
      <c r="N16" s="61"/>
      <c r="O16" s="69"/>
      <c r="P16" s="44"/>
      <c r="Q16" s="56"/>
      <c r="R16" s="19"/>
      <c r="S16" s="19"/>
      <c r="T16" s="19"/>
      <c r="U16" s="19"/>
    </row>
    <row r="17" spans="1:20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20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  <c r="P18" s="72"/>
      <c r="Q18" s="56"/>
      <c r="R18" s="19"/>
      <c r="S18" s="19"/>
      <c r="T18" s="19"/>
    </row>
    <row r="19" spans="1:20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7.8345286477360901E-2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  <c r="P19" s="72"/>
      <c r="Q19" s="56"/>
      <c r="R19" s="19"/>
      <c r="S19" s="19"/>
      <c r="T19" s="19"/>
    </row>
    <row r="20" spans="1:20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5.602737997756229E-2</v>
      </c>
      <c r="J20" s="22" t="str">
        <f t="shared" ref="J20:J26" si="1">A10</f>
        <v>PE</v>
      </c>
      <c r="K20" s="61">
        <f t="shared" si="0"/>
        <v>130140.45399999998</v>
      </c>
      <c r="L20" s="22" t="str">
        <f t="shared" ref="L20:L26" si="2">A10</f>
        <v>PE</v>
      </c>
      <c r="M20" s="69">
        <f>K20/'6.1, 6.2'!C5</f>
        <v>1.2425233267101373E-2</v>
      </c>
      <c r="N20" s="63"/>
      <c r="O20" s="54"/>
      <c r="P20" s="72"/>
      <c r="Q20" s="56"/>
      <c r="R20" s="60"/>
      <c r="S20" s="60"/>
      <c r="T20" s="60"/>
    </row>
    <row r="21" spans="1:20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6.2364335879109271E-2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  <c r="P21" s="72"/>
      <c r="Q21" s="56"/>
      <c r="R21" s="19"/>
      <c r="S21" s="19"/>
      <c r="T21" s="19"/>
    </row>
    <row r="22" spans="1:20">
      <c r="A22" s="494" t="s">
        <v>53</v>
      </c>
      <c r="B22" s="496">
        <f>SUM(B23,D23,F23)</f>
        <v>954346.51144723909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6.1401449800371009E-2</v>
      </c>
      <c r="J22" s="22" t="str">
        <f t="shared" si="1"/>
        <v>PSE</v>
      </c>
      <c r="K22" s="61">
        <f t="shared" si="0"/>
        <v>98927.165999999997</v>
      </c>
      <c r="L22" s="22" t="str">
        <f t="shared" si="2"/>
        <v>PSE</v>
      </c>
      <c r="M22" s="69">
        <f>K22/'6.1, 6.2'!E5</f>
        <v>8.6403351815923748E-2</v>
      </c>
      <c r="N22" s="63"/>
      <c r="O22" s="54"/>
      <c r="P22" s="72"/>
      <c r="Q22" s="56"/>
      <c r="R22" s="19"/>
      <c r="S22" s="19"/>
      <c r="T22" s="19"/>
    </row>
    <row r="23" spans="1:20">
      <c r="A23" s="495"/>
      <c r="B23" s="260">
        <f>SUM(B24:B27)</f>
        <v>353844.34338271909</v>
      </c>
      <c r="C23" s="299">
        <v>6.170203995693211E-2</v>
      </c>
      <c r="D23" s="260">
        <f>SUM(D24:D27)</f>
        <v>301876.78910437867</v>
      </c>
      <c r="E23" s="299">
        <v>6.1584335129278286E-2</v>
      </c>
      <c r="F23" s="260">
        <f>SUM(F24:F27)</f>
        <v>298625.37896014133</v>
      </c>
      <c r="G23" s="299">
        <v>6.1338777900159458E-2</v>
      </c>
      <c r="H23" s="54"/>
      <c r="I23" s="54"/>
      <c r="J23" s="22" t="str">
        <f t="shared" si="1"/>
        <v>VE</v>
      </c>
      <c r="K23" s="61">
        <f t="shared" si="0"/>
        <v>25244.788926677153</v>
      </c>
      <c r="L23" s="22" t="str">
        <f t="shared" si="2"/>
        <v>VE</v>
      </c>
      <c r="M23" s="69">
        <f>K23/'6.1, 6.2'!F5</f>
        <v>6.2350178925678741E-2</v>
      </c>
      <c r="N23" s="63"/>
      <c r="O23" s="54"/>
      <c r="P23" s="72"/>
      <c r="Q23" s="56"/>
      <c r="R23" s="59"/>
      <c r="S23" s="60"/>
      <c r="T23" s="60"/>
    </row>
    <row r="24" spans="1:20">
      <c r="A24" s="15" t="s">
        <v>8</v>
      </c>
      <c r="B24" s="19">
        <v>50116.955999999998</v>
      </c>
      <c r="C24" s="289">
        <v>7.824843327152782E-2</v>
      </c>
      <c r="D24" s="19">
        <v>46518.12</v>
      </c>
      <c r="E24" s="289">
        <v>8.021149100531097E-2</v>
      </c>
      <c r="F24" s="19">
        <v>49845.205000000002</v>
      </c>
      <c r="G24" s="289">
        <v>7.6773836170766038E-2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  <c r="T24" s="55"/>
    </row>
    <row r="25" spans="1:20">
      <c r="A25" s="15" t="s">
        <v>9</v>
      </c>
      <c r="B25" s="19">
        <v>115125.019</v>
      </c>
      <c r="C25" s="289">
        <v>5.6184480171192527E-2</v>
      </c>
      <c r="D25" s="19">
        <v>104220.364</v>
      </c>
      <c r="E25" s="289">
        <v>5.5607507558634292E-2</v>
      </c>
      <c r="F25" s="19">
        <v>110028.05899999999</v>
      </c>
      <c r="G25" s="289">
        <v>5.626517984933057E-2</v>
      </c>
      <c r="H25" s="54"/>
      <c r="I25" s="54"/>
      <c r="J25" s="22" t="str">
        <f t="shared" si="1"/>
        <v>VTE</v>
      </c>
      <c r="K25" s="61">
        <f t="shared" si="0"/>
        <v>4565.8420350685592</v>
      </c>
      <c r="L25" s="22" t="str">
        <f t="shared" si="2"/>
        <v>VTE</v>
      </c>
      <c r="M25" s="69">
        <f>K25/'6.1, 6.2'!H5</f>
        <v>2.6020080842732874E-2</v>
      </c>
      <c r="N25" s="63"/>
      <c r="O25" s="70"/>
    </row>
    <row r="26" spans="1:20">
      <c r="A26" s="15" t="s">
        <v>132</v>
      </c>
      <c r="B26" s="19">
        <v>54762.693348822606</v>
      </c>
      <c r="C26" s="289">
        <v>6.3083806572859724E-2</v>
      </c>
      <c r="D26" s="19">
        <v>46037.016388650278</v>
      </c>
      <c r="E26" s="289">
        <v>6.2688954656365162E-2</v>
      </c>
      <c r="F26" s="19">
        <v>43551.162528974914</v>
      </c>
      <c r="G26" s="289">
        <v>6.1152606686003197E-2</v>
      </c>
      <c r="H26" s="54"/>
      <c r="I26" s="54"/>
      <c r="J26" s="22" t="str">
        <f t="shared" si="1"/>
        <v>FVE</v>
      </c>
      <c r="K26" s="61">
        <f t="shared" si="0"/>
        <v>37662.919045493385</v>
      </c>
      <c r="L26" s="22" t="str">
        <f t="shared" si="2"/>
        <v>FVE</v>
      </c>
      <c r="M26" s="69">
        <f>K26/'6.1, 6.2'!I5</f>
        <v>5.4180229670588498E-2</v>
      </c>
      <c r="N26" s="63"/>
      <c r="O26" s="70"/>
    </row>
    <row r="27" spans="1:20">
      <c r="A27" s="354" t="s">
        <v>130</v>
      </c>
      <c r="B27" s="197">
        <v>133839.67503389649</v>
      </c>
      <c r="C27" s="290">
        <v>6.1476305205089038E-2</v>
      </c>
      <c r="D27" s="197">
        <v>105101.28871572841</v>
      </c>
      <c r="E27" s="290">
        <v>6.1343840251882872E-2</v>
      </c>
      <c r="F27" s="197">
        <v>95200.952431166443</v>
      </c>
      <c r="G27" s="290">
        <v>6.1360029645413684E-2</v>
      </c>
      <c r="H27" s="54"/>
      <c r="I27" s="54"/>
      <c r="J27" s="54"/>
      <c r="K27" s="54"/>
      <c r="L27" s="54"/>
      <c r="M27" s="54"/>
      <c r="N27" s="63"/>
      <c r="O27" s="70"/>
    </row>
    <row r="28" spans="1:20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2.1167240986478007E-2</v>
      </c>
      <c r="J32" s="22" t="str">
        <f t="shared" si="5"/>
        <v>PE</v>
      </c>
      <c r="K32" s="50">
        <f t="shared" si="6"/>
        <v>52208.677000000003</v>
      </c>
      <c r="L32" s="50">
        <f t="shared" si="7"/>
        <v>44653.633999999991</v>
      </c>
      <c r="M32" s="50">
        <f t="shared" si="8"/>
        <v>33278.142999999996</v>
      </c>
    </row>
    <row r="33" spans="8:13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 ht="13.5" customHeight="1">
      <c r="H34" s="22" t="str">
        <f t="shared" si="3"/>
        <v>PSE</v>
      </c>
      <c r="I34" s="71">
        <f t="shared" si="4"/>
        <v>6.1738010285627427E-2</v>
      </c>
      <c r="J34" s="22" t="str">
        <f t="shared" si="5"/>
        <v>PSE</v>
      </c>
      <c r="K34" s="50">
        <f t="shared" si="6"/>
        <v>34880.938999999998</v>
      </c>
      <c r="L34" s="50">
        <f t="shared" si="7"/>
        <v>31820.27</v>
      </c>
      <c r="M34" s="50">
        <f t="shared" si="8"/>
        <v>32225.956999999999</v>
      </c>
    </row>
    <row r="35" spans="8:13" ht="12.75" customHeight="1">
      <c r="H35" s="22" t="str">
        <f t="shared" si="3"/>
        <v>VE</v>
      </c>
      <c r="I35" s="71">
        <f t="shared" si="4"/>
        <v>2.6773391676383283E-2</v>
      </c>
      <c r="J35" s="22" t="str">
        <f t="shared" si="5"/>
        <v>VE</v>
      </c>
      <c r="K35" s="50">
        <f t="shared" si="6"/>
        <v>4547.9452578028877</v>
      </c>
      <c r="L35" s="50">
        <f t="shared" si="7"/>
        <v>9734.0009253038552</v>
      </c>
      <c r="M35" s="50">
        <f t="shared" si="8"/>
        <v>10962.842743570412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2.7209228829614459E-2</v>
      </c>
      <c r="J37" s="22" t="str">
        <f t="shared" si="5"/>
        <v>VTE</v>
      </c>
      <c r="K37" s="50">
        <f t="shared" si="6"/>
        <v>1807.6626672958384</v>
      </c>
      <c r="L37" s="50">
        <f t="shared" si="7"/>
        <v>1127.1227815949851</v>
      </c>
      <c r="M37" s="50">
        <f t="shared" si="8"/>
        <v>1631.0565861777363</v>
      </c>
    </row>
    <row r="38" spans="8:13" ht="12.75" customHeight="1">
      <c r="H38" s="22" t="str">
        <f t="shared" si="3"/>
        <v>FVE</v>
      </c>
      <c r="I38" s="71">
        <f t="shared" si="4"/>
        <v>5.6439264908375197E-2</v>
      </c>
      <c r="J38" s="22" t="str">
        <f t="shared" si="5"/>
        <v>FVE</v>
      </c>
      <c r="K38" s="50">
        <f t="shared" si="6"/>
        <v>5268.6941876203455</v>
      </c>
      <c r="L38" s="50">
        <f t="shared" si="7"/>
        <v>8823.4054074798405</v>
      </c>
      <c r="M38" s="50">
        <f t="shared" si="8"/>
        <v>23570.819450393199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6" t="s">
        <v>395</v>
      </c>
      <c r="M1" s="267" t="str">
        <f>'3.1'!N1</f>
        <v>I. čtvrtletí 2026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20"/>
    </row>
    <row r="4" spans="1:24" ht="13.5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57"/>
    </row>
    <row r="5" spans="1:24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53"/>
    </row>
    <row r="6" spans="1:24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53"/>
    </row>
    <row r="7" spans="1:24">
      <c r="A7" s="501" t="s">
        <v>53</v>
      </c>
      <c r="B7" s="506">
        <f>F8</f>
        <v>335.13215599999717</v>
      </c>
      <c r="C7" s="496"/>
      <c r="D7" s="496"/>
      <c r="E7" s="496"/>
      <c r="F7" s="496"/>
      <c r="G7" s="508"/>
      <c r="H7" s="506">
        <f>SUM(H8,J8,L8)</f>
        <v>132064.24196826591</v>
      </c>
      <c r="I7" s="496"/>
      <c r="J7" s="496"/>
      <c r="K7" s="496"/>
      <c r="L7" s="496"/>
      <c r="M7" s="496"/>
      <c r="N7" s="58"/>
    </row>
    <row r="8" spans="1:24">
      <c r="A8" s="502"/>
      <c r="B8" s="200">
        <f>SUM(B9:B16)</f>
        <v>336.72245599999769</v>
      </c>
      <c r="C8" s="290">
        <v>1.4139147753720436E-2</v>
      </c>
      <c r="D8" s="260">
        <f>SUM(D9:D16)</f>
        <v>336.5650859999979</v>
      </c>
      <c r="E8" s="290">
        <v>1.4120614594258023E-2</v>
      </c>
      <c r="F8" s="260">
        <f>SUM(F9:F16)</f>
        <v>335.13215599999717</v>
      </c>
      <c r="G8" s="295">
        <v>1.4419619515453331E-2</v>
      </c>
      <c r="H8" s="260">
        <f>SUM(H9:H16)</f>
        <v>40076.330902336631</v>
      </c>
      <c r="I8" s="290">
        <v>4.972942227586769E-3</v>
      </c>
      <c r="J8" s="260">
        <f>SUM(J9:J16)</f>
        <v>40360.910290137035</v>
      </c>
      <c r="K8" s="290">
        <v>6.005755797560481E-3</v>
      </c>
      <c r="L8" s="260">
        <f>SUM(L9:L16)</f>
        <v>51627.000775792229</v>
      </c>
      <c r="M8" s="290">
        <v>7.4325041104490097E-3</v>
      </c>
      <c r="N8" s="10"/>
    </row>
    <row r="9" spans="1:24">
      <c r="A9" s="44" t="s">
        <v>7</v>
      </c>
      <c r="B9" s="201">
        <v>0</v>
      </c>
      <c r="C9" s="289">
        <v>0</v>
      </c>
      <c r="D9" s="19">
        <v>0</v>
      </c>
      <c r="E9" s="289">
        <v>0</v>
      </c>
      <c r="F9" s="19">
        <v>0</v>
      </c>
      <c r="G9" s="296">
        <v>0</v>
      </c>
      <c r="H9" s="19">
        <v>0</v>
      </c>
      <c r="I9" s="289">
        <v>0</v>
      </c>
      <c r="J9" s="19">
        <v>0</v>
      </c>
      <c r="K9" s="289">
        <v>0</v>
      </c>
      <c r="L9" s="19">
        <v>0</v>
      </c>
      <c r="M9" s="289">
        <v>0</v>
      </c>
      <c r="N9" s="61"/>
      <c r="O9" s="69"/>
      <c r="X9" s="50"/>
    </row>
    <row r="10" spans="1:24">
      <c r="A10" s="44" t="s">
        <v>20</v>
      </c>
      <c r="B10" s="201">
        <v>6.2830000000000004</v>
      </c>
      <c r="C10" s="289">
        <v>6.8128651356316446E-4</v>
      </c>
      <c r="D10" s="19">
        <v>6.2830000000000004</v>
      </c>
      <c r="E10" s="289">
        <v>6.8128651356316446E-4</v>
      </c>
      <c r="F10" s="19">
        <v>6.2830000000000004</v>
      </c>
      <c r="G10" s="296">
        <v>7.2814650729571958E-4</v>
      </c>
      <c r="H10" s="19">
        <v>2574.5190000000002</v>
      </c>
      <c r="I10" s="289">
        <v>6.5248339357179769E-4</v>
      </c>
      <c r="J10" s="19">
        <v>3171.2960000000003</v>
      </c>
      <c r="K10" s="289">
        <v>9.738215450050729E-4</v>
      </c>
      <c r="L10" s="19">
        <v>3728.3230000000003</v>
      </c>
      <c r="M10" s="289">
        <v>1.1395976745883099E-3</v>
      </c>
      <c r="N10" s="61"/>
      <c r="O10" s="69"/>
      <c r="X10" s="50"/>
    </row>
    <row r="11" spans="1:24">
      <c r="A11" s="44" t="s">
        <v>21</v>
      </c>
      <c r="B11" s="201">
        <v>0</v>
      </c>
      <c r="C11" s="289">
        <v>0</v>
      </c>
      <c r="D11" s="19">
        <v>0</v>
      </c>
      <c r="E11" s="289">
        <v>0</v>
      </c>
      <c r="F11" s="19">
        <v>0</v>
      </c>
      <c r="G11" s="296">
        <v>0</v>
      </c>
      <c r="H11" s="19">
        <v>0</v>
      </c>
      <c r="I11" s="289">
        <v>0</v>
      </c>
      <c r="J11" s="19">
        <v>0</v>
      </c>
      <c r="K11" s="289">
        <v>0</v>
      </c>
      <c r="L11" s="19">
        <v>0</v>
      </c>
      <c r="M11" s="289">
        <v>0</v>
      </c>
      <c r="N11" s="61"/>
      <c r="O11" s="69"/>
      <c r="X11" s="50"/>
    </row>
    <row r="12" spans="1:24">
      <c r="A12" s="44" t="s">
        <v>22</v>
      </c>
      <c r="B12" s="201">
        <v>52.736000000000033</v>
      </c>
      <c r="C12" s="289">
        <v>3.5466343543223151E-2</v>
      </c>
      <c r="D12" s="19">
        <v>52.736000000000033</v>
      </c>
      <c r="E12" s="289">
        <v>3.5511959546944014E-2</v>
      </c>
      <c r="F12" s="19">
        <v>52.736000000000033</v>
      </c>
      <c r="G12" s="296">
        <v>3.5573595625760873E-2</v>
      </c>
      <c r="H12" s="19">
        <v>16415.114999999998</v>
      </c>
      <c r="I12" s="289">
        <v>4.0375411612016396E-2</v>
      </c>
      <c r="J12" s="19">
        <v>14429.957999999997</v>
      </c>
      <c r="K12" s="289">
        <v>3.9115801406627897E-2</v>
      </c>
      <c r="L12" s="19">
        <v>12887.965</v>
      </c>
      <c r="M12" s="289">
        <v>3.4881340559163782E-2</v>
      </c>
      <c r="N12" s="61"/>
      <c r="O12" s="69"/>
      <c r="X12" s="50"/>
    </row>
    <row r="13" spans="1:24">
      <c r="A13" s="44" t="s">
        <v>43</v>
      </c>
      <c r="B13" s="201">
        <v>25.926249999999982</v>
      </c>
      <c r="C13" s="289">
        <v>2.317657966185438E-2</v>
      </c>
      <c r="D13" s="19">
        <v>25.926249999999982</v>
      </c>
      <c r="E13" s="289">
        <v>2.3233977120802246E-2</v>
      </c>
      <c r="F13" s="19">
        <v>25.339249999999982</v>
      </c>
      <c r="G13" s="296">
        <v>2.2740968377864178E-2</v>
      </c>
      <c r="H13" s="19">
        <v>4420.7496342877776</v>
      </c>
      <c r="I13" s="289">
        <v>4.3411535365311754E-2</v>
      </c>
      <c r="J13" s="19">
        <v>8224.0721631208089</v>
      </c>
      <c r="K13" s="289">
        <v>6.0449625870959464E-2</v>
      </c>
      <c r="L13" s="19">
        <v>8972.1931148797921</v>
      </c>
      <c r="M13" s="289">
        <v>5.3723997824926858E-2</v>
      </c>
      <c r="N13" s="61"/>
      <c r="O13" s="69"/>
      <c r="X13" s="50"/>
    </row>
    <row r="14" spans="1:24">
      <c r="A14" s="44" t="s">
        <v>44</v>
      </c>
      <c r="B14" s="201">
        <v>0</v>
      </c>
      <c r="C14" s="289">
        <v>0</v>
      </c>
      <c r="D14" s="19">
        <v>0</v>
      </c>
      <c r="E14" s="289">
        <v>0</v>
      </c>
      <c r="F14" s="19">
        <v>0</v>
      </c>
      <c r="G14" s="296">
        <v>0</v>
      </c>
      <c r="H14" s="19">
        <v>0</v>
      </c>
      <c r="I14" s="289">
        <v>0</v>
      </c>
      <c r="J14" s="19">
        <v>0</v>
      </c>
      <c r="K14" s="289">
        <v>0</v>
      </c>
      <c r="L14" s="19">
        <v>0</v>
      </c>
      <c r="M14" s="289">
        <v>0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1">
        <v>48.840979999999995</v>
      </c>
      <c r="C15" s="289">
        <v>0.12949809082308478</v>
      </c>
      <c r="D15" s="19">
        <v>48.840979999999995</v>
      </c>
      <c r="E15" s="59">
        <v>0.12949809082308478</v>
      </c>
      <c r="F15" s="19">
        <v>48.840979999999995</v>
      </c>
      <c r="G15" s="297">
        <v>0.1299873234296105</v>
      </c>
      <c r="H15" s="19">
        <v>13309.933222746526</v>
      </c>
      <c r="I15" s="289">
        <v>0.20581087910403351</v>
      </c>
      <c r="J15" s="19">
        <v>8416.4750679958233</v>
      </c>
      <c r="K15" s="59">
        <v>0.16092981586154256</v>
      </c>
      <c r="L15" s="19">
        <v>7691.8018134814429</v>
      </c>
      <c r="M15" s="59">
        <v>0.13147470230900118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6" t="s">
        <v>46</v>
      </c>
      <c r="B16" s="202">
        <v>202.93622599999765</v>
      </c>
      <c r="C16" s="290">
        <v>4.291295743673184E-2</v>
      </c>
      <c r="D16" s="197">
        <v>202.77885599999786</v>
      </c>
      <c r="E16" s="291">
        <v>4.2656111828721102E-2</v>
      </c>
      <c r="F16" s="197">
        <v>201.93292599999714</v>
      </c>
      <c r="G16" s="298">
        <v>4.2429097360979169E-2</v>
      </c>
      <c r="H16" s="197">
        <v>3356.0140453023287</v>
      </c>
      <c r="I16" s="290">
        <v>3.3199001226429499E-2</v>
      </c>
      <c r="J16" s="197">
        <v>6119.1090590204021</v>
      </c>
      <c r="K16" s="291">
        <v>3.8573181983305442E-2</v>
      </c>
      <c r="L16" s="197">
        <v>18346.717847430988</v>
      </c>
      <c r="M16" s="291">
        <v>4.213595002548004E-2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</row>
    <row r="19" spans="1:15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7.971027664843193E-3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</row>
    <row r="20" spans="1:15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5.5692457729928133E-2</v>
      </c>
      <c r="J20" s="22" t="str">
        <f t="shared" ref="J20:J26" si="1">A10</f>
        <v>PE</v>
      </c>
      <c r="K20" s="61">
        <f t="shared" si="0"/>
        <v>9474.1380000000008</v>
      </c>
      <c r="L20" s="22" t="str">
        <f t="shared" ref="L20:L26" si="2">A10</f>
        <v>PE</v>
      </c>
      <c r="M20" s="69">
        <f>K20/'6.1, 6.2'!C5</f>
        <v>9.0454867058254839E-4</v>
      </c>
      <c r="N20" s="63"/>
      <c r="O20" s="54"/>
    </row>
    <row r="21" spans="1:15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4.385410282790695E-2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494" t="s">
        <v>53</v>
      </c>
      <c r="B22" s="496">
        <f>SUM(B23,D23,F23)</f>
        <v>702761.97192826588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4.7583893974280519E-2</v>
      </c>
      <c r="J22" s="22" t="str">
        <f t="shared" si="1"/>
        <v>PSE</v>
      </c>
      <c r="K22" s="61">
        <f t="shared" si="0"/>
        <v>43733.038</v>
      </c>
      <c r="L22" s="22" t="str">
        <f t="shared" si="2"/>
        <v>PSE</v>
      </c>
      <c r="M22" s="69">
        <f>K22/'6.1, 6.2'!E5</f>
        <v>3.8196596759813801E-2</v>
      </c>
      <c r="N22" s="63"/>
      <c r="O22" s="54"/>
    </row>
    <row r="23" spans="1:15">
      <c r="A23" s="495"/>
      <c r="B23" s="260">
        <f>SUM(B24:B27)</f>
        <v>261057.46185233665</v>
      </c>
      <c r="C23" s="299">
        <v>4.5522214056834404E-2</v>
      </c>
      <c r="D23" s="260">
        <f>SUM(D24:D27)</f>
        <v>222971.33286013702</v>
      </c>
      <c r="E23" s="299">
        <v>4.5487237782738707E-2</v>
      </c>
      <c r="F23" s="260">
        <f>SUM(F24:F27)</f>
        <v>218733.17721579224</v>
      </c>
      <c r="G23" s="299">
        <v>4.492861867050655E-2</v>
      </c>
      <c r="H23" s="54"/>
      <c r="I23" s="54"/>
      <c r="J23" s="22" t="str">
        <f t="shared" si="1"/>
        <v>VE</v>
      </c>
      <c r="K23" s="61">
        <f t="shared" si="0"/>
        <v>21617.014912288378</v>
      </c>
      <c r="L23" s="22" t="str">
        <f t="shared" si="2"/>
        <v>VE</v>
      </c>
      <c r="M23" s="69">
        <f>K23/'6.1, 6.2'!F5</f>
        <v>5.3390216552610864E-2</v>
      </c>
      <c r="N23" s="63"/>
      <c r="O23" s="54"/>
    </row>
    <row r="24" spans="1:15">
      <c r="A24" s="15" t="s">
        <v>8</v>
      </c>
      <c r="B24" s="19">
        <v>5692.9960000000001</v>
      </c>
      <c r="C24" s="289">
        <v>8.8885689230821362E-3</v>
      </c>
      <c r="D24" s="19">
        <v>4735.9309999999996</v>
      </c>
      <c r="E24" s="289">
        <v>8.1661960287361859E-3</v>
      </c>
      <c r="F24" s="19">
        <v>4474.3100000000004</v>
      </c>
      <c r="G24" s="289">
        <v>6.8915343595681916E-3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</row>
    <row r="25" spans="1:15">
      <c r="A25" s="15" t="s">
        <v>9</v>
      </c>
      <c r="B25" s="19">
        <v>112612.083</v>
      </c>
      <c r="C25" s="289">
        <v>5.4958091640794321E-2</v>
      </c>
      <c r="D25" s="19">
        <v>104355.412</v>
      </c>
      <c r="E25" s="289">
        <v>5.5679563368003546E-2</v>
      </c>
      <c r="F25" s="19">
        <v>110437.008</v>
      </c>
      <c r="G25" s="289">
        <v>5.6474304587541255E-2</v>
      </c>
      <c r="H25" s="54"/>
      <c r="I25" s="54"/>
      <c r="J25" s="22" t="str">
        <f t="shared" si="1"/>
        <v>VTE</v>
      </c>
      <c r="K25" s="61">
        <f t="shared" si="0"/>
        <v>29418.210104223792</v>
      </c>
      <c r="L25" s="22" t="str">
        <f t="shared" si="2"/>
        <v>VTE</v>
      </c>
      <c r="M25" s="69">
        <f>K25/'6.1, 6.2'!H5</f>
        <v>0.16765017258178319</v>
      </c>
      <c r="N25" s="63"/>
      <c r="O25" s="70"/>
    </row>
    <row r="26" spans="1:15">
      <c r="A26" s="15" t="s">
        <v>132</v>
      </c>
      <c r="B26" s="19">
        <v>38613.315043303664</v>
      </c>
      <c r="C26" s="289">
        <v>4.4480553244758074E-2</v>
      </c>
      <c r="D26" s="19">
        <v>32343.319688633506</v>
      </c>
      <c r="E26" s="289">
        <v>4.4042143919147084E-2</v>
      </c>
      <c r="F26" s="19">
        <v>30549.745580394589</v>
      </c>
      <c r="G26" s="289">
        <v>4.2896594886357158E-2</v>
      </c>
      <c r="H26" s="54"/>
      <c r="I26" s="54"/>
      <c r="J26" s="22" t="str">
        <f t="shared" si="1"/>
        <v>FVE</v>
      </c>
      <c r="K26" s="61">
        <f t="shared" si="0"/>
        <v>27821.840951753718</v>
      </c>
      <c r="L26" s="22" t="str">
        <f t="shared" si="2"/>
        <v>FVE</v>
      </c>
      <c r="M26" s="69">
        <f>K26/'6.1, 6.2'!I5</f>
        <v>4.0023284727447872E-2</v>
      </c>
      <c r="N26" s="63"/>
      <c r="O26" s="70"/>
    </row>
    <row r="27" spans="1:15">
      <c r="A27" s="354" t="s">
        <v>130</v>
      </c>
      <c r="B27" s="197">
        <v>104139.06780903297</v>
      </c>
      <c r="C27" s="290">
        <v>4.7833985810113257E-2</v>
      </c>
      <c r="D27" s="197">
        <v>81536.670171503531</v>
      </c>
      <c r="E27" s="290">
        <v>4.7590020358357993E-2</v>
      </c>
      <c r="F27" s="197">
        <v>73272.113635397662</v>
      </c>
      <c r="G27" s="290">
        <v>4.7226198373391988E-2</v>
      </c>
      <c r="H27" s="54"/>
      <c r="I27" s="54"/>
      <c r="J27" s="54"/>
      <c r="K27" s="54"/>
      <c r="L27" s="54"/>
      <c r="M27" s="54"/>
      <c r="N27" s="63"/>
      <c r="O27" s="70"/>
    </row>
    <row r="28" spans="1:15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15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15">
      <c r="H32" s="22" t="str">
        <f t="shared" si="3"/>
        <v>PE</v>
      </c>
      <c r="I32" s="71">
        <f t="shared" si="4"/>
        <v>7.2814650729571958E-4</v>
      </c>
      <c r="J32" s="22" t="str">
        <f t="shared" si="5"/>
        <v>PE</v>
      </c>
      <c r="K32" s="50">
        <f t="shared" si="6"/>
        <v>2574.5190000000002</v>
      </c>
      <c r="L32" s="50">
        <f t="shared" si="7"/>
        <v>3171.2960000000003</v>
      </c>
      <c r="M32" s="50">
        <f t="shared" si="8"/>
        <v>3728.3230000000003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3.5573595625760873E-2</v>
      </c>
      <c r="J34" s="22" t="str">
        <f t="shared" si="5"/>
        <v>PSE</v>
      </c>
      <c r="K34" s="50">
        <f t="shared" si="6"/>
        <v>16415.114999999998</v>
      </c>
      <c r="L34" s="50">
        <f t="shared" si="7"/>
        <v>14429.957999999997</v>
      </c>
      <c r="M34" s="50">
        <f t="shared" si="8"/>
        <v>12887.965</v>
      </c>
    </row>
    <row r="35" spans="8:13" ht="13.5" customHeight="1">
      <c r="H35" s="22" t="str">
        <f t="shared" si="3"/>
        <v>VE</v>
      </c>
      <c r="I35" s="71">
        <f t="shared" si="4"/>
        <v>2.2740968377864178E-2</v>
      </c>
      <c r="J35" s="22" t="str">
        <f t="shared" si="5"/>
        <v>VE</v>
      </c>
      <c r="K35" s="50">
        <f t="shared" si="6"/>
        <v>4420.7496342877776</v>
      </c>
      <c r="L35" s="50">
        <f t="shared" si="7"/>
        <v>8224.0721631208089</v>
      </c>
      <c r="M35" s="50">
        <f t="shared" si="8"/>
        <v>8972.1931148797921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0.1299873234296105</v>
      </c>
      <c r="J37" s="22" t="str">
        <f t="shared" si="5"/>
        <v>VTE</v>
      </c>
      <c r="K37" s="50">
        <f t="shared" si="6"/>
        <v>13309.933222746526</v>
      </c>
      <c r="L37" s="50">
        <f t="shared" si="7"/>
        <v>8416.4750679958233</v>
      </c>
      <c r="M37" s="50">
        <f t="shared" si="8"/>
        <v>7691.8018134814429</v>
      </c>
    </row>
    <row r="38" spans="8:13" ht="12.75" customHeight="1">
      <c r="H38" s="22" t="str">
        <f t="shared" si="3"/>
        <v>FVE</v>
      </c>
      <c r="I38" s="71">
        <f t="shared" si="4"/>
        <v>4.2429097360979169E-2</v>
      </c>
      <c r="J38" s="22" t="str">
        <f t="shared" si="5"/>
        <v>FVE</v>
      </c>
      <c r="K38" s="50">
        <f t="shared" si="6"/>
        <v>3356.0140453023287</v>
      </c>
      <c r="L38" s="50">
        <f t="shared" si="7"/>
        <v>6119.1090590204021</v>
      </c>
      <c r="M38" s="50">
        <f t="shared" si="8"/>
        <v>18346.717847430988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6" t="s">
        <v>396</v>
      </c>
      <c r="M1" s="267" t="str">
        <f>'3.1'!N1</f>
        <v>I. čtvrtletí 2026</v>
      </c>
      <c r="N1" s="54"/>
      <c r="O1" s="54"/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21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20"/>
    </row>
    <row r="4" spans="1:21" ht="13.5" customHeight="1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57"/>
    </row>
    <row r="5" spans="1:21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53"/>
    </row>
    <row r="6" spans="1:21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53"/>
    </row>
    <row r="7" spans="1:21">
      <c r="A7" s="501" t="s">
        <v>53</v>
      </c>
      <c r="B7" s="506">
        <f>F8</f>
        <v>1030.7261160000428</v>
      </c>
      <c r="C7" s="496"/>
      <c r="D7" s="496"/>
      <c r="E7" s="496"/>
      <c r="F7" s="496"/>
      <c r="G7" s="508"/>
      <c r="H7" s="506">
        <f>SUM(H8,J8,L8)</f>
        <v>707259.60618227301</v>
      </c>
      <c r="I7" s="496"/>
      <c r="J7" s="496"/>
      <c r="K7" s="496"/>
      <c r="L7" s="496"/>
      <c r="M7" s="496"/>
      <c r="N7" s="58"/>
    </row>
    <row r="8" spans="1:21">
      <c r="A8" s="502"/>
      <c r="B8" s="200">
        <f>SUM(B9:B16)</f>
        <v>1626.183772000049</v>
      </c>
      <c r="C8" s="290">
        <v>6.828428641246094E-2</v>
      </c>
      <c r="D8" s="260">
        <f>SUM(D9:D16)</f>
        <v>1628.9564520000458</v>
      </c>
      <c r="E8" s="290">
        <v>6.8342995772065193E-2</v>
      </c>
      <c r="F8" s="260">
        <f>SUM(F9:F16)</f>
        <v>1030.7261160000428</v>
      </c>
      <c r="G8" s="295">
        <v>4.434870886386013E-2</v>
      </c>
      <c r="H8" s="260">
        <f>SUM(H9:H16)</f>
        <v>245926.73514672543</v>
      </c>
      <c r="I8" s="290">
        <v>3.0516252824741321E-2</v>
      </c>
      <c r="J8" s="260">
        <f>SUM(J9:J16)</f>
        <v>223351.77632793711</v>
      </c>
      <c r="K8" s="290">
        <v>3.3235033995373892E-2</v>
      </c>
      <c r="L8" s="260">
        <f>SUM(L9:L16)</f>
        <v>237981.09470761046</v>
      </c>
      <c r="M8" s="290">
        <v>3.4261054061712093E-2</v>
      </c>
      <c r="N8" s="10"/>
    </row>
    <row r="9" spans="1:21">
      <c r="A9" s="44" t="s">
        <v>7</v>
      </c>
      <c r="B9" s="201">
        <v>0</v>
      </c>
      <c r="C9" s="289">
        <v>0</v>
      </c>
      <c r="D9" s="19">
        <v>0</v>
      </c>
      <c r="E9" s="289">
        <v>0</v>
      </c>
      <c r="F9" s="19">
        <v>0</v>
      </c>
      <c r="G9" s="296">
        <v>0</v>
      </c>
      <c r="H9" s="19">
        <v>0</v>
      </c>
      <c r="I9" s="289">
        <v>0</v>
      </c>
      <c r="J9" s="19">
        <v>0</v>
      </c>
      <c r="K9" s="289">
        <v>0</v>
      </c>
      <c r="L9" s="19">
        <v>0</v>
      </c>
      <c r="M9" s="289">
        <v>0</v>
      </c>
      <c r="N9" s="61"/>
      <c r="O9" s="69"/>
    </row>
    <row r="10" spans="1:21">
      <c r="A10" s="44" t="s">
        <v>20</v>
      </c>
      <c r="B10" s="201">
        <v>1073.1604000000002</v>
      </c>
      <c r="C10" s="289">
        <v>0.116366338916131</v>
      </c>
      <c r="D10" s="19">
        <v>1073.1604000000002</v>
      </c>
      <c r="E10" s="289">
        <v>0.116366338916131</v>
      </c>
      <c r="F10" s="19">
        <v>473.16039999999998</v>
      </c>
      <c r="G10" s="296">
        <v>5.4835284521828044E-2</v>
      </c>
      <c r="H10" s="19">
        <v>175709.66499999998</v>
      </c>
      <c r="I10" s="289">
        <v>4.4531673101874059E-2</v>
      </c>
      <c r="J10" s="19">
        <v>156562.49300000002</v>
      </c>
      <c r="K10" s="289">
        <v>4.8076221463750436E-2</v>
      </c>
      <c r="L10" s="19">
        <v>148536.79099999997</v>
      </c>
      <c r="M10" s="289">
        <v>4.5401694438601412E-2</v>
      </c>
      <c r="N10" s="61"/>
      <c r="O10" s="69"/>
    </row>
    <row r="11" spans="1:21">
      <c r="A11" s="44" t="s">
        <v>21</v>
      </c>
      <c r="B11" s="201">
        <v>0</v>
      </c>
      <c r="C11" s="289">
        <v>0</v>
      </c>
      <c r="D11" s="19">
        <v>0</v>
      </c>
      <c r="E11" s="289">
        <v>0</v>
      </c>
      <c r="F11" s="19">
        <v>0</v>
      </c>
      <c r="G11" s="296">
        <v>0</v>
      </c>
      <c r="H11" s="19">
        <v>0</v>
      </c>
      <c r="I11" s="289">
        <v>0</v>
      </c>
      <c r="J11" s="19">
        <v>0</v>
      </c>
      <c r="K11" s="289">
        <v>0</v>
      </c>
      <c r="L11" s="19">
        <v>0</v>
      </c>
      <c r="M11" s="289">
        <v>0</v>
      </c>
      <c r="N11" s="61"/>
      <c r="O11" s="69"/>
    </row>
    <row r="12" spans="1:21">
      <c r="A12" s="44" t="s">
        <v>22</v>
      </c>
      <c r="B12" s="201">
        <v>181.32789999999994</v>
      </c>
      <c r="C12" s="289">
        <v>0.12194776993649893</v>
      </c>
      <c r="D12" s="19">
        <v>181.37589999999994</v>
      </c>
      <c r="E12" s="289">
        <v>0.12213693916092531</v>
      </c>
      <c r="F12" s="19">
        <v>185.13090000000003</v>
      </c>
      <c r="G12" s="296">
        <v>0.1248818980285416</v>
      </c>
      <c r="H12" s="19">
        <v>52490.905999999995</v>
      </c>
      <c r="I12" s="289">
        <v>0.12910917380948359</v>
      </c>
      <c r="J12" s="19">
        <v>47071.520000000004</v>
      </c>
      <c r="K12" s="289">
        <v>0.12759844680269436</v>
      </c>
      <c r="L12" s="19">
        <v>49230.501000000004</v>
      </c>
      <c r="M12" s="289">
        <v>0.13324259270406563</v>
      </c>
      <c r="N12" s="61"/>
      <c r="O12" s="69"/>
    </row>
    <row r="13" spans="1:21">
      <c r="A13" s="44" t="s">
        <v>43</v>
      </c>
      <c r="B13" s="201">
        <v>18.607399999999984</v>
      </c>
      <c r="C13" s="289">
        <v>1.6633947771081015E-2</v>
      </c>
      <c r="D13" s="19">
        <v>18.075399999999984</v>
      </c>
      <c r="E13" s="289">
        <v>1.6198386964923536E-2</v>
      </c>
      <c r="F13" s="19">
        <v>18.055399999999988</v>
      </c>
      <c r="G13" s="296">
        <v>1.6204002898652838E-2</v>
      </c>
      <c r="H13" s="19">
        <v>2431.4851133108114</v>
      </c>
      <c r="I13" s="289">
        <v>2.3877059485122171E-2</v>
      </c>
      <c r="J13" s="19">
        <v>3058.9177761317555</v>
      </c>
      <c r="K13" s="289">
        <v>2.248404822690947E-2</v>
      </c>
      <c r="L13" s="19">
        <v>4937.3957963629773</v>
      </c>
      <c r="M13" s="289">
        <v>2.9564303579767682E-2</v>
      </c>
      <c r="N13" s="61"/>
      <c r="O13" s="69"/>
    </row>
    <row r="14" spans="1:21">
      <c r="A14" s="44" t="s">
        <v>44</v>
      </c>
      <c r="B14" s="201">
        <v>0</v>
      </c>
      <c r="C14" s="289">
        <v>0</v>
      </c>
      <c r="D14" s="19">
        <v>0</v>
      </c>
      <c r="E14" s="289">
        <v>0</v>
      </c>
      <c r="F14" s="19">
        <v>0</v>
      </c>
      <c r="G14" s="296">
        <v>0</v>
      </c>
      <c r="H14" s="19">
        <v>0</v>
      </c>
      <c r="I14" s="289">
        <v>0</v>
      </c>
      <c r="J14" s="19">
        <v>0</v>
      </c>
      <c r="K14" s="289">
        <v>0</v>
      </c>
      <c r="L14" s="19">
        <v>0</v>
      </c>
      <c r="M14" s="289">
        <v>0</v>
      </c>
      <c r="N14" s="61"/>
      <c r="O14" s="69"/>
      <c r="P14" s="44"/>
      <c r="Q14" s="56"/>
      <c r="R14" s="19"/>
      <c r="S14" s="19"/>
      <c r="T14" s="19"/>
      <c r="U14" s="19"/>
    </row>
    <row r="15" spans="1:21">
      <c r="A15" s="44" t="s">
        <v>45</v>
      </c>
      <c r="B15" s="201">
        <v>41.750199999999985</v>
      </c>
      <c r="C15" s="289">
        <v>0.11069743464365278</v>
      </c>
      <c r="D15" s="19">
        <v>41.750199999999985</v>
      </c>
      <c r="E15" s="59">
        <v>0.11069743464365278</v>
      </c>
      <c r="F15" s="19">
        <v>41.75569999999999</v>
      </c>
      <c r="G15" s="297">
        <v>0.11113027791272383</v>
      </c>
      <c r="H15" s="19">
        <v>8891.9593063944521</v>
      </c>
      <c r="I15" s="289">
        <v>0.13749595367456682</v>
      </c>
      <c r="J15" s="19">
        <v>7510.3150207974913</v>
      </c>
      <c r="K15" s="59">
        <v>0.14360330228447096</v>
      </c>
      <c r="L15" s="19">
        <v>8770.8124521658738</v>
      </c>
      <c r="M15" s="59">
        <v>0.14991805354832172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226" t="s">
        <v>46</v>
      </c>
      <c r="B16" s="202">
        <v>311.33787200004878</v>
      </c>
      <c r="C16" s="290">
        <v>6.58356031987158E-2</v>
      </c>
      <c r="D16" s="197">
        <v>314.59455200004584</v>
      </c>
      <c r="E16" s="291">
        <v>6.6177414428358908E-2</v>
      </c>
      <c r="F16" s="197">
        <v>312.6237160000428</v>
      </c>
      <c r="G16" s="298">
        <v>6.5686871112426243E-2</v>
      </c>
      <c r="H16" s="197">
        <v>6402.7197270202123</v>
      </c>
      <c r="I16" s="290">
        <v>6.3338203356857359E-2</v>
      </c>
      <c r="J16" s="197">
        <v>9148.5305310078384</v>
      </c>
      <c r="K16" s="291">
        <v>5.7669822460867291E-2</v>
      </c>
      <c r="L16" s="197">
        <v>26505.594459081643</v>
      </c>
      <c r="M16" s="291">
        <v>6.0874016421410805E-2</v>
      </c>
      <c r="N16" s="61"/>
      <c r="O16" s="69"/>
      <c r="P16" s="44"/>
      <c r="Q16" s="56"/>
      <c r="R16" s="19"/>
      <c r="S16" s="19"/>
      <c r="T16" s="19"/>
      <c r="U16" s="19"/>
    </row>
    <row r="17" spans="1:20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20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  <c r="P18" s="72"/>
      <c r="Q18" s="56"/>
      <c r="R18" s="19"/>
      <c r="S18" s="19"/>
      <c r="T18" s="19"/>
    </row>
    <row r="19" spans="1:20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0.20838508941144551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  <c r="P19" s="72"/>
      <c r="Q19" s="56"/>
      <c r="R19" s="19"/>
      <c r="S19" s="19"/>
      <c r="T19" s="19"/>
    </row>
    <row r="20" spans="1:20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0.10216714286161825</v>
      </c>
      <c r="J20" s="22" t="str">
        <f t="shared" ref="J20:J26" si="1">A10</f>
        <v>PE</v>
      </c>
      <c r="K20" s="61">
        <f t="shared" si="0"/>
        <v>480808.94899999996</v>
      </c>
      <c r="L20" s="22" t="str">
        <f t="shared" ref="L20:L26" si="2">A10</f>
        <v>PE</v>
      </c>
      <c r="M20" s="69">
        <f>K20/'6.1, 6.2'!C5</f>
        <v>4.5905505664171481E-2</v>
      </c>
      <c r="N20" s="63"/>
      <c r="O20" s="54"/>
      <c r="P20" s="72"/>
      <c r="Q20" s="56"/>
      <c r="R20" s="60"/>
      <c r="S20" s="60"/>
      <c r="T20" s="60"/>
    </row>
    <row r="21" spans="1:20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8.3493854418133173E-2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  <c r="P21" s="72"/>
      <c r="Q21" s="56"/>
      <c r="R21" s="19"/>
      <c r="S21" s="19"/>
      <c r="T21" s="19"/>
    </row>
    <row r="22" spans="1:20">
      <c r="A22" s="494" t="s">
        <v>53</v>
      </c>
      <c r="B22" s="496">
        <f>SUM(B23,D23,F23)</f>
        <v>1672414.8244622727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8.984409867138668E-2</v>
      </c>
      <c r="J22" s="22" t="str">
        <f t="shared" si="1"/>
        <v>PSE</v>
      </c>
      <c r="K22" s="61">
        <f t="shared" si="0"/>
        <v>148792.92700000003</v>
      </c>
      <c r="L22" s="22" t="str">
        <f t="shared" si="2"/>
        <v>PSE</v>
      </c>
      <c r="M22" s="69">
        <f>K22/'6.1, 6.2'!E5</f>
        <v>0.12995629147308296</v>
      </c>
      <c r="N22" s="63"/>
      <c r="O22" s="54"/>
      <c r="P22" s="72"/>
      <c r="Q22" s="56"/>
      <c r="R22" s="19"/>
      <c r="S22" s="19"/>
      <c r="T22" s="19"/>
    </row>
    <row r="23" spans="1:20">
      <c r="A23" s="495"/>
      <c r="B23" s="260">
        <f>SUM(B24:B27)</f>
        <v>609148.39789672545</v>
      </c>
      <c r="C23" s="299">
        <v>0.10622099657552567</v>
      </c>
      <c r="D23" s="260">
        <f>SUM(D24:D27)</f>
        <v>531961.87140793714</v>
      </c>
      <c r="E23" s="299">
        <v>0.10852281244271807</v>
      </c>
      <c r="F23" s="260">
        <f>SUM(F24:F27)</f>
        <v>531304.55515761033</v>
      </c>
      <c r="G23" s="299">
        <v>0.10913195730261604</v>
      </c>
      <c r="H23" s="54"/>
      <c r="I23" s="54"/>
      <c r="J23" s="22" t="str">
        <f t="shared" si="1"/>
        <v>VE</v>
      </c>
      <c r="K23" s="61">
        <f t="shared" si="0"/>
        <v>10427.798685805545</v>
      </c>
      <c r="L23" s="22" t="str">
        <f t="shared" si="2"/>
        <v>VE</v>
      </c>
      <c r="M23" s="69">
        <f>K23/'6.1, 6.2'!F5</f>
        <v>2.5754824718453796E-2</v>
      </c>
      <c r="N23" s="63"/>
      <c r="O23" s="54"/>
      <c r="P23" s="72"/>
      <c r="Q23" s="56"/>
      <c r="R23" s="59"/>
      <c r="S23" s="60"/>
      <c r="T23" s="60"/>
    </row>
    <row r="24" spans="1:20">
      <c r="A24" s="15" t="s">
        <v>8</v>
      </c>
      <c r="B24" s="19">
        <v>132126.56</v>
      </c>
      <c r="C24" s="289">
        <v>0.20629138596439331</v>
      </c>
      <c r="D24" s="19">
        <v>123122.117</v>
      </c>
      <c r="E24" s="289">
        <v>0.21230025160733806</v>
      </c>
      <c r="F24" s="19">
        <v>134363.86799999999</v>
      </c>
      <c r="G24" s="289">
        <v>0.20695329849887131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  <c r="T24" s="55"/>
    </row>
    <row r="25" spans="1:20">
      <c r="A25" s="15" t="s">
        <v>9</v>
      </c>
      <c r="B25" s="19">
        <v>207935.02600000001</v>
      </c>
      <c r="C25" s="289">
        <v>0.10147856171205846</v>
      </c>
      <c r="D25" s="19">
        <v>193935.17499999999</v>
      </c>
      <c r="E25" s="289">
        <v>0.10347547538499831</v>
      </c>
      <c r="F25" s="19">
        <v>198749.416</v>
      </c>
      <c r="G25" s="289">
        <v>0.10163472606736995</v>
      </c>
      <c r="H25" s="54"/>
      <c r="I25" s="54"/>
      <c r="J25" s="22" t="str">
        <f t="shared" si="1"/>
        <v>VTE</v>
      </c>
      <c r="K25" s="61">
        <f t="shared" si="0"/>
        <v>25173.086779357815</v>
      </c>
      <c r="L25" s="22" t="str">
        <f t="shared" si="2"/>
        <v>VTE</v>
      </c>
      <c r="M25" s="69">
        <f>K25/'6.1, 6.2'!H5</f>
        <v>0.14345782180573952</v>
      </c>
      <c r="N25" s="63"/>
      <c r="O25" s="70"/>
    </row>
    <row r="26" spans="1:20">
      <c r="A26" s="15" t="s">
        <v>132</v>
      </c>
      <c r="B26" s="19">
        <v>73514.2761950196</v>
      </c>
      <c r="C26" s="289">
        <v>8.4684665713763874E-2</v>
      </c>
      <c r="D26" s="19">
        <v>61482.141444260269</v>
      </c>
      <c r="E26" s="289">
        <v>8.3720698679458028E-2</v>
      </c>
      <c r="F26" s="19">
        <v>58261.644749269202</v>
      </c>
      <c r="G26" s="289">
        <v>8.1808411976633494E-2</v>
      </c>
      <c r="H26" s="54"/>
      <c r="I26" s="54"/>
      <c r="J26" s="22" t="str">
        <f t="shared" si="1"/>
        <v>FVE</v>
      </c>
      <c r="K26" s="61">
        <f t="shared" si="0"/>
        <v>42056.844717109692</v>
      </c>
      <c r="L26" s="22" t="str">
        <f t="shared" si="2"/>
        <v>FVE</v>
      </c>
      <c r="M26" s="69">
        <f>K26/'6.1, 6.2'!I5</f>
        <v>6.0501139150708899E-2</v>
      </c>
      <c r="N26" s="63"/>
      <c r="O26" s="70"/>
    </row>
    <row r="27" spans="1:20">
      <c r="A27" s="354" t="s">
        <v>130</v>
      </c>
      <c r="B27" s="197">
        <v>195572.5357017059</v>
      </c>
      <c r="C27" s="290">
        <v>8.9831934301142446E-2</v>
      </c>
      <c r="D27" s="197">
        <v>153422.43796367687</v>
      </c>
      <c r="E27" s="290">
        <v>8.9547156276588741E-2</v>
      </c>
      <c r="F27" s="197">
        <v>139929.62640834114</v>
      </c>
      <c r="G27" s="290">
        <v>9.0189076951677646E-2</v>
      </c>
      <c r="H27" s="54"/>
      <c r="I27" s="54"/>
      <c r="J27" s="54"/>
      <c r="K27" s="54"/>
      <c r="L27" s="54"/>
      <c r="M27" s="54"/>
      <c r="N27" s="63"/>
      <c r="O27" s="70"/>
    </row>
    <row r="28" spans="1:20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5.4835284521828044E-2</v>
      </c>
      <c r="J32" s="22" t="str">
        <f t="shared" si="5"/>
        <v>PE</v>
      </c>
      <c r="K32" s="50">
        <f t="shared" si="6"/>
        <v>175709.66499999998</v>
      </c>
      <c r="L32" s="50">
        <f t="shared" si="7"/>
        <v>156562.49300000002</v>
      </c>
      <c r="M32" s="50">
        <f t="shared" si="8"/>
        <v>148536.79099999997</v>
      </c>
    </row>
    <row r="33" spans="8:13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 ht="13.5" customHeight="1">
      <c r="H34" s="22" t="str">
        <f t="shared" si="3"/>
        <v>PSE</v>
      </c>
      <c r="I34" s="71">
        <f t="shared" si="4"/>
        <v>0.1248818980285416</v>
      </c>
      <c r="J34" s="22" t="str">
        <f t="shared" si="5"/>
        <v>PSE</v>
      </c>
      <c r="K34" s="50">
        <f t="shared" si="6"/>
        <v>52490.905999999995</v>
      </c>
      <c r="L34" s="50">
        <f t="shared" si="7"/>
        <v>47071.520000000004</v>
      </c>
      <c r="M34" s="50">
        <f t="shared" si="8"/>
        <v>49230.501000000004</v>
      </c>
    </row>
    <row r="35" spans="8:13" ht="12.75" customHeight="1">
      <c r="H35" s="22" t="str">
        <f t="shared" si="3"/>
        <v>VE</v>
      </c>
      <c r="I35" s="71">
        <f t="shared" si="4"/>
        <v>1.6204002898652838E-2</v>
      </c>
      <c r="J35" s="22" t="str">
        <f t="shared" si="5"/>
        <v>VE</v>
      </c>
      <c r="K35" s="50">
        <f t="shared" si="6"/>
        <v>2431.4851133108114</v>
      </c>
      <c r="L35" s="50">
        <f t="shared" si="7"/>
        <v>3058.9177761317555</v>
      </c>
      <c r="M35" s="50">
        <f t="shared" si="8"/>
        <v>4937.3957963629773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0.11113027791272383</v>
      </c>
      <c r="J37" s="22" t="str">
        <f t="shared" si="5"/>
        <v>VTE</v>
      </c>
      <c r="K37" s="50">
        <f t="shared" si="6"/>
        <v>8891.9593063944521</v>
      </c>
      <c r="L37" s="50">
        <f t="shared" si="7"/>
        <v>7510.3150207974913</v>
      </c>
      <c r="M37" s="50">
        <f t="shared" si="8"/>
        <v>8770.8124521658738</v>
      </c>
    </row>
    <row r="38" spans="8:13" ht="12.75" customHeight="1">
      <c r="H38" s="22" t="str">
        <f t="shared" si="3"/>
        <v>FVE</v>
      </c>
      <c r="I38" s="71">
        <f t="shared" si="4"/>
        <v>6.5686871112426243E-2</v>
      </c>
      <c r="J38" s="22" t="str">
        <f t="shared" si="5"/>
        <v>FVE</v>
      </c>
      <c r="K38" s="50">
        <f t="shared" si="6"/>
        <v>6402.7197270202123</v>
      </c>
      <c r="L38" s="50">
        <f t="shared" si="7"/>
        <v>9148.5305310078384</v>
      </c>
      <c r="M38" s="50">
        <f t="shared" si="8"/>
        <v>26505.594459081643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6" t="s">
        <v>397</v>
      </c>
      <c r="M1" s="267" t="str">
        <f>'3.1'!N1</f>
        <v>I. čtvrtletí 2026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20"/>
    </row>
    <row r="4" spans="1:24" ht="13.5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57"/>
    </row>
    <row r="5" spans="1:24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53"/>
    </row>
    <row r="6" spans="1:24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53"/>
    </row>
    <row r="7" spans="1:24">
      <c r="A7" s="501" t="s">
        <v>53</v>
      </c>
      <c r="B7" s="506">
        <f>F8</f>
        <v>1249.3014439999981</v>
      </c>
      <c r="C7" s="496"/>
      <c r="D7" s="496"/>
      <c r="E7" s="496"/>
      <c r="F7" s="496"/>
      <c r="G7" s="508"/>
      <c r="H7" s="506">
        <f>SUM(H8,J8,L8)</f>
        <v>445097.36358700844</v>
      </c>
      <c r="I7" s="496"/>
      <c r="J7" s="496"/>
      <c r="K7" s="496"/>
      <c r="L7" s="496"/>
      <c r="M7" s="496"/>
      <c r="N7" s="58"/>
    </row>
    <row r="8" spans="1:24">
      <c r="A8" s="502"/>
      <c r="B8" s="200">
        <f>SUM(B9:B16)</f>
        <v>1249.0078389999971</v>
      </c>
      <c r="C8" s="290">
        <v>5.2446476516482016E-2</v>
      </c>
      <c r="D8" s="260">
        <f>SUM(D9:D16)</f>
        <v>1252.3500739999977</v>
      </c>
      <c r="E8" s="290">
        <v>5.254244562980187E-2</v>
      </c>
      <c r="F8" s="260">
        <f>SUM(F9:F16)</f>
        <v>1249.3014439999981</v>
      </c>
      <c r="G8" s="295">
        <v>5.3753276610635219E-2</v>
      </c>
      <c r="H8" s="260">
        <f>SUM(H9:H16)</f>
        <v>146033.71481407524</v>
      </c>
      <c r="I8" s="290">
        <v>1.8120851153266043E-2</v>
      </c>
      <c r="J8" s="260">
        <f>SUM(J9:J16)</f>
        <v>131668.14445529573</v>
      </c>
      <c r="K8" s="290">
        <v>1.9592390662944544E-2</v>
      </c>
      <c r="L8" s="260">
        <f>SUM(L9:L16)</f>
        <v>167395.50431763747</v>
      </c>
      <c r="M8" s="290">
        <v>2.409916817199485E-2</v>
      </c>
      <c r="N8" s="10"/>
    </row>
    <row r="9" spans="1:24">
      <c r="A9" s="44" t="s">
        <v>7</v>
      </c>
      <c r="B9" s="201">
        <v>0</v>
      </c>
      <c r="C9" s="289">
        <v>0</v>
      </c>
      <c r="D9" s="19">
        <v>0</v>
      </c>
      <c r="E9" s="289">
        <v>0</v>
      </c>
      <c r="F9" s="19">
        <v>0</v>
      </c>
      <c r="G9" s="296">
        <v>0</v>
      </c>
      <c r="H9" s="19">
        <v>0</v>
      </c>
      <c r="I9" s="289">
        <v>0</v>
      </c>
      <c r="J9" s="19">
        <v>0</v>
      </c>
      <c r="K9" s="289">
        <v>0</v>
      </c>
      <c r="L9" s="19">
        <v>0</v>
      </c>
      <c r="M9" s="289">
        <v>0</v>
      </c>
      <c r="N9" s="61"/>
      <c r="O9" s="69"/>
      <c r="X9" s="50"/>
    </row>
    <row r="10" spans="1:24">
      <c r="A10" s="44" t="s">
        <v>20</v>
      </c>
      <c r="B10" s="201">
        <v>70.628200000000007</v>
      </c>
      <c r="C10" s="289">
        <v>7.6584498069778599E-3</v>
      </c>
      <c r="D10" s="19">
        <v>70.628200000000007</v>
      </c>
      <c r="E10" s="289">
        <v>7.6584498069778599E-3</v>
      </c>
      <c r="F10" s="19">
        <v>70.628200000000007</v>
      </c>
      <c r="G10" s="296">
        <v>8.185210432370452E-3</v>
      </c>
      <c r="H10" s="19">
        <v>29478.531000000003</v>
      </c>
      <c r="I10" s="289">
        <v>7.4710079608623749E-3</v>
      </c>
      <c r="J10" s="19">
        <v>23115.487000000001</v>
      </c>
      <c r="K10" s="289">
        <v>7.0981577449360372E-3</v>
      </c>
      <c r="L10" s="19">
        <v>13459.983</v>
      </c>
      <c r="M10" s="289">
        <v>4.1141728672108562E-3</v>
      </c>
      <c r="N10" s="61"/>
      <c r="O10" s="69"/>
      <c r="X10" s="50"/>
    </row>
    <row r="11" spans="1:24">
      <c r="A11" s="44" t="s">
        <v>21</v>
      </c>
      <c r="B11" s="201">
        <v>0</v>
      </c>
      <c r="C11" s="289">
        <v>0</v>
      </c>
      <c r="D11" s="19">
        <v>0</v>
      </c>
      <c r="E11" s="289">
        <v>0</v>
      </c>
      <c r="F11" s="19">
        <v>0</v>
      </c>
      <c r="G11" s="296">
        <v>0</v>
      </c>
      <c r="H11" s="19">
        <v>0</v>
      </c>
      <c r="I11" s="289">
        <v>0</v>
      </c>
      <c r="J11" s="19">
        <v>0</v>
      </c>
      <c r="K11" s="289">
        <v>0</v>
      </c>
      <c r="L11" s="19">
        <v>0</v>
      </c>
      <c r="M11" s="289">
        <v>0</v>
      </c>
      <c r="N11" s="61"/>
      <c r="O11" s="69"/>
      <c r="X11" s="50"/>
    </row>
    <row r="12" spans="1:24">
      <c r="A12" s="44" t="s">
        <v>22</v>
      </c>
      <c r="B12" s="201">
        <v>188.20499999999984</v>
      </c>
      <c r="C12" s="289">
        <v>0.12657280010907737</v>
      </c>
      <c r="D12" s="19">
        <v>189.30399999999983</v>
      </c>
      <c r="E12" s="289">
        <v>0.12747565211761755</v>
      </c>
      <c r="F12" s="19">
        <v>189.30399999999983</v>
      </c>
      <c r="G12" s="296">
        <v>0.1276969043222661</v>
      </c>
      <c r="H12" s="19">
        <v>34380.771000000001</v>
      </c>
      <c r="I12" s="289">
        <v>8.4564608938985597E-2</v>
      </c>
      <c r="J12" s="19">
        <v>31349.185999999991</v>
      </c>
      <c r="K12" s="289">
        <v>8.4979355715064417E-2</v>
      </c>
      <c r="L12" s="19">
        <v>29665.460000000003</v>
      </c>
      <c r="M12" s="289">
        <v>8.0289713162958687E-2</v>
      </c>
      <c r="N12" s="61"/>
      <c r="O12" s="69"/>
      <c r="X12" s="50"/>
    </row>
    <row r="13" spans="1:24">
      <c r="A13" s="44" t="s">
        <v>43</v>
      </c>
      <c r="B13" s="201">
        <v>13.553039999999996</v>
      </c>
      <c r="C13" s="289">
        <v>1.2115639987283121E-2</v>
      </c>
      <c r="D13" s="19">
        <v>13.553039999999996</v>
      </c>
      <c r="E13" s="289">
        <v>1.2145644714423327E-2</v>
      </c>
      <c r="F13" s="19">
        <v>13.553039999999996</v>
      </c>
      <c r="G13" s="296">
        <v>1.2163313991689906E-2</v>
      </c>
      <c r="H13" s="19">
        <v>1651.4890767395339</v>
      </c>
      <c r="I13" s="289">
        <v>1.621753828903609E-2</v>
      </c>
      <c r="J13" s="19">
        <v>3477.5859282747365</v>
      </c>
      <c r="K13" s="289">
        <v>2.5561396365295128E-2</v>
      </c>
      <c r="L13" s="19">
        <v>4400.641427254719</v>
      </c>
      <c r="M13" s="289">
        <v>2.6350307827640092E-2</v>
      </c>
      <c r="N13" s="61"/>
      <c r="O13" s="69"/>
      <c r="X13" s="50"/>
    </row>
    <row r="14" spans="1:24">
      <c r="A14" s="44" t="s">
        <v>44</v>
      </c>
      <c r="B14" s="201">
        <v>650</v>
      </c>
      <c r="C14" s="289">
        <v>0.55484421681604779</v>
      </c>
      <c r="D14" s="19">
        <v>650</v>
      </c>
      <c r="E14" s="289">
        <v>0.55484421681604779</v>
      </c>
      <c r="F14" s="19">
        <v>650</v>
      </c>
      <c r="G14" s="296">
        <v>0.55484421681604779</v>
      </c>
      <c r="H14" s="19">
        <v>64009.22</v>
      </c>
      <c r="I14" s="289">
        <v>0.59643450629511174</v>
      </c>
      <c r="J14" s="19">
        <v>56122.69</v>
      </c>
      <c r="K14" s="289">
        <v>0.59477109775683912</v>
      </c>
      <c r="L14" s="19">
        <v>83073.17</v>
      </c>
      <c r="M14" s="289">
        <v>0.61220531788397425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1">
        <v>63.064999999999991</v>
      </c>
      <c r="C15" s="289">
        <v>0.16721198259653758</v>
      </c>
      <c r="D15" s="19">
        <v>63.064999999999991</v>
      </c>
      <c r="E15" s="59">
        <v>0.16721198259653758</v>
      </c>
      <c r="F15" s="19">
        <v>62.434999999999995</v>
      </c>
      <c r="G15" s="297">
        <v>0.1661669880155503</v>
      </c>
      <c r="H15" s="19">
        <v>10220.00259</v>
      </c>
      <c r="I15" s="289">
        <v>0.15803142527407527</v>
      </c>
      <c r="J15" s="19">
        <v>8984.3608499999991</v>
      </c>
      <c r="K15" s="59">
        <v>0.17178825167819881</v>
      </c>
      <c r="L15" s="19">
        <v>12177.645610000001</v>
      </c>
      <c r="M15" s="59">
        <v>0.2081504919423556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6" t="s">
        <v>46</v>
      </c>
      <c r="B16" s="202">
        <v>263.5565989999975</v>
      </c>
      <c r="C16" s="290">
        <v>5.5731760356363506E-2</v>
      </c>
      <c r="D16" s="197">
        <v>265.79983399999787</v>
      </c>
      <c r="E16" s="291">
        <v>5.5913065429067883E-2</v>
      </c>
      <c r="F16" s="197">
        <v>263.38120399999832</v>
      </c>
      <c r="G16" s="298">
        <v>5.5340290307921376E-2</v>
      </c>
      <c r="H16" s="197">
        <v>6293.7011473357097</v>
      </c>
      <c r="I16" s="290">
        <v>6.2259749002437824E-2</v>
      </c>
      <c r="J16" s="197">
        <v>8618.8346770209864</v>
      </c>
      <c r="K16" s="291">
        <v>5.4330765357199953E-2</v>
      </c>
      <c r="L16" s="197">
        <v>24618.604280382759</v>
      </c>
      <c r="M16" s="291">
        <v>5.6540264492078045E-2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</row>
    <row r="19" spans="1:15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4.3023049150832056E-2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</row>
    <row r="20" spans="1:15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6.6771010182610224E-2</v>
      </c>
      <c r="J20" s="22" t="str">
        <f t="shared" ref="J20:J26" si="1">A10</f>
        <v>PE</v>
      </c>
      <c r="K20" s="61">
        <f t="shared" si="0"/>
        <v>66054.001000000004</v>
      </c>
      <c r="L20" s="22" t="str">
        <f t="shared" ref="L20:L26" si="2">A10</f>
        <v>PE</v>
      </c>
      <c r="M20" s="69">
        <f>K20/'6.1, 6.2'!C5</f>
        <v>6.3065430112173079E-3</v>
      </c>
      <c r="N20" s="63"/>
      <c r="O20" s="54"/>
    </row>
    <row r="21" spans="1:15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5.1250714233369792E-2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494" t="s">
        <v>53</v>
      </c>
      <c r="B22" s="496">
        <f>SUM(B23,D23,F23)</f>
        <v>876604.77958138357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5.2372254105733283E-2</v>
      </c>
      <c r="J22" s="22" t="str">
        <f t="shared" si="1"/>
        <v>PSE</v>
      </c>
      <c r="K22" s="61">
        <f t="shared" si="0"/>
        <v>95395.417000000001</v>
      </c>
      <c r="L22" s="22" t="str">
        <f t="shared" si="2"/>
        <v>PSE</v>
      </c>
      <c r="M22" s="69">
        <f>K22/'6.1, 6.2'!E5</f>
        <v>8.3318709207516911E-2</v>
      </c>
      <c r="N22" s="63"/>
      <c r="O22" s="54"/>
    </row>
    <row r="23" spans="1:15">
      <c r="A23" s="495"/>
      <c r="B23" s="260">
        <f>SUM(B24:B27)</f>
        <v>317994.88252114924</v>
      </c>
      <c r="C23" s="299">
        <v>5.5450746392737504E-2</v>
      </c>
      <c r="D23" s="260">
        <f>SUM(D24:D27)</f>
        <v>278411.15916435176</v>
      </c>
      <c r="E23" s="299">
        <v>5.6797232342960483E-2</v>
      </c>
      <c r="F23" s="260">
        <f>SUM(F24:F27)</f>
        <v>280198.73789588263</v>
      </c>
      <c r="G23" s="299">
        <v>5.7553876403768613E-2</v>
      </c>
      <c r="H23" s="54"/>
      <c r="I23" s="54"/>
      <c r="J23" s="22" t="str">
        <f t="shared" si="1"/>
        <v>VE</v>
      </c>
      <c r="K23" s="61">
        <f t="shared" si="0"/>
        <v>9529.7164322689896</v>
      </c>
      <c r="L23" s="22" t="str">
        <f t="shared" si="2"/>
        <v>VE</v>
      </c>
      <c r="M23" s="69">
        <f>K23/'6.1, 6.2'!F5</f>
        <v>2.3536719850925737E-2</v>
      </c>
      <c r="N23" s="63"/>
      <c r="O23" s="54"/>
    </row>
    <row r="24" spans="1:15">
      <c r="A24" s="15" t="s">
        <v>8</v>
      </c>
      <c r="B24" s="19">
        <v>23296.145</v>
      </c>
      <c r="C24" s="289">
        <v>3.6372656941022846E-2</v>
      </c>
      <c r="D24" s="19">
        <v>24972.745999999999</v>
      </c>
      <c r="E24" s="289">
        <v>4.3060665202224756E-2</v>
      </c>
      <c r="F24" s="19">
        <v>32170.26</v>
      </c>
      <c r="G24" s="289">
        <v>4.9550087532209922E-2</v>
      </c>
      <c r="H24" s="54"/>
      <c r="I24" s="54"/>
      <c r="J24" s="22" t="str">
        <f t="shared" si="1"/>
        <v>PVE</v>
      </c>
      <c r="K24" s="61">
        <f t="shared" si="0"/>
        <v>203205.08000000002</v>
      </c>
      <c r="L24" s="22" t="str">
        <f t="shared" si="2"/>
        <v>PVE</v>
      </c>
      <c r="M24" s="69">
        <f>K24/'6.1, 6.2'!G5</f>
        <v>0.60231241875506558</v>
      </c>
      <c r="N24" s="63"/>
      <c r="O24" s="70"/>
    </row>
    <row r="25" spans="1:15">
      <c r="A25" s="15" t="s">
        <v>9</v>
      </c>
      <c r="B25" s="19">
        <v>136152.73699999999</v>
      </c>
      <c r="C25" s="289">
        <v>6.6446640518948288E-2</v>
      </c>
      <c r="D25" s="19">
        <v>126042.70300000001</v>
      </c>
      <c r="E25" s="289">
        <v>6.7250969875553276E-2</v>
      </c>
      <c r="F25" s="19">
        <v>130337.594</v>
      </c>
      <c r="G25" s="289">
        <v>6.6650891001712842E-2</v>
      </c>
      <c r="H25" s="54"/>
      <c r="I25" s="54"/>
      <c r="J25" s="22" t="str">
        <f t="shared" si="1"/>
        <v>VTE</v>
      </c>
      <c r="K25" s="61">
        <f t="shared" si="0"/>
        <v>31382.009050000001</v>
      </c>
      <c r="L25" s="22" t="str">
        <f t="shared" si="2"/>
        <v>VTE</v>
      </c>
      <c r="M25" s="69">
        <f>K25/'6.1, 6.2'!H5</f>
        <v>0.17884158195063651</v>
      </c>
      <c r="N25" s="63"/>
      <c r="O25" s="70"/>
    </row>
    <row r="26" spans="1:15">
      <c r="A26" s="15" t="s">
        <v>132</v>
      </c>
      <c r="B26" s="19">
        <v>44547.818493866878</v>
      </c>
      <c r="C26" s="289">
        <v>5.1316796038673673E-2</v>
      </c>
      <c r="D26" s="19">
        <v>37829.493879324829</v>
      </c>
      <c r="E26" s="289">
        <v>5.1512708956936062E-2</v>
      </c>
      <c r="F26" s="19">
        <v>36249.547026165455</v>
      </c>
      <c r="G26" s="289">
        <v>5.0900002734991283E-2</v>
      </c>
      <c r="H26" s="54"/>
      <c r="I26" s="54"/>
      <c r="J26" s="22" t="str">
        <f t="shared" si="1"/>
        <v>FVE</v>
      </c>
      <c r="K26" s="61">
        <f t="shared" si="0"/>
        <v>39531.140104739454</v>
      </c>
      <c r="L26" s="22" t="str">
        <f t="shared" si="2"/>
        <v>FVE</v>
      </c>
      <c r="M26" s="69">
        <f>K26/'6.1, 6.2'!I5</f>
        <v>5.6867770855145029E-2</v>
      </c>
      <c r="N26" s="63"/>
      <c r="O26" s="70"/>
    </row>
    <row r="27" spans="1:15">
      <c r="A27" s="354" t="s">
        <v>130</v>
      </c>
      <c r="B27" s="197">
        <v>113998.1820272824</v>
      </c>
      <c r="C27" s="290">
        <v>5.2362552653834535E-2</v>
      </c>
      <c r="D27" s="197">
        <v>89566.216285026938</v>
      </c>
      <c r="E27" s="290">
        <v>5.2276577489121269E-2</v>
      </c>
      <c r="F27" s="197">
        <v>81441.336869717154</v>
      </c>
      <c r="G27" s="290">
        <v>5.2491521534946246E-2</v>
      </c>
      <c r="H27" s="54"/>
      <c r="I27" s="54"/>
      <c r="J27" s="54"/>
      <c r="K27" s="54"/>
      <c r="L27" s="54"/>
      <c r="M27" s="54"/>
      <c r="N27" s="63"/>
      <c r="O27" s="70"/>
    </row>
    <row r="28" spans="1:15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15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15">
      <c r="H32" s="22" t="str">
        <f t="shared" si="3"/>
        <v>PE</v>
      </c>
      <c r="I32" s="71">
        <f t="shared" si="4"/>
        <v>8.185210432370452E-3</v>
      </c>
      <c r="J32" s="22" t="str">
        <f t="shared" si="5"/>
        <v>PE</v>
      </c>
      <c r="K32" s="50">
        <f t="shared" si="6"/>
        <v>29478.531000000003</v>
      </c>
      <c r="L32" s="50">
        <f t="shared" si="7"/>
        <v>23115.487000000001</v>
      </c>
      <c r="M32" s="50">
        <f t="shared" si="8"/>
        <v>13459.983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0.1276969043222661</v>
      </c>
      <c r="J34" s="22" t="str">
        <f t="shared" si="5"/>
        <v>PSE</v>
      </c>
      <c r="K34" s="50">
        <f t="shared" si="6"/>
        <v>34380.771000000001</v>
      </c>
      <c r="L34" s="50">
        <f t="shared" si="7"/>
        <v>31349.185999999991</v>
      </c>
      <c r="M34" s="50">
        <f t="shared" si="8"/>
        <v>29665.460000000003</v>
      </c>
    </row>
    <row r="35" spans="8:13" ht="13.5" customHeight="1">
      <c r="H35" s="22" t="str">
        <f t="shared" si="3"/>
        <v>VE</v>
      </c>
      <c r="I35" s="71">
        <f t="shared" si="4"/>
        <v>1.2163313991689906E-2</v>
      </c>
      <c r="J35" s="22" t="str">
        <f t="shared" si="5"/>
        <v>VE</v>
      </c>
      <c r="K35" s="50">
        <f t="shared" si="6"/>
        <v>1651.4890767395339</v>
      </c>
      <c r="L35" s="50">
        <f t="shared" si="7"/>
        <v>3477.5859282747365</v>
      </c>
      <c r="M35" s="50">
        <f t="shared" si="8"/>
        <v>4400.641427254719</v>
      </c>
    </row>
    <row r="36" spans="8:13" ht="12.75" customHeight="1">
      <c r="H36" s="22" t="str">
        <f t="shared" si="3"/>
        <v>PVE</v>
      </c>
      <c r="I36" s="71">
        <f t="shared" si="4"/>
        <v>0.55484421681604779</v>
      </c>
      <c r="J36" s="22" t="str">
        <f t="shared" si="5"/>
        <v>PVE</v>
      </c>
      <c r="K36" s="50">
        <f t="shared" si="6"/>
        <v>64009.22</v>
      </c>
      <c r="L36" s="50">
        <f t="shared" si="7"/>
        <v>56122.69</v>
      </c>
      <c r="M36" s="50">
        <f t="shared" si="8"/>
        <v>83073.17</v>
      </c>
    </row>
    <row r="37" spans="8:13" ht="12.75" customHeight="1">
      <c r="H37" s="22" t="str">
        <f t="shared" si="3"/>
        <v>VTE</v>
      </c>
      <c r="I37" s="71">
        <f t="shared" si="4"/>
        <v>0.1661669880155503</v>
      </c>
      <c r="J37" s="22" t="str">
        <f t="shared" si="5"/>
        <v>VTE</v>
      </c>
      <c r="K37" s="50">
        <f t="shared" si="6"/>
        <v>10220.00259</v>
      </c>
      <c r="L37" s="50">
        <f t="shared" si="7"/>
        <v>8984.3608499999991</v>
      </c>
      <c r="M37" s="50">
        <f t="shared" si="8"/>
        <v>12177.645610000001</v>
      </c>
    </row>
    <row r="38" spans="8:13" ht="12.75" customHeight="1">
      <c r="H38" s="22" t="str">
        <f t="shared" si="3"/>
        <v>FVE</v>
      </c>
      <c r="I38" s="71">
        <f t="shared" si="4"/>
        <v>5.5340290307921376E-2</v>
      </c>
      <c r="J38" s="22" t="str">
        <f t="shared" si="5"/>
        <v>FVE</v>
      </c>
      <c r="K38" s="50">
        <f t="shared" si="6"/>
        <v>6293.7011473357097</v>
      </c>
      <c r="L38" s="50">
        <f t="shared" si="7"/>
        <v>8618.8346770209864</v>
      </c>
      <c r="M38" s="50">
        <f t="shared" si="8"/>
        <v>24618.604280382759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6" t="s">
        <v>398</v>
      </c>
      <c r="M1" s="267" t="str">
        <f>'3.1'!N1</f>
        <v>I. čtvrtletí 2026</v>
      </c>
      <c r="N1" s="54"/>
      <c r="O1" s="54"/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21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20"/>
    </row>
    <row r="4" spans="1:21" ht="13.5" customHeight="1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57"/>
    </row>
    <row r="5" spans="1:21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53"/>
    </row>
    <row r="6" spans="1:21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53"/>
    </row>
    <row r="7" spans="1:21">
      <c r="A7" s="501" t="s">
        <v>53</v>
      </c>
      <c r="B7" s="506">
        <f>F8</f>
        <v>1686.3009969999973</v>
      </c>
      <c r="C7" s="496"/>
      <c r="D7" s="496"/>
      <c r="E7" s="496"/>
      <c r="F7" s="496"/>
      <c r="G7" s="508"/>
      <c r="H7" s="506">
        <f>SUM(H8,J8,L8)</f>
        <v>1420831.2205058201</v>
      </c>
      <c r="I7" s="496"/>
      <c r="J7" s="496"/>
      <c r="K7" s="496"/>
      <c r="L7" s="496"/>
      <c r="M7" s="496"/>
      <c r="N7" s="58"/>
    </row>
    <row r="8" spans="1:21">
      <c r="A8" s="502"/>
      <c r="B8" s="200">
        <f>SUM(B9:B16)</f>
        <v>1684.1368669999961</v>
      </c>
      <c r="C8" s="290">
        <v>7.0717766444424277E-2</v>
      </c>
      <c r="D8" s="260">
        <f>SUM(D9:D16)</f>
        <v>1682.9398369999967</v>
      </c>
      <c r="E8" s="290">
        <v>7.0607872925953219E-2</v>
      </c>
      <c r="F8" s="260">
        <f>SUM(F9:F16)</f>
        <v>1686.3009969999973</v>
      </c>
      <c r="G8" s="295">
        <v>7.2555910645798416E-2</v>
      </c>
      <c r="H8" s="260">
        <f>SUM(H9:H16)</f>
        <v>576644.45165620488</v>
      </c>
      <c r="I8" s="290">
        <v>7.155394417051196E-2</v>
      </c>
      <c r="J8" s="260">
        <f>SUM(J9:J16)</f>
        <v>492552.47474322357</v>
      </c>
      <c r="K8" s="290">
        <v>7.3292447061451896E-2</v>
      </c>
      <c r="L8" s="260">
        <f>SUM(L9:L16)</f>
        <v>351634.29410639184</v>
      </c>
      <c r="M8" s="290">
        <v>5.0623187422230966E-2</v>
      </c>
      <c r="N8" s="10"/>
    </row>
    <row r="9" spans="1:21">
      <c r="A9" s="44" t="s">
        <v>7</v>
      </c>
      <c r="B9" s="201">
        <v>0</v>
      </c>
      <c r="C9" s="289">
        <v>0</v>
      </c>
      <c r="D9" s="19">
        <v>0</v>
      </c>
      <c r="E9" s="289">
        <v>0</v>
      </c>
      <c r="F9" s="19">
        <v>0</v>
      </c>
      <c r="G9" s="296">
        <v>0</v>
      </c>
      <c r="H9" s="19">
        <v>0</v>
      </c>
      <c r="I9" s="289">
        <v>0</v>
      </c>
      <c r="J9" s="19">
        <v>0</v>
      </c>
      <c r="K9" s="289">
        <v>0</v>
      </c>
      <c r="L9" s="19">
        <v>0</v>
      </c>
      <c r="M9" s="289">
        <v>0</v>
      </c>
      <c r="N9" s="61"/>
      <c r="O9" s="69"/>
    </row>
    <row r="10" spans="1:21">
      <c r="A10" s="44" t="s">
        <v>20</v>
      </c>
      <c r="B10" s="201">
        <v>1293.7099999999998</v>
      </c>
      <c r="C10" s="289">
        <v>0.14028126300522065</v>
      </c>
      <c r="D10" s="19">
        <v>1293.7099999999998</v>
      </c>
      <c r="E10" s="289">
        <v>0.14028126300522065</v>
      </c>
      <c r="F10" s="19">
        <v>1293.7099999999998</v>
      </c>
      <c r="G10" s="296">
        <v>0.14993003628100354</v>
      </c>
      <c r="H10" s="19">
        <v>534144.76699999999</v>
      </c>
      <c r="I10" s="289">
        <v>0.13537308919871135</v>
      </c>
      <c r="J10" s="19">
        <v>447236.63699999999</v>
      </c>
      <c r="K10" s="289">
        <v>0.1373346016348562</v>
      </c>
      <c r="L10" s="19">
        <v>291733.97399999999</v>
      </c>
      <c r="M10" s="289">
        <v>8.9171286492293292E-2</v>
      </c>
      <c r="N10" s="61"/>
      <c r="O10" s="69"/>
    </row>
    <row r="11" spans="1:21">
      <c r="A11" s="44" t="s">
        <v>21</v>
      </c>
      <c r="B11" s="201">
        <v>0</v>
      </c>
      <c r="C11" s="289">
        <v>0</v>
      </c>
      <c r="D11" s="19">
        <v>0</v>
      </c>
      <c r="E11" s="289">
        <v>0</v>
      </c>
      <c r="F11" s="19">
        <v>0</v>
      </c>
      <c r="G11" s="296">
        <v>0</v>
      </c>
      <c r="H11" s="19">
        <v>0</v>
      </c>
      <c r="I11" s="289">
        <v>0</v>
      </c>
      <c r="J11" s="19">
        <v>0</v>
      </c>
      <c r="K11" s="289">
        <v>0</v>
      </c>
      <c r="L11" s="19">
        <v>0</v>
      </c>
      <c r="M11" s="289">
        <v>0</v>
      </c>
      <c r="N11" s="61"/>
      <c r="O11" s="69"/>
    </row>
    <row r="12" spans="1:21">
      <c r="A12" s="44" t="s">
        <v>22</v>
      </c>
      <c r="B12" s="201">
        <v>85.380500000000012</v>
      </c>
      <c r="C12" s="289">
        <v>5.7420626230509766E-2</v>
      </c>
      <c r="D12" s="19">
        <v>85.380500000000012</v>
      </c>
      <c r="E12" s="289">
        <v>5.7494479332862787E-2</v>
      </c>
      <c r="F12" s="19">
        <v>85.260500000000022</v>
      </c>
      <c r="G12" s="296">
        <v>5.7513322016273204E-2</v>
      </c>
      <c r="H12" s="19">
        <v>31873.727000000003</v>
      </c>
      <c r="I12" s="289">
        <v>7.8398162134961633E-2</v>
      </c>
      <c r="J12" s="19">
        <v>28620.292000000001</v>
      </c>
      <c r="K12" s="289">
        <v>7.7582045496716032E-2</v>
      </c>
      <c r="L12" s="19">
        <v>29730.899000000016</v>
      </c>
      <c r="M12" s="289">
        <v>8.0466824137798515E-2</v>
      </c>
      <c r="N12" s="61"/>
      <c r="O12" s="69"/>
    </row>
    <row r="13" spans="1:21">
      <c r="A13" s="44" t="s">
        <v>43</v>
      </c>
      <c r="B13" s="201">
        <v>30.383800000000022</v>
      </c>
      <c r="C13" s="289">
        <v>2.7161373554982004E-2</v>
      </c>
      <c r="D13" s="19">
        <v>30.357800000000022</v>
      </c>
      <c r="E13" s="289">
        <v>2.7205339400719019E-2</v>
      </c>
      <c r="F13" s="19">
        <v>30.357800000000019</v>
      </c>
      <c r="G13" s="296">
        <v>2.7244917265567294E-2</v>
      </c>
      <c r="H13" s="19">
        <v>2947.0749955027673</v>
      </c>
      <c r="I13" s="289">
        <v>2.8940125764915923E-2</v>
      </c>
      <c r="J13" s="19">
        <v>6631.6850414637056</v>
      </c>
      <c r="K13" s="289">
        <v>4.8745058615632976E-2</v>
      </c>
      <c r="L13" s="19">
        <v>6590.2559036834173</v>
      </c>
      <c r="M13" s="289">
        <v>3.9461354576510677E-2</v>
      </c>
      <c r="N13" s="61"/>
      <c r="O13" s="69"/>
    </row>
    <row r="14" spans="1:21">
      <c r="A14" s="44" t="s">
        <v>44</v>
      </c>
      <c r="B14" s="201">
        <v>0</v>
      </c>
      <c r="C14" s="289">
        <v>0</v>
      </c>
      <c r="D14" s="19">
        <v>0</v>
      </c>
      <c r="E14" s="289">
        <v>0</v>
      </c>
      <c r="F14" s="19">
        <v>0</v>
      </c>
      <c r="G14" s="296">
        <v>0</v>
      </c>
      <c r="H14" s="19">
        <v>0</v>
      </c>
      <c r="I14" s="289">
        <v>0</v>
      </c>
      <c r="J14" s="19">
        <v>0</v>
      </c>
      <c r="K14" s="289">
        <v>0</v>
      </c>
      <c r="L14" s="19">
        <v>0</v>
      </c>
      <c r="M14" s="289">
        <v>0</v>
      </c>
      <c r="N14" s="61"/>
      <c r="O14" s="69"/>
      <c r="P14" s="44"/>
      <c r="Q14" s="56"/>
      <c r="R14" s="19"/>
      <c r="S14" s="19"/>
      <c r="T14" s="19"/>
      <c r="U14" s="19"/>
    </row>
    <row r="15" spans="1:21">
      <c r="A15" s="44" t="s">
        <v>45</v>
      </c>
      <c r="B15" s="201">
        <v>22.965399999999999</v>
      </c>
      <c r="C15" s="289">
        <v>6.0890986523785377E-2</v>
      </c>
      <c r="D15" s="19">
        <v>22.965399999999999</v>
      </c>
      <c r="E15" s="59">
        <v>6.0890986523785377E-2</v>
      </c>
      <c r="F15" s="19">
        <v>22.965399999999999</v>
      </c>
      <c r="G15" s="297">
        <v>6.1121027413667317E-2</v>
      </c>
      <c r="H15" s="19">
        <v>2138.7377713732662</v>
      </c>
      <c r="I15" s="289">
        <v>3.3071202802661577E-2</v>
      </c>
      <c r="J15" s="19">
        <v>1723.4460339979107</v>
      </c>
      <c r="K15" s="59">
        <v>3.2953683181839999E-2</v>
      </c>
      <c r="L15" s="19">
        <v>1736.6678667407234</v>
      </c>
      <c r="M15" s="59">
        <v>2.9684577986545859E-2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226" t="s">
        <v>46</v>
      </c>
      <c r="B16" s="202">
        <v>251.69716699999606</v>
      </c>
      <c r="C16" s="290">
        <v>5.3223961178902289E-2</v>
      </c>
      <c r="D16" s="197">
        <v>250.52613699999691</v>
      </c>
      <c r="E16" s="291">
        <v>5.2700124296437917E-2</v>
      </c>
      <c r="F16" s="197">
        <v>254.00729699999738</v>
      </c>
      <c r="G16" s="298">
        <v>5.3370693666926781E-2</v>
      </c>
      <c r="H16" s="197">
        <v>5540.1448893290089</v>
      </c>
      <c r="I16" s="290">
        <v>5.4805276286876113E-2</v>
      </c>
      <c r="J16" s="197">
        <v>8340.4146677619156</v>
      </c>
      <c r="K16" s="291">
        <v>5.2575682128357649E-2</v>
      </c>
      <c r="L16" s="197">
        <v>21842.497335967651</v>
      </c>
      <c r="M16" s="291">
        <v>5.0164524457920252E-2</v>
      </c>
      <c r="N16" s="61"/>
      <c r="O16" s="69"/>
      <c r="P16" s="44"/>
      <c r="Q16" s="56"/>
      <c r="R16" s="19"/>
      <c r="S16" s="19"/>
      <c r="T16" s="19"/>
      <c r="U16" s="19"/>
    </row>
    <row r="17" spans="1:20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20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  <c r="P18" s="72"/>
      <c r="Q18" s="56"/>
      <c r="R18" s="19"/>
      <c r="S18" s="19"/>
      <c r="T18" s="19"/>
    </row>
    <row r="19" spans="1:20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3.2857148372232123E-2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  <c r="P19" s="72"/>
      <c r="Q19" s="56"/>
      <c r="R19" s="19"/>
      <c r="S19" s="19"/>
      <c r="T19" s="19"/>
    </row>
    <row r="20" spans="1:20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4.4690920729220082E-2</v>
      </c>
      <c r="J20" s="22" t="str">
        <f t="shared" ref="J20:J26" si="1">A10</f>
        <v>PE</v>
      </c>
      <c r="K20" s="61">
        <f t="shared" si="0"/>
        <v>1273115.378</v>
      </c>
      <c r="L20" s="22" t="str">
        <f t="shared" ref="L20:L26" si="2">A10</f>
        <v>PE</v>
      </c>
      <c r="M20" s="69">
        <f>K20/'6.1, 6.2'!C5</f>
        <v>0.121551408969143</v>
      </c>
      <c r="N20" s="63"/>
      <c r="O20" s="54"/>
      <c r="P20" s="72"/>
      <c r="Q20" s="56"/>
      <c r="R20" s="60"/>
      <c r="S20" s="60"/>
      <c r="T20" s="60"/>
    </row>
    <row r="21" spans="1:20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5.0117566201237668E-2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  <c r="P21" s="72"/>
      <c r="Q21" s="56"/>
      <c r="R21" s="19"/>
      <c r="S21" s="19"/>
      <c r="T21" s="19"/>
    </row>
    <row r="22" spans="1:20">
      <c r="A22" s="494" t="s">
        <v>53</v>
      </c>
      <c r="B22" s="496">
        <f>SUM(B23,D23,F23)</f>
        <v>704534.71392582043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4.8580212433718226E-2</v>
      </c>
      <c r="J22" s="22" t="str">
        <f t="shared" si="1"/>
        <v>PSE</v>
      </c>
      <c r="K22" s="61">
        <f t="shared" si="0"/>
        <v>90224.91800000002</v>
      </c>
      <c r="L22" s="22" t="str">
        <f t="shared" si="2"/>
        <v>PSE</v>
      </c>
      <c r="M22" s="69">
        <f>K22/'6.1, 6.2'!E5</f>
        <v>7.8802776302283578E-2</v>
      </c>
      <c r="N22" s="63"/>
      <c r="O22" s="54"/>
      <c r="P22" s="72"/>
      <c r="Q22" s="56"/>
      <c r="R22" s="19"/>
      <c r="S22" s="19"/>
      <c r="T22" s="19"/>
    </row>
    <row r="23" spans="1:20">
      <c r="A23" s="495"/>
      <c r="B23" s="260">
        <f>SUM(B24:B27)</f>
        <v>262726.40119620506</v>
      </c>
      <c r="C23" s="299">
        <v>4.5813237395222736E-2</v>
      </c>
      <c r="D23" s="260">
        <f>SUM(D24:D27)</f>
        <v>221490.69501322357</v>
      </c>
      <c r="E23" s="299">
        <v>4.5185180451203087E-2</v>
      </c>
      <c r="F23" s="260">
        <f>SUM(F24:F27)</f>
        <v>220317.61771639177</v>
      </c>
      <c r="G23" s="299">
        <v>4.5254068718659571E-2</v>
      </c>
      <c r="H23" s="54"/>
      <c r="I23" s="54"/>
      <c r="J23" s="22" t="str">
        <f t="shared" si="1"/>
        <v>VE</v>
      </c>
      <c r="K23" s="61">
        <f t="shared" si="0"/>
        <v>16169.01594064989</v>
      </c>
      <c r="L23" s="22" t="str">
        <f t="shared" si="2"/>
        <v>VE</v>
      </c>
      <c r="M23" s="69">
        <f>K23/'6.1, 6.2'!F5</f>
        <v>3.9934619373518727E-2</v>
      </c>
      <c r="N23" s="63"/>
      <c r="O23" s="54"/>
      <c r="P23" s="72"/>
      <c r="Q23" s="56"/>
      <c r="R23" s="59"/>
      <c r="S23" s="60"/>
      <c r="T23" s="60"/>
    </row>
    <row r="24" spans="1:20">
      <c r="A24" s="15" t="s">
        <v>8</v>
      </c>
      <c r="B24" s="19">
        <v>21673.739000000001</v>
      </c>
      <c r="C24" s="289">
        <v>3.3839567588382871E-2</v>
      </c>
      <c r="D24" s="19">
        <v>17060.667000000001</v>
      </c>
      <c r="E24" s="289">
        <v>2.9417816919839104E-2</v>
      </c>
      <c r="F24" s="19">
        <v>22697.807000000001</v>
      </c>
      <c r="G24" s="289">
        <v>3.4960187565758166E-2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  <c r="T24" s="55"/>
    </row>
    <row r="25" spans="1:20">
      <c r="A25" s="15" t="s">
        <v>9</v>
      </c>
      <c r="B25" s="19">
        <v>91327.01</v>
      </c>
      <c r="C25" s="289">
        <v>4.4570334294053854E-2</v>
      </c>
      <c r="D25" s="19">
        <v>84458.676000000007</v>
      </c>
      <c r="E25" s="289">
        <v>4.506352006276091E-2</v>
      </c>
      <c r="F25" s="19">
        <v>86943.043999999994</v>
      </c>
      <c r="G25" s="289">
        <v>4.4460168176812621E-2</v>
      </c>
      <c r="H25" s="54"/>
      <c r="I25" s="54"/>
      <c r="J25" s="22" t="str">
        <f t="shared" si="1"/>
        <v>VTE</v>
      </c>
      <c r="K25" s="61">
        <f t="shared" si="0"/>
        <v>5598.8516721119004</v>
      </c>
      <c r="L25" s="22" t="str">
        <f t="shared" si="2"/>
        <v>VTE</v>
      </c>
      <c r="M25" s="69">
        <f>K25/'6.1, 6.2'!H5</f>
        <v>3.1907055043929974E-2</v>
      </c>
      <c r="N25" s="63"/>
      <c r="O25" s="70"/>
    </row>
    <row r="26" spans="1:20">
      <c r="A26" s="15" t="s">
        <v>132</v>
      </c>
      <c r="B26" s="19">
        <v>43923.524645960417</v>
      </c>
      <c r="C26" s="289">
        <v>5.0597641630122217E-2</v>
      </c>
      <c r="D26" s="19">
        <v>36901.510818572329</v>
      </c>
      <c r="E26" s="289">
        <v>5.0249067379335252E-2</v>
      </c>
      <c r="F26" s="19">
        <v>35178.996247500734</v>
      </c>
      <c r="G26" s="289">
        <v>4.9396782914819491E-2</v>
      </c>
      <c r="H26" s="54"/>
      <c r="I26" s="54"/>
      <c r="J26" s="22" t="str">
        <f t="shared" si="1"/>
        <v>FVE</v>
      </c>
      <c r="K26" s="61">
        <f t="shared" si="0"/>
        <v>35723.056893058572</v>
      </c>
      <c r="L26" s="22" t="str">
        <f t="shared" si="2"/>
        <v>FVE</v>
      </c>
      <c r="M26" s="69">
        <f>K26/'6.1, 6.2'!I5</f>
        <v>5.13896287397035E-2</v>
      </c>
      <c r="N26" s="63"/>
      <c r="O26" s="70"/>
    </row>
    <row r="27" spans="1:20">
      <c r="A27" s="354" t="s">
        <v>130</v>
      </c>
      <c r="B27" s="197">
        <v>105802.12755024464</v>
      </c>
      <c r="C27" s="290">
        <v>4.8597875652188344E-2</v>
      </c>
      <c r="D27" s="197">
        <v>83069.841194651221</v>
      </c>
      <c r="E27" s="290">
        <v>4.8484877114845247E-2</v>
      </c>
      <c r="F27" s="197">
        <v>75497.770468891045</v>
      </c>
      <c r="G27" s="290">
        <v>4.8660704707584532E-2</v>
      </c>
      <c r="H27" s="54"/>
      <c r="I27" s="54"/>
      <c r="J27" s="54"/>
      <c r="K27" s="54"/>
      <c r="L27" s="54"/>
      <c r="M27" s="54"/>
      <c r="N27" s="63"/>
      <c r="O27" s="70"/>
    </row>
    <row r="28" spans="1:20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0.14993003628100354</v>
      </c>
      <c r="J32" s="22" t="str">
        <f t="shared" si="5"/>
        <v>PE</v>
      </c>
      <c r="K32" s="50">
        <f t="shared" si="6"/>
        <v>534144.76699999999</v>
      </c>
      <c r="L32" s="50">
        <f t="shared" si="7"/>
        <v>447236.63699999999</v>
      </c>
      <c r="M32" s="50">
        <f t="shared" si="8"/>
        <v>291733.97399999999</v>
      </c>
    </row>
    <row r="33" spans="8:13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 ht="13.5" customHeight="1">
      <c r="H34" s="22" t="str">
        <f t="shared" si="3"/>
        <v>PSE</v>
      </c>
      <c r="I34" s="71">
        <f t="shared" si="4"/>
        <v>5.7513322016273204E-2</v>
      </c>
      <c r="J34" s="22" t="str">
        <f t="shared" si="5"/>
        <v>PSE</v>
      </c>
      <c r="K34" s="50">
        <f t="shared" si="6"/>
        <v>31873.727000000003</v>
      </c>
      <c r="L34" s="50">
        <f t="shared" si="7"/>
        <v>28620.292000000001</v>
      </c>
      <c r="M34" s="50">
        <f t="shared" si="8"/>
        <v>29730.899000000016</v>
      </c>
    </row>
    <row r="35" spans="8:13" ht="12.75" customHeight="1">
      <c r="H35" s="22" t="str">
        <f t="shared" si="3"/>
        <v>VE</v>
      </c>
      <c r="I35" s="71">
        <f t="shared" si="4"/>
        <v>2.7244917265567294E-2</v>
      </c>
      <c r="J35" s="22" t="str">
        <f t="shared" si="5"/>
        <v>VE</v>
      </c>
      <c r="K35" s="50">
        <f t="shared" si="6"/>
        <v>2947.0749955027673</v>
      </c>
      <c r="L35" s="50">
        <f t="shared" si="7"/>
        <v>6631.6850414637056</v>
      </c>
      <c r="M35" s="50">
        <f t="shared" si="8"/>
        <v>6590.2559036834173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6.1121027413667317E-2</v>
      </c>
      <c r="J37" s="22" t="str">
        <f t="shared" si="5"/>
        <v>VTE</v>
      </c>
      <c r="K37" s="50">
        <f t="shared" si="6"/>
        <v>2138.7377713732662</v>
      </c>
      <c r="L37" s="50">
        <f t="shared" si="7"/>
        <v>1723.4460339979107</v>
      </c>
      <c r="M37" s="50">
        <f t="shared" si="8"/>
        <v>1736.6678667407234</v>
      </c>
    </row>
    <row r="38" spans="8:13" ht="12.75" customHeight="1">
      <c r="H38" s="22" t="str">
        <f t="shared" si="3"/>
        <v>FVE</v>
      </c>
      <c r="I38" s="71">
        <f t="shared" si="4"/>
        <v>5.3370693666926781E-2</v>
      </c>
      <c r="J38" s="22" t="str">
        <f t="shared" si="5"/>
        <v>FVE</v>
      </c>
      <c r="K38" s="50">
        <f t="shared" si="6"/>
        <v>5540.1448893290089</v>
      </c>
      <c r="L38" s="50">
        <f t="shared" si="7"/>
        <v>8340.4146677619156</v>
      </c>
      <c r="M38" s="50">
        <f t="shared" si="8"/>
        <v>21842.497335967651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6" t="s">
        <v>399</v>
      </c>
      <c r="M1" s="267" t="str">
        <f>'3.1'!N1</f>
        <v>I. čtvrtletí 2026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20"/>
    </row>
    <row r="4" spans="1:24" ht="13.5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57"/>
    </row>
    <row r="5" spans="1:24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53"/>
    </row>
    <row r="6" spans="1:24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53"/>
    </row>
    <row r="7" spans="1:24">
      <c r="A7" s="501" t="s">
        <v>53</v>
      </c>
      <c r="B7" s="506">
        <f>F8</f>
        <v>773.97793899999738</v>
      </c>
      <c r="C7" s="496"/>
      <c r="D7" s="496"/>
      <c r="E7" s="496"/>
      <c r="F7" s="496"/>
      <c r="G7" s="508"/>
      <c r="H7" s="506">
        <f>SUM(H8,J8,L8)</f>
        <v>343507.08423476492</v>
      </c>
      <c r="I7" s="496"/>
      <c r="J7" s="496"/>
      <c r="K7" s="496"/>
      <c r="L7" s="496"/>
      <c r="M7" s="496"/>
      <c r="N7" s="58"/>
    </row>
    <row r="8" spans="1:24">
      <c r="A8" s="502"/>
      <c r="B8" s="200">
        <f>SUM(B9:B16)</f>
        <v>763.50541299999804</v>
      </c>
      <c r="C8" s="290">
        <v>3.2059981901451776E-2</v>
      </c>
      <c r="D8" s="260">
        <f>SUM(D9:D16)</f>
        <v>773.1216079999981</v>
      </c>
      <c r="E8" s="290">
        <v>3.2436377732481349E-2</v>
      </c>
      <c r="F8" s="260">
        <f>SUM(F9:F16)</f>
        <v>773.97793899999738</v>
      </c>
      <c r="G8" s="295">
        <v>3.3301690673140913E-2</v>
      </c>
      <c r="H8" s="260">
        <f>SUM(H9:H16)</f>
        <v>117505.27790871212</v>
      </c>
      <c r="I8" s="290">
        <v>1.4580849726502362E-2</v>
      </c>
      <c r="J8" s="260">
        <f>SUM(J9:J16)</f>
        <v>101568.51183559865</v>
      </c>
      <c r="K8" s="290">
        <v>1.5113526291187271E-2</v>
      </c>
      <c r="L8" s="260">
        <f>SUM(L9:L16)</f>
        <v>124433.29449045414</v>
      </c>
      <c r="M8" s="290">
        <v>1.791409454121675E-2</v>
      </c>
      <c r="N8" s="10"/>
    </row>
    <row r="9" spans="1:24">
      <c r="A9" s="44" t="s">
        <v>7</v>
      </c>
      <c r="B9" s="201">
        <v>0</v>
      </c>
      <c r="C9" s="289">
        <v>0</v>
      </c>
      <c r="D9" s="19">
        <v>0</v>
      </c>
      <c r="E9" s="289">
        <v>0</v>
      </c>
      <c r="F9" s="19">
        <v>0</v>
      </c>
      <c r="G9" s="296">
        <v>0</v>
      </c>
      <c r="H9" s="19">
        <v>0</v>
      </c>
      <c r="I9" s="289">
        <v>0</v>
      </c>
      <c r="J9" s="19">
        <v>0</v>
      </c>
      <c r="K9" s="289">
        <v>0</v>
      </c>
      <c r="L9" s="19">
        <v>0</v>
      </c>
      <c r="M9" s="289">
        <v>0</v>
      </c>
      <c r="N9" s="61"/>
      <c r="O9" s="69"/>
      <c r="X9" s="50"/>
    </row>
    <row r="10" spans="1:24">
      <c r="A10" s="44" t="s">
        <v>20</v>
      </c>
      <c r="B10" s="201">
        <v>262.08500000000004</v>
      </c>
      <c r="C10" s="289">
        <v>2.8418745170651277E-2</v>
      </c>
      <c r="D10" s="19">
        <v>262.08500000000004</v>
      </c>
      <c r="E10" s="289">
        <v>2.8418745170651277E-2</v>
      </c>
      <c r="F10" s="19">
        <v>262.08500000000004</v>
      </c>
      <c r="G10" s="296">
        <v>3.0373432653923078E-2</v>
      </c>
      <c r="H10" s="19">
        <v>82644.872000000003</v>
      </c>
      <c r="I10" s="289">
        <v>2.0945429629327592E-2</v>
      </c>
      <c r="J10" s="19">
        <v>57249.097999999998</v>
      </c>
      <c r="K10" s="289">
        <v>1.7579691414647772E-2</v>
      </c>
      <c r="L10" s="19">
        <v>52242.998999999996</v>
      </c>
      <c r="M10" s="289">
        <v>1.5968573584938694E-2</v>
      </c>
      <c r="N10" s="61"/>
      <c r="O10" s="69"/>
      <c r="X10" s="50"/>
    </row>
    <row r="11" spans="1:24">
      <c r="A11" s="44" t="s">
        <v>21</v>
      </c>
      <c r="B11" s="201">
        <v>0</v>
      </c>
      <c r="C11" s="289">
        <v>0</v>
      </c>
      <c r="D11" s="19">
        <v>0</v>
      </c>
      <c r="E11" s="289">
        <v>0</v>
      </c>
      <c r="F11" s="19">
        <v>0</v>
      </c>
      <c r="G11" s="296">
        <v>0</v>
      </c>
      <c r="H11" s="19">
        <v>0</v>
      </c>
      <c r="I11" s="289">
        <v>0</v>
      </c>
      <c r="J11" s="19">
        <v>0</v>
      </c>
      <c r="K11" s="289">
        <v>0</v>
      </c>
      <c r="L11" s="19">
        <v>0</v>
      </c>
      <c r="M11" s="289">
        <v>0</v>
      </c>
      <c r="N11" s="61"/>
      <c r="O11" s="69"/>
      <c r="X11" s="50"/>
    </row>
    <row r="12" spans="1:24">
      <c r="A12" s="44" t="s">
        <v>22</v>
      </c>
      <c r="B12" s="201">
        <v>74.132500000000007</v>
      </c>
      <c r="C12" s="289">
        <v>4.9856051136187594E-2</v>
      </c>
      <c r="D12" s="19">
        <v>74.149500000000003</v>
      </c>
      <c r="E12" s="289">
        <v>4.993162250504634E-2</v>
      </c>
      <c r="F12" s="19">
        <v>74.149500000000003</v>
      </c>
      <c r="G12" s="296">
        <v>5.0018285968832565E-2</v>
      </c>
      <c r="H12" s="19">
        <v>24123.84499999999</v>
      </c>
      <c r="I12" s="289">
        <v>5.9336177147676597E-2</v>
      </c>
      <c r="J12" s="19">
        <v>23381.511000000002</v>
      </c>
      <c r="K12" s="289">
        <v>6.3381095139908653E-2</v>
      </c>
      <c r="L12" s="19">
        <v>23684.802</v>
      </c>
      <c r="M12" s="289">
        <v>6.4103032917792957E-2</v>
      </c>
      <c r="N12" s="61"/>
      <c r="O12" s="69"/>
      <c r="X12" s="50"/>
    </row>
    <row r="13" spans="1:24">
      <c r="A13" s="44" t="s">
        <v>43</v>
      </c>
      <c r="B13" s="201">
        <v>21.210999999999991</v>
      </c>
      <c r="C13" s="289">
        <v>1.8961416757440563E-2</v>
      </c>
      <c r="D13" s="19">
        <v>21.210999999999991</v>
      </c>
      <c r="E13" s="289">
        <v>1.9008375245526697E-2</v>
      </c>
      <c r="F13" s="19">
        <v>21.235499999999998</v>
      </c>
      <c r="G13" s="296">
        <v>1.9058016081302132E-2</v>
      </c>
      <c r="H13" s="19">
        <v>3682.7435818461922</v>
      </c>
      <c r="I13" s="289">
        <v>3.6164353666331958E-2</v>
      </c>
      <c r="J13" s="19">
        <v>6674.5963467016954</v>
      </c>
      <c r="K13" s="289">
        <v>4.9060470773481392E-2</v>
      </c>
      <c r="L13" s="19">
        <v>8898.6038785940673</v>
      </c>
      <c r="M13" s="289">
        <v>5.3283357736207002E-2</v>
      </c>
      <c r="N13" s="61"/>
      <c r="O13" s="69"/>
      <c r="X13" s="50"/>
    </row>
    <row r="14" spans="1:24">
      <c r="A14" s="44" t="s">
        <v>44</v>
      </c>
      <c r="B14" s="201">
        <v>1.5</v>
      </c>
      <c r="C14" s="289">
        <v>1.2804097311139564E-3</v>
      </c>
      <c r="D14" s="19">
        <v>1.5</v>
      </c>
      <c r="E14" s="289">
        <v>1.2804097311139564E-3</v>
      </c>
      <c r="F14" s="19">
        <v>1.5</v>
      </c>
      <c r="G14" s="296">
        <v>1.2804097311139564E-3</v>
      </c>
      <c r="H14" s="19">
        <v>0</v>
      </c>
      <c r="I14" s="289">
        <v>0</v>
      </c>
      <c r="J14" s="19">
        <v>0</v>
      </c>
      <c r="K14" s="289">
        <v>0</v>
      </c>
      <c r="L14" s="19">
        <v>0</v>
      </c>
      <c r="M14" s="289">
        <v>0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1">
        <v>5.3299999999999992</v>
      </c>
      <c r="C15" s="289">
        <v>1.4132083837937768E-2</v>
      </c>
      <c r="D15" s="19">
        <v>5.3299999999999992</v>
      </c>
      <c r="E15" s="59">
        <v>1.4132083837937768E-2</v>
      </c>
      <c r="F15" s="19">
        <v>4.5299999999999994</v>
      </c>
      <c r="G15" s="297">
        <v>1.2056321866107837E-2</v>
      </c>
      <c r="H15" s="19">
        <v>623.25824999999998</v>
      </c>
      <c r="I15" s="289">
        <v>9.6374133659907334E-3</v>
      </c>
      <c r="J15" s="19">
        <v>691.49350000000004</v>
      </c>
      <c r="K15" s="59">
        <v>1.3221915436737893E-2</v>
      </c>
      <c r="L15" s="19">
        <v>573.56799999999998</v>
      </c>
      <c r="M15" s="59">
        <v>9.8039034133456781E-3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6" t="s">
        <v>46</v>
      </c>
      <c r="B16" s="202">
        <v>399.24691299999807</v>
      </c>
      <c r="C16" s="290">
        <v>8.4424876336843355E-2</v>
      </c>
      <c r="D16" s="197">
        <v>408.84610799999808</v>
      </c>
      <c r="E16" s="291">
        <v>8.6003963369758282E-2</v>
      </c>
      <c r="F16" s="197">
        <v>410.47793899999738</v>
      </c>
      <c r="G16" s="298">
        <v>8.6247492092325767E-2</v>
      </c>
      <c r="H16" s="197">
        <v>6430.5590768659258</v>
      </c>
      <c r="I16" s="290">
        <v>6.3613601074862899E-2</v>
      </c>
      <c r="J16" s="197">
        <v>13571.812988896963</v>
      </c>
      <c r="K16" s="291">
        <v>8.5552979562014644E-2</v>
      </c>
      <c r="L16" s="197">
        <v>39033.32161186009</v>
      </c>
      <c r="M16" s="291">
        <v>8.9645794002120541E-2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</row>
    <row r="19" spans="1:15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2.0560861063194394E-2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</row>
    <row r="20" spans="1:15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6.518238120105381E-2</v>
      </c>
      <c r="J20" s="22" t="str">
        <f t="shared" ref="J20:J26" si="1">A10</f>
        <v>PE</v>
      </c>
      <c r="K20" s="61">
        <f t="shared" si="0"/>
        <v>192136.96899999998</v>
      </c>
      <c r="L20" s="22" t="str">
        <f t="shared" ref="L20:L26" si="2">A10</f>
        <v>PE</v>
      </c>
      <c r="M20" s="69">
        <f>K20/'6.1, 6.2'!C5</f>
        <v>1.834438551335333E-2</v>
      </c>
      <c r="N20" s="63"/>
      <c r="O20" s="54"/>
    </row>
    <row r="21" spans="1:15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5.8970412866834097E-2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494" t="s">
        <v>53</v>
      </c>
      <c r="B22" s="496">
        <f>SUM(B23,D23,F23)</f>
        <v>882704.43678476498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5.9643136935261201E-2</v>
      </c>
      <c r="J22" s="22" t="str">
        <f t="shared" si="1"/>
        <v>PSE</v>
      </c>
      <c r="K22" s="61">
        <f t="shared" si="0"/>
        <v>71190.157999999996</v>
      </c>
      <c r="L22" s="22" t="str">
        <f t="shared" si="2"/>
        <v>PSE</v>
      </c>
      <c r="M22" s="69">
        <f>K22/'6.1, 6.2'!E5</f>
        <v>6.2177746681889162E-2</v>
      </c>
      <c r="N22" s="63"/>
      <c r="O22" s="54"/>
    </row>
    <row r="23" spans="1:15">
      <c r="A23" s="495"/>
      <c r="B23" s="260">
        <f>SUM(B24:B27)</f>
        <v>326198.58830871212</v>
      </c>
      <c r="C23" s="299">
        <v>5.6881277618586801E-2</v>
      </c>
      <c r="D23" s="260">
        <f>SUM(D24:D27)</f>
        <v>280559.42700559867</v>
      </c>
      <c r="E23" s="299">
        <v>5.7235489444724792E-2</v>
      </c>
      <c r="F23" s="260">
        <f>SUM(F24:F27)</f>
        <v>275946.4214704542</v>
      </c>
      <c r="G23" s="299">
        <v>5.6680434589516888E-2</v>
      </c>
      <c r="H23" s="54"/>
      <c r="I23" s="54"/>
      <c r="J23" s="22" t="str">
        <f t="shared" si="1"/>
        <v>VE</v>
      </c>
      <c r="K23" s="61">
        <f t="shared" si="0"/>
        <v>19255.943807141957</v>
      </c>
      <c r="L23" s="22" t="str">
        <f t="shared" si="2"/>
        <v>VE</v>
      </c>
      <c r="M23" s="69">
        <f>K23/'6.1, 6.2'!F5</f>
        <v>4.7558787092467372E-2</v>
      </c>
      <c r="N23" s="63"/>
      <c r="O23" s="54"/>
    </row>
    <row r="24" spans="1:15">
      <c r="A24" s="15" t="s">
        <v>8</v>
      </c>
      <c r="B24" s="19">
        <v>12444.414000000001</v>
      </c>
      <c r="C24" s="289">
        <v>1.9429669640795157E-2</v>
      </c>
      <c r="D24" s="19">
        <v>12636.724</v>
      </c>
      <c r="E24" s="289">
        <v>2.1789583789340525E-2</v>
      </c>
      <c r="F24" s="19">
        <v>13361.004999999999</v>
      </c>
      <c r="G24" s="289">
        <v>2.0579223396649405E-2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</row>
    <row r="25" spans="1:15">
      <c r="A25" s="15" t="s">
        <v>9</v>
      </c>
      <c r="B25" s="19">
        <v>132421.99900000001</v>
      </c>
      <c r="C25" s="289">
        <v>6.4625927897090527E-2</v>
      </c>
      <c r="D25" s="19">
        <v>122312.943</v>
      </c>
      <c r="E25" s="289">
        <v>6.5260930218889901E-2</v>
      </c>
      <c r="F25" s="19">
        <v>128458.86900000001</v>
      </c>
      <c r="G25" s="289">
        <v>6.569016515620435E-2</v>
      </c>
      <c r="H25" s="54"/>
      <c r="I25" s="54"/>
      <c r="J25" s="22" t="str">
        <f t="shared" si="1"/>
        <v>VTE</v>
      </c>
      <c r="K25" s="61">
        <f t="shared" si="0"/>
        <v>1888.3197499999999</v>
      </c>
      <c r="L25" s="22" t="str">
        <f t="shared" si="2"/>
        <v>VTE</v>
      </c>
      <c r="M25" s="69">
        <f>K25/'6.1, 6.2'!H5</f>
        <v>1.0761264225644929E-2</v>
      </c>
      <c r="N25" s="63"/>
      <c r="O25" s="70"/>
    </row>
    <row r="26" spans="1:15">
      <c r="A26" s="15" t="s">
        <v>132</v>
      </c>
      <c r="B26" s="19">
        <v>51662.653779513777</v>
      </c>
      <c r="C26" s="289">
        <v>5.9512720408181626E-2</v>
      </c>
      <c r="D26" s="19">
        <v>43464.162112323349</v>
      </c>
      <c r="E26" s="289">
        <v>5.9185479459265777E-2</v>
      </c>
      <c r="F26" s="19">
        <v>41368.352624685816</v>
      </c>
      <c r="G26" s="289">
        <v>5.8087602038687638E-2</v>
      </c>
      <c r="H26" s="54"/>
      <c r="I26" s="54"/>
      <c r="J26" s="22" t="str">
        <f t="shared" si="1"/>
        <v>FVE</v>
      </c>
      <c r="K26" s="61">
        <f t="shared" si="0"/>
        <v>59035.693677622978</v>
      </c>
      <c r="L26" s="22" t="str">
        <f t="shared" si="2"/>
        <v>FVE</v>
      </c>
      <c r="M26" s="69">
        <f>K26/'6.1, 6.2'!I5</f>
        <v>8.4926169380353744E-2</v>
      </c>
      <c r="N26" s="63"/>
      <c r="O26" s="70"/>
    </row>
    <row r="27" spans="1:15">
      <c r="A27" s="354" t="s">
        <v>130</v>
      </c>
      <c r="B27" s="197">
        <v>129669.52152919833</v>
      </c>
      <c r="C27" s="290">
        <v>5.9560837093395193E-2</v>
      </c>
      <c r="D27" s="197">
        <v>102145.59789327532</v>
      </c>
      <c r="E27" s="290">
        <v>5.9618709876584394E-2</v>
      </c>
      <c r="F27" s="197">
        <v>92758.19484576839</v>
      </c>
      <c r="G27" s="290">
        <v>5.9785594999237662E-2</v>
      </c>
      <c r="H27" s="54"/>
      <c r="I27" s="54"/>
      <c r="J27" s="54"/>
      <c r="K27" s="54"/>
      <c r="L27" s="54"/>
      <c r="M27" s="54"/>
      <c r="N27" s="63"/>
      <c r="O27" s="70"/>
    </row>
    <row r="28" spans="1:15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15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15">
      <c r="H32" s="22" t="str">
        <f t="shared" si="3"/>
        <v>PE</v>
      </c>
      <c r="I32" s="71">
        <f t="shared" si="4"/>
        <v>3.0373432653923078E-2</v>
      </c>
      <c r="J32" s="22" t="str">
        <f t="shared" si="5"/>
        <v>PE</v>
      </c>
      <c r="K32" s="50">
        <f t="shared" si="6"/>
        <v>82644.872000000003</v>
      </c>
      <c r="L32" s="50">
        <f t="shared" si="7"/>
        <v>57249.097999999998</v>
      </c>
      <c r="M32" s="50">
        <f t="shared" si="8"/>
        <v>52242.998999999996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5.0018285968832565E-2</v>
      </c>
      <c r="J34" s="22" t="str">
        <f t="shared" si="5"/>
        <v>PSE</v>
      </c>
      <c r="K34" s="50">
        <f t="shared" si="6"/>
        <v>24123.84499999999</v>
      </c>
      <c r="L34" s="50">
        <f t="shared" si="7"/>
        <v>23381.511000000002</v>
      </c>
      <c r="M34" s="50">
        <f t="shared" si="8"/>
        <v>23684.802</v>
      </c>
    </row>
    <row r="35" spans="8:13" ht="13.5" customHeight="1">
      <c r="H35" s="22" t="str">
        <f t="shared" si="3"/>
        <v>VE</v>
      </c>
      <c r="I35" s="71">
        <f t="shared" si="4"/>
        <v>1.9058016081302132E-2</v>
      </c>
      <c r="J35" s="22" t="str">
        <f t="shared" si="5"/>
        <v>VE</v>
      </c>
      <c r="K35" s="50">
        <f t="shared" si="6"/>
        <v>3682.7435818461922</v>
      </c>
      <c r="L35" s="50">
        <f t="shared" si="7"/>
        <v>6674.5963467016954</v>
      </c>
      <c r="M35" s="50">
        <f t="shared" si="8"/>
        <v>8898.6038785940673</v>
      </c>
    </row>
    <row r="36" spans="8:13" ht="12.75" customHeight="1">
      <c r="H36" s="22" t="str">
        <f t="shared" si="3"/>
        <v>PVE</v>
      </c>
      <c r="I36" s="71">
        <f t="shared" si="4"/>
        <v>1.2804097311139564E-3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1.2056321866107837E-2</v>
      </c>
      <c r="J37" s="22" t="str">
        <f t="shared" si="5"/>
        <v>VTE</v>
      </c>
      <c r="K37" s="50">
        <f t="shared" si="6"/>
        <v>623.25824999999998</v>
      </c>
      <c r="L37" s="50">
        <f t="shared" si="7"/>
        <v>691.49350000000004</v>
      </c>
      <c r="M37" s="50">
        <f t="shared" si="8"/>
        <v>573.56799999999998</v>
      </c>
    </row>
    <row r="38" spans="8:13" ht="12.75" customHeight="1">
      <c r="H38" s="22" t="str">
        <f t="shared" si="3"/>
        <v>FVE</v>
      </c>
      <c r="I38" s="71">
        <f t="shared" si="4"/>
        <v>8.6247492092325767E-2</v>
      </c>
      <c r="J38" s="22" t="str">
        <f t="shared" si="5"/>
        <v>FVE</v>
      </c>
      <c r="K38" s="50">
        <f t="shared" si="6"/>
        <v>6430.5590768659258</v>
      </c>
      <c r="L38" s="50">
        <f t="shared" si="7"/>
        <v>13571.812988896963</v>
      </c>
      <c r="M38" s="50">
        <f t="shared" si="8"/>
        <v>39033.32161186009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2" customWidth="1"/>
    <col min="9" max="9" width="11.42578125" style="2" customWidth="1"/>
    <col min="10" max="16384" width="9.140625" style="2"/>
  </cols>
  <sheetData>
    <row r="1" spans="1:9" ht="20.25">
      <c r="A1" s="154" t="s">
        <v>371</v>
      </c>
      <c r="I1" s="92"/>
    </row>
    <row r="2" spans="1:9" s="9" customFormat="1" ht="6" customHeight="1">
      <c r="A2" s="93"/>
    </row>
    <row r="3" spans="1:9" ht="12.75" customHeight="1">
      <c r="A3" s="385" t="s">
        <v>428</v>
      </c>
      <c r="B3" s="385"/>
      <c r="C3" s="385"/>
      <c r="D3" s="385"/>
      <c r="E3" s="385"/>
      <c r="F3" s="385"/>
      <c r="G3" s="385"/>
      <c r="H3" s="385"/>
      <c r="I3" s="385"/>
    </row>
    <row r="4" spans="1:9">
      <c r="A4" s="385"/>
      <c r="B4" s="385"/>
      <c r="C4" s="385"/>
      <c r="D4" s="385"/>
      <c r="E4" s="385"/>
      <c r="F4" s="385"/>
      <c r="G4" s="385"/>
      <c r="H4" s="385"/>
      <c r="I4" s="385"/>
    </row>
    <row r="5" spans="1:9">
      <c r="A5" s="385"/>
      <c r="B5" s="385"/>
      <c r="C5" s="385"/>
      <c r="D5" s="385"/>
      <c r="E5" s="385"/>
      <c r="F5" s="385"/>
      <c r="G5" s="385"/>
      <c r="H5" s="385"/>
      <c r="I5" s="385"/>
    </row>
    <row r="6" spans="1:9">
      <c r="A6" s="385"/>
      <c r="B6" s="385"/>
      <c r="C6" s="385"/>
      <c r="D6" s="385"/>
      <c r="E6" s="385"/>
      <c r="F6" s="385"/>
      <c r="G6" s="385"/>
      <c r="H6" s="385"/>
      <c r="I6" s="385"/>
    </row>
    <row r="7" spans="1:9">
      <c r="A7" s="385"/>
      <c r="B7" s="385"/>
      <c r="C7" s="385"/>
      <c r="D7" s="385"/>
      <c r="E7" s="385"/>
      <c r="F7" s="385"/>
      <c r="G7" s="385"/>
      <c r="H7" s="385"/>
      <c r="I7" s="385"/>
    </row>
    <row r="8" spans="1:9">
      <c r="A8" s="385"/>
      <c r="B8" s="385"/>
      <c r="C8" s="385"/>
      <c r="D8" s="385"/>
      <c r="E8" s="385"/>
      <c r="F8" s="385"/>
      <c r="G8" s="385"/>
      <c r="H8" s="385"/>
      <c r="I8" s="385"/>
    </row>
    <row r="9" spans="1:9">
      <c r="A9" s="385"/>
      <c r="B9" s="385"/>
      <c r="C9" s="385"/>
      <c r="D9" s="385"/>
      <c r="E9" s="385"/>
      <c r="F9" s="385"/>
      <c r="G9" s="385"/>
      <c r="H9" s="385"/>
      <c r="I9" s="385"/>
    </row>
    <row r="10" spans="1:9">
      <c r="A10" s="385"/>
      <c r="B10" s="385"/>
      <c r="C10" s="385"/>
      <c r="D10" s="385"/>
      <c r="E10" s="385"/>
      <c r="F10" s="385"/>
      <c r="G10" s="385"/>
      <c r="H10" s="385"/>
      <c r="I10" s="385"/>
    </row>
    <row r="11" spans="1:9">
      <c r="A11" s="385"/>
      <c r="B11" s="385"/>
      <c r="C11" s="385"/>
      <c r="D11" s="385"/>
      <c r="E11" s="385"/>
      <c r="F11" s="385"/>
      <c r="G11" s="385"/>
      <c r="H11" s="385"/>
      <c r="I11" s="385"/>
    </row>
    <row r="12" spans="1:9">
      <c r="A12" s="385"/>
      <c r="B12" s="385"/>
      <c r="C12" s="385"/>
      <c r="D12" s="385"/>
      <c r="E12" s="385"/>
      <c r="F12" s="385"/>
      <c r="G12" s="385"/>
      <c r="H12" s="385"/>
      <c r="I12" s="385"/>
    </row>
    <row r="13" spans="1:9">
      <c r="A13" s="385"/>
      <c r="B13" s="385"/>
      <c r="C13" s="385"/>
      <c r="D13" s="385"/>
      <c r="E13" s="385"/>
      <c r="F13" s="385"/>
      <c r="G13" s="385"/>
      <c r="H13" s="385"/>
      <c r="I13" s="385"/>
    </row>
    <row r="14" spans="1:9">
      <c r="A14" s="385"/>
      <c r="B14" s="385"/>
      <c r="C14" s="385"/>
      <c r="D14" s="385"/>
      <c r="E14" s="385"/>
      <c r="F14" s="385"/>
      <c r="G14" s="385"/>
      <c r="H14" s="385"/>
      <c r="I14" s="385"/>
    </row>
    <row r="15" spans="1:9">
      <c r="A15" s="385"/>
      <c r="B15" s="385"/>
      <c r="C15" s="385"/>
      <c r="D15" s="385"/>
      <c r="E15" s="385"/>
      <c r="F15" s="385"/>
      <c r="G15" s="385"/>
      <c r="H15" s="385"/>
      <c r="I15" s="385"/>
    </row>
    <row r="16" spans="1:9">
      <c r="A16" s="385"/>
      <c r="B16" s="385"/>
      <c r="C16" s="385"/>
      <c r="D16" s="385"/>
      <c r="E16" s="385"/>
      <c r="F16" s="385"/>
      <c r="G16" s="385"/>
      <c r="H16" s="385"/>
      <c r="I16" s="385"/>
    </row>
    <row r="17" spans="1:9">
      <c r="A17" s="385"/>
      <c r="B17" s="385"/>
      <c r="C17" s="385"/>
      <c r="D17" s="385"/>
      <c r="E17" s="385"/>
      <c r="F17" s="385"/>
      <c r="G17" s="385"/>
      <c r="H17" s="385"/>
      <c r="I17" s="385"/>
    </row>
    <row r="18" spans="1:9">
      <c r="A18" s="385"/>
      <c r="B18" s="385"/>
      <c r="C18" s="385"/>
      <c r="D18" s="385"/>
      <c r="E18" s="385"/>
      <c r="F18" s="385"/>
      <c r="G18" s="385"/>
      <c r="H18" s="385"/>
      <c r="I18" s="385"/>
    </row>
    <row r="19" spans="1:9">
      <c r="A19" s="385"/>
      <c r="B19" s="385"/>
      <c r="C19" s="385"/>
      <c r="D19" s="385"/>
      <c r="E19" s="385"/>
      <c r="F19" s="385"/>
      <c r="G19" s="385"/>
      <c r="H19" s="385"/>
      <c r="I19" s="385"/>
    </row>
    <row r="20" spans="1:9">
      <c r="A20" s="385"/>
      <c r="B20" s="385"/>
      <c r="C20" s="385"/>
      <c r="D20" s="385"/>
      <c r="E20" s="385"/>
      <c r="F20" s="385"/>
      <c r="G20" s="385"/>
      <c r="H20" s="385"/>
      <c r="I20" s="385"/>
    </row>
    <row r="21" spans="1:9">
      <c r="A21" s="385"/>
      <c r="B21" s="385"/>
      <c r="C21" s="385"/>
      <c r="D21" s="385"/>
      <c r="E21" s="385"/>
      <c r="F21" s="385"/>
      <c r="G21" s="385"/>
      <c r="H21" s="385"/>
      <c r="I21" s="385"/>
    </row>
    <row r="22" spans="1:9">
      <c r="A22" s="385"/>
      <c r="B22" s="385"/>
      <c r="C22" s="385"/>
      <c r="D22" s="385"/>
      <c r="E22" s="385"/>
      <c r="F22" s="385"/>
      <c r="G22" s="385"/>
      <c r="H22" s="385"/>
      <c r="I22" s="385"/>
    </row>
    <row r="23" spans="1:9">
      <c r="A23" s="385"/>
      <c r="B23" s="385"/>
      <c r="C23" s="385"/>
      <c r="D23" s="385"/>
      <c r="E23" s="385"/>
      <c r="F23" s="385"/>
      <c r="G23" s="385"/>
      <c r="H23" s="385"/>
      <c r="I23" s="385"/>
    </row>
    <row r="24" spans="1:9">
      <c r="A24" s="385"/>
      <c r="B24" s="385"/>
      <c r="C24" s="385"/>
      <c r="D24" s="385"/>
      <c r="E24" s="385"/>
      <c r="F24" s="385"/>
      <c r="G24" s="385"/>
      <c r="H24" s="385"/>
      <c r="I24" s="385"/>
    </row>
    <row r="25" spans="1:9">
      <c r="A25" s="385"/>
      <c r="B25" s="385"/>
      <c r="C25" s="385"/>
      <c r="D25" s="385"/>
      <c r="E25" s="385"/>
      <c r="F25" s="385"/>
      <c r="G25" s="385"/>
      <c r="H25" s="385"/>
      <c r="I25" s="385"/>
    </row>
    <row r="26" spans="1:9">
      <c r="A26" s="385"/>
      <c r="B26" s="385"/>
      <c r="C26" s="385"/>
      <c r="D26" s="385"/>
      <c r="E26" s="385"/>
      <c r="F26" s="385"/>
      <c r="G26" s="385"/>
      <c r="H26" s="385"/>
      <c r="I26" s="385"/>
    </row>
    <row r="27" spans="1:9">
      <c r="A27" s="385"/>
      <c r="B27" s="385"/>
      <c r="C27" s="385"/>
      <c r="D27" s="385"/>
      <c r="E27" s="385"/>
      <c r="F27" s="385"/>
      <c r="G27" s="385"/>
      <c r="H27" s="385"/>
      <c r="I27" s="385"/>
    </row>
    <row r="28" spans="1:9">
      <c r="A28" s="385"/>
      <c r="B28" s="385"/>
      <c r="C28" s="385"/>
      <c r="D28" s="385"/>
      <c r="E28" s="385"/>
      <c r="F28" s="385"/>
      <c r="G28" s="385"/>
      <c r="H28" s="385"/>
      <c r="I28" s="385"/>
    </row>
    <row r="29" spans="1:9">
      <c r="A29" s="385"/>
      <c r="B29" s="385"/>
      <c r="C29" s="385"/>
      <c r="D29" s="385"/>
      <c r="E29" s="385"/>
      <c r="F29" s="385"/>
      <c r="G29" s="385"/>
      <c r="H29" s="385"/>
      <c r="I29" s="385"/>
    </row>
    <row r="30" spans="1:9">
      <c r="A30" s="385"/>
      <c r="B30" s="385"/>
      <c r="C30" s="385"/>
      <c r="D30" s="385"/>
      <c r="E30" s="385"/>
      <c r="F30" s="385"/>
      <c r="G30" s="385"/>
      <c r="H30" s="385"/>
      <c r="I30" s="385"/>
    </row>
    <row r="31" spans="1:9">
      <c r="A31" s="385"/>
      <c r="B31" s="385"/>
      <c r="C31" s="385"/>
      <c r="D31" s="385"/>
      <c r="E31" s="385"/>
      <c r="F31" s="385"/>
      <c r="G31" s="385"/>
      <c r="H31" s="385"/>
      <c r="I31" s="385"/>
    </row>
    <row r="32" spans="1:9">
      <c r="A32" s="385"/>
      <c r="B32" s="385"/>
      <c r="C32" s="385"/>
      <c r="D32" s="385"/>
      <c r="E32" s="385"/>
      <c r="F32" s="385"/>
      <c r="G32" s="385"/>
      <c r="H32" s="385"/>
      <c r="I32" s="385"/>
    </row>
    <row r="33" spans="1:9">
      <c r="A33" s="385"/>
      <c r="B33" s="385"/>
      <c r="C33" s="385"/>
      <c r="D33" s="385"/>
      <c r="E33" s="385"/>
      <c r="F33" s="385"/>
      <c r="G33" s="385"/>
      <c r="H33" s="385"/>
      <c r="I33" s="385"/>
    </row>
    <row r="34" spans="1:9">
      <c r="A34" s="385"/>
      <c r="B34" s="385"/>
      <c r="C34" s="385"/>
      <c r="D34" s="385"/>
      <c r="E34" s="385"/>
      <c r="F34" s="385"/>
      <c r="G34" s="385"/>
      <c r="H34" s="385"/>
      <c r="I34" s="385"/>
    </row>
    <row r="35" spans="1:9">
      <c r="A35" s="385"/>
      <c r="B35" s="385"/>
      <c r="C35" s="385"/>
      <c r="D35" s="385"/>
      <c r="E35" s="385"/>
      <c r="F35" s="385"/>
      <c r="G35" s="385"/>
      <c r="H35" s="385"/>
      <c r="I35" s="385"/>
    </row>
    <row r="36" spans="1:9">
      <c r="A36" s="385"/>
      <c r="B36" s="385"/>
      <c r="C36" s="385"/>
      <c r="D36" s="385"/>
      <c r="E36" s="385"/>
      <c r="F36" s="385"/>
      <c r="G36" s="385"/>
      <c r="H36" s="385"/>
      <c r="I36" s="385"/>
    </row>
    <row r="37" spans="1:9">
      <c r="A37" s="385"/>
      <c r="B37" s="385"/>
      <c r="C37" s="385"/>
      <c r="D37" s="385"/>
      <c r="E37" s="385"/>
      <c r="F37" s="385"/>
      <c r="G37" s="385"/>
      <c r="H37" s="385"/>
      <c r="I37" s="385"/>
    </row>
    <row r="38" spans="1:9">
      <c r="A38" s="385"/>
      <c r="B38" s="385"/>
      <c r="C38" s="385"/>
      <c r="D38" s="385"/>
      <c r="E38" s="385"/>
      <c r="F38" s="385"/>
      <c r="G38" s="385"/>
      <c r="H38" s="385"/>
      <c r="I38" s="385"/>
    </row>
    <row r="39" spans="1:9">
      <c r="A39" s="385"/>
      <c r="B39" s="385"/>
      <c r="C39" s="385"/>
      <c r="D39" s="385"/>
      <c r="E39" s="385"/>
      <c r="F39" s="385"/>
      <c r="G39" s="385"/>
      <c r="H39" s="385"/>
      <c r="I39" s="385"/>
    </row>
    <row r="40" spans="1:9">
      <c r="A40" s="385"/>
      <c r="B40" s="385"/>
      <c r="C40" s="385"/>
      <c r="D40" s="385"/>
      <c r="E40" s="385"/>
      <c r="F40" s="385"/>
      <c r="G40" s="385"/>
      <c r="H40" s="385"/>
      <c r="I40" s="385"/>
    </row>
    <row r="41" spans="1:9">
      <c r="A41" s="385"/>
      <c r="B41" s="385"/>
      <c r="C41" s="385"/>
      <c r="D41" s="385"/>
      <c r="E41" s="385"/>
      <c r="F41" s="385"/>
      <c r="G41" s="385"/>
      <c r="H41" s="385"/>
      <c r="I41" s="385"/>
    </row>
    <row r="42" spans="1:9">
      <c r="A42" s="385"/>
      <c r="B42" s="385"/>
      <c r="C42" s="385"/>
      <c r="D42" s="385"/>
      <c r="E42" s="385"/>
      <c r="F42" s="385"/>
      <c r="G42" s="385"/>
      <c r="H42" s="385"/>
      <c r="I42" s="385"/>
    </row>
    <row r="43" spans="1:9">
      <c r="A43" s="385"/>
      <c r="B43" s="385"/>
      <c r="C43" s="385"/>
      <c r="D43" s="385"/>
      <c r="E43" s="385"/>
      <c r="F43" s="385"/>
      <c r="G43" s="385"/>
      <c r="H43" s="385"/>
      <c r="I43" s="385"/>
    </row>
    <row r="44" spans="1:9">
      <c r="A44" s="385"/>
      <c r="B44" s="385"/>
      <c r="C44" s="385"/>
      <c r="D44" s="385"/>
      <c r="E44" s="385"/>
      <c r="F44" s="385"/>
      <c r="G44" s="385"/>
      <c r="H44" s="385"/>
      <c r="I44" s="385"/>
    </row>
    <row r="45" spans="1:9">
      <c r="A45" s="385"/>
      <c r="B45" s="385"/>
      <c r="C45" s="385"/>
      <c r="D45" s="385"/>
      <c r="E45" s="385"/>
      <c r="F45" s="385"/>
      <c r="G45" s="385"/>
      <c r="H45" s="385"/>
      <c r="I45" s="385"/>
    </row>
    <row r="46" spans="1:9">
      <c r="A46" s="385"/>
      <c r="B46" s="385"/>
      <c r="C46" s="385"/>
      <c r="D46" s="385"/>
      <c r="E46" s="385"/>
      <c r="F46" s="385"/>
      <c r="G46" s="385"/>
      <c r="H46" s="385"/>
      <c r="I46" s="385"/>
    </row>
    <row r="47" spans="1:9">
      <c r="A47" s="385"/>
      <c r="B47" s="385"/>
      <c r="C47" s="385"/>
      <c r="D47" s="385"/>
      <c r="E47" s="385"/>
      <c r="F47" s="385"/>
      <c r="G47" s="385"/>
      <c r="H47" s="385"/>
      <c r="I47" s="385"/>
    </row>
    <row r="48" spans="1:9">
      <c r="A48" s="385"/>
      <c r="B48" s="385"/>
      <c r="C48" s="385"/>
      <c r="D48" s="385"/>
      <c r="E48" s="385"/>
      <c r="F48" s="385"/>
      <c r="G48" s="385"/>
      <c r="H48" s="385"/>
      <c r="I48" s="385"/>
    </row>
    <row r="49" spans="1:9">
      <c r="A49" s="385"/>
      <c r="B49" s="385"/>
      <c r="C49" s="385"/>
      <c r="D49" s="385"/>
      <c r="E49" s="385"/>
      <c r="F49" s="385"/>
      <c r="G49" s="385"/>
      <c r="H49" s="385"/>
      <c r="I49" s="385"/>
    </row>
    <row r="50" spans="1:9">
      <c r="A50" s="385"/>
      <c r="B50" s="385"/>
      <c r="C50" s="385"/>
      <c r="D50" s="385"/>
      <c r="E50" s="385"/>
      <c r="F50" s="385"/>
      <c r="G50" s="385"/>
      <c r="H50" s="385"/>
      <c r="I50" s="385"/>
    </row>
    <row r="51" spans="1:9">
      <c r="A51" s="385"/>
      <c r="B51" s="385"/>
      <c r="C51" s="385"/>
      <c r="D51" s="385"/>
      <c r="E51" s="385"/>
      <c r="F51" s="385"/>
      <c r="G51" s="385"/>
      <c r="H51" s="385"/>
      <c r="I51" s="385"/>
    </row>
    <row r="52" spans="1:9">
      <c r="A52" s="385"/>
      <c r="B52" s="385"/>
      <c r="C52" s="385"/>
      <c r="D52" s="385"/>
      <c r="E52" s="385"/>
      <c r="F52" s="385"/>
      <c r="G52" s="385"/>
      <c r="H52" s="385"/>
      <c r="I52" s="385"/>
    </row>
    <row r="53" spans="1:9">
      <c r="A53" s="385"/>
      <c r="B53" s="385"/>
      <c r="C53" s="385"/>
      <c r="D53" s="385"/>
      <c r="E53" s="385"/>
      <c r="F53" s="385"/>
      <c r="G53" s="385"/>
      <c r="H53" s="385"/>
      <c r="I53" s="385"/>
    </row>
    <row r="54" spans="1:9">
      <c r="A54" s="385"/>
      <c r="B54" s="385"/>
      <c r="C54" s="385"/>
      <c r="D54" s="385"/>
      <c r="E54" s="385"/>
      <c r="F54" s="385"/>
      <c r="G54" s="385"/>
      <c r="H54" s="385"/>
      <c r="I54" s="385"/>
    </row>
    <row r="55" spans="1:9">
      <c r="A55" s="385"/>
      <c r="B55" s="385"/>
      <c r="C55" s="385"/>
      <c r="D55" s="385"/>
      <c r="E55" s="385"/>
      <c r="F55" s="385"/>
      <c r="G55" s="385"/>
      <c r="H55" s="385"/>
      <c r="I55" s="385"/>
    </row>
    <row r="56" spans="1:9">
      <c r="A56" s="385"/>
      <c r="B56" s="385"/>
      <c r="C56" s="385"/>
      <c r="D56" s="385"/>
      <c r="E56" s="385"/>
      <c r="F56" s="385"/>
      <c r="G56" s="385"/>
      <c r="H56" s="385"/>
      <c r="I56" s="385"/>
    </row>
    <row r="57" spans="1:9">
      <c r="A57" s="385"/>
      <c r="B57" s="385"/>
      <c r="C57" s="385"/>
      <c r="D57" s="385"/>
      <c r="E57" s="385"/>
      <c r="F57" s="385"/>
      <c r="G57" s="385"/>
      <c r="H57" s="385"/>
      <c r="I57" s="385"/>
    </row>
    <row r="58" spans="1:9">
      <c r="A58" s="385"/>
      <c r="B58" s="385"/>
      <c r="C58" s="385"/>
      <c r="D58" s="385"/>
      <c r="E58" s="385"/>
      <c r="F58" s="385"/>
      <c r="G58" s="385"/>
      <c r="H58" s="385"/>
      <c r="I58" s="385"/>
    </row>
    <row r="59" spans="1:9">
      <c r="A59" s="385"/>
      <c r="B59" s="385"/>
      <c r="C59" s="385"/>
      <c r="D59" s="385"/>
      <c r="E59" s="385"/>
      <c r="F59" s="385"/>
      <c r="G59" s="385"/>
      <c r="H59" s="385"/>
      <c r="I59" s="385"/>
    </row>
    <row r="60" spans="1:9">
      <c r="A60" s="385"/>
      <c r="B60" s="385"/>
      <c r="C60" s="385"/>
      <c r="D60" s="385"/>
      <c r="E60" s="385"/>
      <c r="F60" s="385"/>
      <c r="G60" s="385"/>
      <c r="H60" s="385"/>
      <c r="I60" s="385"/>
    </row>
    <row r="61" spans="1:9">
      <c r="A61" s="385"/>
      <c r="B61" s="385"/>
      <c r="C61" s="385"/>
      <c r="D61" s="385"/>
      <c r="E61" s="385"/>
      <c r="F61" s="385"/>
      <c r="G61" s="385"/>
      <c r="H61" s="385"/>
      <c r="I61" s="385"/>
    </row>
    <row r="62" spans="1:9">
      <c r="A62" s="385"/>
      <c r="B62" s="385"/>
      <c r="C62" s="385"/>
      <c r="D62" s="385"/>
      <c r="E62" s="385"/>
      <c r="F62" s="385"/>
      <c r="G62" s="385"/>
      <c r="H62" s="385"/>
      <c r="I62" s="385"/>
    </row>
    <row r="63" spans="1:9">
      <c r="A63" s="385"/>
      <c r="B63" s="385"/>
      <c r="C63" s="385"/>
      <c r="D63" s="385"/>
      <c r="E63" s="385"/>
      <c r="F63" s="385"/>
      <c r="G63" s="385"/>
      <c r="H63" s="385"/>
      <c r="I63" s="385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6" t="s">
        <v>400</v>
      </c>
      <c r="M1" s="267" t="str">
        <f>'3.1'!N1</f>
        <v>I. čtvrtletí 2026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20"/>
    </row>
    <row r="4" spans="1:24" ht="13.5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57"/>
    </row>
    <row r="5" spans="1:24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53"/>
    </row>
    <row r="6" spans="1:24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53"/>
    </row>
    <row r="7" spans="1:24">
      <c r="A7" s="501" t="s">
        <v>53</v>
      </c>
      <c r="B7" s="506">
        <f>F8</f>
        <v>2838.3864850000036</v>
      </c>
      <c r="C7" s="496"/>
      <c r="D7" s="496"/>
      <c r="E7" s="496"/>
      <c r="F7" s="496"/>
      <c r="G7" s="508"/>
      <c r="H7" s="506">
        <f>SUM(H8,J8,L8)</f>
        <v>1696973.8887898442</v>
      </c>
      <c r="I7" s="496"/>
      <c r="J7" s="496"/>
      <c r="K7" s="496"/>
      <c r="L7" s="496"/>
      <c r="M7" s="496"/>
      <c r="N7" s="58"/>
    </row>
    <row r="8" spans="1:24">
      <c r="A8" s="502"/>
      <c r="B8" s="200">
        <f>SUM(B9:B16)</f>
        <v>2842.457779999997</v>
      </c>
      <c r="C8" s="290">
        <v>0.11935625266148692</v>
      </c>
      <c r="D8" s="260">
        <f>SUM(D9:D16)</f>
        <v>2845.1786199999942</v>
      </c>
      <c r="E8" s="290">
        <v>0.11936969227058528</v>
      </c>
      <c r="F8" s="260">
        <f>SUM(F9:F16)</f>
        <v>2838.3864850000036</v>
      </c>
      <c r="G8" s="295">
        <v>0.12212630873745635</v>
      </c>
      <c r="H8" s="260">
        <f>SUM(H9:H16)</f>
        <v>597287.72271836584</v>
      </c>
      <c r="I8" s="290">
        <v>7.4115500881646784E-2</v>
      </c>
      <c r="J8" s="260">
        <f>SUM(J9:J16)</f>
        <v>531871.91264454485</v>
      </c>
      <c r="K8" s="290">
        <v>7.9143230416811094E-2</v>
      </c>
      <c r="L8" s="260">
        <f>SUM(L9:L16)</f>
        <v>567814.25342693354</v>
      </c>
      <c r="M8" s="290">
        <v>8.1745631339213851E-2</v>
      </c>
      <c r="N8" s="10"/>
    </row>
    <row r="9" spans="1:24">
      <c r="A9" s="44" t="s">
        <v>7</v>
      </c>
      <c r="B9" s="201">
        <v>0</v>
      </c>
      <c r="C9" s="289">
        <v>0</v>
      </c>
      <c r="D9" s="19">
        <v>0</v>
      </c>
      <c r="E9" s="289">
        <v>0</v>
      </c>
      <c r="F9" s="19">
        <v>0</v>
      </c>
      <c r="G9" s="296">
        <v>0</v>
      </c>
      <c r="H9" s="19">
        <v>0</v>
      </c>
      <c r="I9" s="289">
        <v>0</v>
      </c>
      <c r="J9" s="19">
        <v>0</v>
      </c>
      <c r="K9" s="289">
        <v>0</v>
      </c>
      <c r="L9" s="19">
        <v>0</v>
      </c>
      <c r="M9" s="289">
        <v>0</v>
      </c>
      <c r="N9" s="61"/>
      <c r="O9" s="69"/>
      <c r="X9" s="50"/>
    </row>
    <row r="10" spans="1:24">
      <c r="A10" s="44" t="s">
        <v>20</v>
      </c>
      <c r="B10" s="201">
        <v>1151.7282</v>
      </c>
      <c r="C10" s="289">
        <v>0.12488570586509294</v>
      </c>
      <c r="D10" s="19">
        <v>1151.7282</v>
      </c>
      <c r="E10" s="289">
        <v>0.12488570586509294</v>
      </c>
      <c r="F10" s="19">
        <v>1151.7282</v>
      </c>
      <c r="G10" s="296">
        <v>0.13347554769759445</v>
      </c>
      <c r="H10" s="19">
        <v>493341.79999999993</v>
      </c>
      <c r="I10" s="289">
        <v>0.12503202806225902</v>
      </c>
      <c r="J10" s="19">
        <v>424634.77999999997</v>
      </c>
      <c r="K10" s="289">
        <v>0.13039416614610844</v>
      </c>
      <c r="L10" s="19">
        <v>407226.06099999999</v>
      </c>
      <c r="M10" s="289">
        <v>0.1244725502987153</v>
      </c>
      <c r="N10" s="61"/>
      <c r="O10" s="69"/>
      <c r="X10" s="50"/>
    </row>
    <row r="11" spans="1:24">
      <c r="A11" s="44" t="s">
        <v>21</v>
      </c>
      <c r="B11" s="201">
        <v>0</v>
      </c>
      <c r="C11" s="289">
        <v>0</v>
      </c>
      <c r="D11" s="19">
        <v>0</v>
      </c>
      <c r="E11" s="289">
        <v>0</v>
      </c>
      <c r="F11" s="19">
        <v>0</v>
      </c>
      <c r="G11" s="296">
        <v>0</v>
      </c>
      <c r="H11" s="19">
        <v>0</v>
      </c>
      <c r="I11" s="289">
        <v>0</v>
      </c>
      <c r="J11" s="19">
        <v>0</v>
      </c>
      <c r="K11" s="289">
        <v>0</v>
      </c>
      <c r="L11" s="19">
        <v>0</v>
      </c>
      <c r="M11" s="289">
        <v>0</v>
      </c>
      <c r="N11" s="61"/>
      <c r="O11" s="69"/>
      <c r="X11" s="50"/>
    </row>
    <row r="12" spans="1:24">
      <c r="A12" s="44" t="s">
        <v>22</v>
      </c>
      <c r="B12" s="201">
        <v>299.88636000000002</v>
      </c>
      <c r="C12" s="289">
        <v>0.20168144469976276</v>
      </c>
      <c r="D12" s="19">
        <v>298.67436000000004</v>
      </c>
      <c r="E12" s="289">
        <v>0.2011246926203995</v>
      </c>
      <c r="F12" s="19">
        <v>292.35036000000002</v>
      </c>
      <c r="G12" s="296">
        <v>0.19720785587996076</v>
      </c>
      <c r="H12" s="19">
        <v>43600.938999999991</v>
      </c>
      <c r="I12" s="289">
        <v>0.10724298055757869</v>
      </c>
      <c r="J12" s="19">
        <v>38366.988999999987</v>
      </c>
      <c r="K12" s="289">
        <v>0.10400276440820388</v>
      </c>
      <c r="L12" s="19">
        <v>37304.866000000002</v>
      </c>
      <c r="M12" s="289">
        <v>0.10096580301544658</v>
      </c>
      <c r="N12" s="61"/>
      <c r="O12" s="69"/>
      <c r="X12" s="50"/>
    </row>
    <row r="13" spans="1:24">
      <c r="A13" s="44" t="s">
        <v>43</v>
      </c>
      <c r="B13" s="201">
        <v>645.28606000000002</v>
      </c>
      <c r="C13" s="289">
        <v>0.57684870639888752</v>
      </c>
      <c r="D13" s="19">
        <v>645.08605999999997</v>
      </c>
      <c r="E13" s="289">
        <v>0.57809805733526731</v>
      </c>
      <c r="F13" s="19">
        <v>644.68605999999988</v>
      </c>
      <c r="G13" s="296">
        <v>0.57858008047238396</v>
      </c>
      <c r="H13" s="19">
        <v>41096.727193052982</v>
      </c>
      <c r="I13" s="289">
        <v>0.40356775966282893</v>
      </c>
      <c r="J13" s="19">
        <v>37705.785752685115</v>
      </c>
      <c r="K13" s="289">
        <v>0.27714988350192649</v>
      </c>
      <c r="L13" s="19">
        <v>53448.156953778038</v>
      </c>
      <c r="M13" s="289">
        <v>0.32003866068921449</v>
      </c>
      <c r="N13" s="61"/>
      <c r="O13" s="69"/>
      <c r="X13" s="50"/>
    </row>
    <row r="14" spans="1:24">
      <c r="A14" s="44" t="s">
        <v>44</v>
      </c>
      <c r="B14" s="201">
        <v>45</v>
      </c>
      <c r="C14" s="289">
        <v>3.8412291933418691E-2</v>
      </c>
      <c r="D14" s="19">
        <v>45</v>
      </c>
      <c r="E14" s="289">
        <v>3.8412291933418691E-2</v>
      </c>
      <c r="F14" s="19">
        <v>45</v>
      </c>
      <c r="G14" s="296">
        <v>3.8412291933418691E-2</v>
      </c>
      <c r="H14" s="19">
        <v>4596.37</v>
      </c>
      <c r="I14" s="289">
        <v>4.2828731106232233E-2</v>
      </c>
      <c r="J14" s="19">
        <v>5563.7</v>
      </c>
      <c r="K14" s="289">
        <v>5.8962390373478633E-2</v>
      </c>
      <c r="L14" s="19">
        <v>7203.95</v>
      </c>
      <c r="M14" s="289">
        <v>5.3089300670363923E-2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1">
        <v>6.0606</v>
      </c>
      <c r="C15" s="289">
        <v>1.6069213378650218E-2</v>
      </c>
      <c r="D15" s="19">
        <v>6.0606</v>
      </c>
      <c r="E15" s="59">
        <v>1.6069213378650218E-2</v>
      </c>
      <c r="F15" s="19">
        <v>6.0655999999999999</v>
      </c>
      <c r="G15" s="297">
        <v>1.6143228677939006E-2</v>
      </c>
      <c r="H15" s="19">
        <v>718.47225218875155</v>
      </c>
      <c r="I15" s="289">
        <v>1.1109703058623516E-2</v>
      </c>
      <c r="J15" s="19">
        <v>583.84082487724186</v>
      </c>
      <c r="K15" s="59">
        <v>1.1163509150906246E-2</v>
      </c>
      <c r="L15" s="19">
        <v>365.70009363847856</v>
      </c>
      <c r="M15" s="59">
        <v>6.2508515054590106E-3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6" t="s">
        <v>46</v>
      </c>
      <c r="B16" s="202">
        <v>694.49655999999709</v>
      </c>
      <c r="C16" s="290">
        <v>0.14685845847570309</v>
      </c>
      <c r="D16" s="197">
        <v>698.62939999999412</v>
      </c>
      <c r="E16" s="291">
        <v>0.14696213599919111</v>
      </c>
      <c r="F16" s="197">
        <v>698.5562650000038</v>
      </c>
      <c r="G16" s="298">
        <v>0.14677701337228952</v>
      </c>
      <c r="H16" s="197">
        <v>13933.414273124163</v>
      </c>
      <c r="I16" s="290">
        <v>0.13783477401988287</v>
      </c>
      <c r="J16" s="197">
        <v>25016.817066982549</v>
      </c>
      <c r="K16" s="291">
        <v>0.15769914019513503</v>
      </c>
      <c r="L16" s="197">
        <v>62265.51937951702</v>
      </c>
      <c r="M16" s="291">
        <v>0.14300197096306583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</row>
    <row r="19" spans="1:15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0.10968877558315683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</row>
    <row r="20" spans="1:15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0.12945620756444159</v>
      </c>
      <c r="J20" s="22" t="str">
        <f t="shared" ref="J20:J26" si="1">A10</f>
        <v>PE</v>
      </c>
      <c r="K20" s="61">
        <f t="shared" si="0"/>
        <v>1325202.6409999998</v>
      </c>
      <c r="L20" s="22" t="str">
        <f t="shared" ref="L20:L26" si="2">A10</f>
        <v>PE</v>
      </c>
      <c r="M20" s="69">
        <f>K20/'6.1, 6.2'!C5</f>
        <v>0.12652446979018375</v>
      </c>
      <c r="N20" s="63"/>
      <c r="O20" s="54"/>
    </row>
    <row r="21" spans="1:15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0.13530782168139635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494" t="s">
        <v>53</v>
      </c>
      <c r="B22" s="496">
        <f>SUM(B23,D23,F23)</f>
        <v>2304415.7671898431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0.18837061856728379</v>
      </c>
      <c r="J22" s="22" t="str">
        <f t="shared" si="1"/>
        <v>PSE</v>
      </c>
      <c r="K22" s="61">
        <f t="shared" si="0"/>
        <v>119272.79399999999</v>
      </c>
      <c r="L22" s="22" t="str">
        <f t="shared" si="2"/>
        <v>PSE</v>
      </c>
      <c r="M22" s="69">
        <f>K22/'6.1, 6.2'!E5</f>
        <v>0.10417329838449227</v>
      </c>
      <c r="N22" s="63"/>
      <c r="O22" s="54"/>
    </row>
    <row r="23" spans="1:15">
      <c r="A23" s="495"/>
      <c r="B23" s="260">
        <f>SUM(B24:B27)</f>
        <v>858202.97282836586</v>
      </c>
      <c r="C23" s="299">
        <v>0.14965019255186951</v>
      </c>
      <c r="D23" s="260">
        <f>SUM(D24:D27)</f>
        <v>724703.82889454463</v>
      </c>
      <c r="E23" s="299">
        <v>0.1478431104309948</v>
      </c>
      <c r="F23" s="260">
        <f>SUM(F24:F27)</f>
        <v>721508.96546693263</v>
      </c>
      <c r="G23" s="299">
        <v>0.14820065976929939</v>
      </c>
      <c r="H23" s="54"/>
      <c r="I23" s="54"/>
      <c r="J23" s="22" t="str">
        <f t="shared" si="1"/>
        <v>VE</v>
      </c>
      <c r="K23" s="61">
        <f t="shared" si="0"/>
        <v>132250.66989951613</v>
      </c>
      <c r="L23" s="22" t="str">
        <f t="shared" si="2"/>
        <v>VE</v>
      </c>
      <c r="M23" s="69">
        <f>K23/'6.1, 6.2'!F5</f>
        <v>0.32663584374682542</v>
      </c>
      <c r="N23" s="63"/>
      <c r="O23" s="54"/>
    </row>
    <row r="24" spans="1:15">
      <c r="A24" s="15" t="s">
        <v>8</v>
      </c>
      <c r="B24" s="19">
        <v>64017.264000000003</v>
      </c>
      <c r="C24" s="289">
        <v>9.9951214322150386E-2</v>
      </c>
      <c r="D24" s="19">
        <v>60584.680999999997</v>
      </c>
      <c r="E24" s="289">
        <v>0.10446655185315172</v>
      </c>
      <c r="F24" s="19">
        <v>80480.497000000003</v>
      </c>
      <c r="G24" s="289">
        <v>0.12395969665727782</v>
      </c>
      <c r="H24" s="54"/>
      <c r="I24" s="54"/>
      <c r="J24" s="22" t="str">
        <f t="shared" si="1"/>
        <v>PVE</v>
      </c>
      <c r="K24" s="61">
        <f t="shared" si="0"/>
        <v>17364.02</v>
      </c>
      <c r="L24" s="22" t="str">
        <f t="shared" si="2"/>
        <v>PVE</v>
      </c>
      <c r="M24" s="69">
        <f>K24/'6.1, 6.2'!G5</f>
        <v>5.1468028680736397E-2</v>
      </c>
      <c r="N24" s="63"/>
      <c r="O24" s="70"/>
    </row>
    <row r="25" spans="1:15">
      <c r="A25" s="15" t="s">
        <v>9</v>
      </c>
      <c r="B25" s="19">
        <v>266050.62300000002</v>
      </c>
      <c r="C25" s="289">
        <v>0.12984072517266573</v>
      </c>
      <c r="D25" s="19">
        <v>241794.984</v>
      </c>
      <c r="E25" s="289">
        <v>0.1290114127832048</v>
      </c>
      <c r="F25" s="19">
        <v>253200.80799999999</v>
      </c>
      <c r="G25" s="289">
        <v>0.12947959938215231</v>
      </c>
      <c r="H25" s="54"/>
      <c r="I25" s="54"/>
      <c r="J25" s="22" t="str">
        <f t="shared" si="1"/>
        <v>VTE</v>
      </c>
      <c r="K25" s="61">
        <f t="shared" si="0"/>
        <v>1668.013170704472</v>
      </c>
      <c r="L25" s="22" t="str">
        <f t="shared" si="2"/>
        <v>VTE</v>
      </c>
      <c r="M25" s="69">
        <f>K25/'6.1, 6.2'!H5</f>
        <v>9.5057685340666515E-3</v>
      </c>
      <c r="N25" s="63"/>
      <c r="O25" s="70"/>
    </row>
    <row r="26" spans="1:15">
      <c r="A26" s="15" t="s">
        <v>132</v>
      </c>
      <c r="B26" s="19">
        <v>118801.41088491585</v>
      </c>
      <c r="C26" s="289">
        <v>0.13685311599101604</v>
      </c>
      <c r="D26" s="19">
        <v>99782.958730675557</v>
      </c>
      <c r="E26" s="289">
        <v>0.13587521229736821</v>
      </c>
      <c r="F26" s="19">
        <v>94604.279134619617</v>
      </c>
      <c r="G26" s="289">
        <v>0.13283912384389854</v>
      </c>
      <c r="H26" s="54"/>
      <c r="I26" s="54"/>
      <c r="J26" s="22" t="str">
        <f t="shared" si="1"/>
        <v>FVE</v>
      </c>
      <c r="K26" s="61">
        <f t="shared" si="0"/>
        <v>101215.75071962373</v>
      </c>
      <c r="L26" s="22" t="str">
        <f t="shared" si="2"/>
        <v>FVE</v>
      </c>
      <c r="M26" s="69">
        <f>K26/'6.1, 6.2'!I5</f>
        <v>0.14560455639793088</v>
      </c>
      <c r="N26" s="63"/>
      <c r="O26" s="70"/>
    </row>
    <row r="27" spans="1:15">
      <c r="A27" s="354" t="s">
        <v>130</v>
      </c>
      <c r="B27" s="197">
        <v>409333.67494344991</v>
      </c>
      <c r="C27" s="290">
        <v>0.18801840280298851</v>
      </c>
      <c r="D27" s="197">
        <v>322541.20516386913</v>
      </c>
      <c r="E27" s="290">
        <v>0.18825569511081747</v>
      </c>
      <c r="F27" s="197">
        <v>293223.381332313</v>
      </c>
      <c r="G27" s="290">
        <v>0.18899175808443872</v>
      </c>
      <c r="H27" s="54"/>
      <c r="I27" s="54"/>
      <c r="J27" s="54"/>
      <c r="K27" s="54"/>
      <c r="L27" s="54"/>
      <c r="M27" s="54"/>
      <c r="N27" s="63"/>
      <c r="O27" s="70"/>
    </row>
    <row r="28" spans="1:15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15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15">
      <c r="H32" s="22" t="str">
        <f t="shared" si="3"/>
        <v>PE</v>
      </c>
      <c r="I32" s="71">
        <f t="shared" si="4"/>
        <v>0.13347554769759445</v>
      </c>
      <c r="J32" s="22" t="str">
        <f t="shared" si="5"/>
        <v>PE</v>
      </c>
      <c r="K32" s="50">
        <f t="shared" si="6"/>
        <v>493341.79999999993</v>
      </c>
      <c r="L32" s="50">
        <f t="shared" si="7"/>
        <v>424634.77999999997</v>
      </c>
      <c r="M32" s="50">
        <f t="shared" si="8"/>
        <v>407226.06099999999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0.19720785587996076</v>
      </c>
      <c r="J34" s="22" t="str">
        <f t="shared" si="5"/>
        <v>PSE</v>
      </c>
      <c r="K34" s="50">
        <f t="shared" si="6"/>
        <v>43600.938999999991</v>
      </c>
      <c r="L34" s="50">
        <f t="shared" si="7"/>
        <v>38366.988999999987</v>
      </c>
      <c r="M34" s="50">
        <f t="shared" si="8"/>
        <v>37304.866000000002</v>
      </c>
    </row>
    <row r="35" spans="8:13" ht="13.5" customHeight="1">
      <c r="H35" s="22" t="str">
        <f t="shared" si="3"/>
        <v>VE</v>
      </c>
      <c r="I35" s="71">
        <f t="shared" si="4"/>
        <v>0.57858008047238396</v>
      </c>
      <c r="J35" s="22" t="str">
        <f t="shared" si="5"/>
        <v>VE</v>
      </c>
      <c r="K35" s="50">
        <f t="shared" si="6"/>
        <v>41096.727193052982</v>
      </c>
      <c r="L35" s="50">
        <f t="shared" si="7"/>
        <v>37705.785752685115</v>
      </c>
      <c r="M35" s="50">
        <f t="shared" si="8"/>
        <v>53448.156953778038</v>
      </c>
    </row>
    <row r="36" spans="8:13" ht="12.75" customHeight="1">
      <c r="H36" s="22" t="str">
        <f t="shared" si="3"/>
        <v>PVE</v>
      </c>
      <c r="I36" s="71">
        <f t="shared" si="4"/>
        <v>3.8412291933418691E-2</v>
      </c>
      <c r="J36" s="22" t="str">
        <f t="shared" si="5"/>
        <v>PVE</v>
      </c>
      <c r="K36" s="50">
        <f t="shared" si="6"/>
        <v>4596.37</v>
      </c>
      <c r="L36" s="50">
        <f t="shared" si="7"/>
        <v>5563.7</v>
      </c>
      <c r="M36" s="50">
        <f t="shared" si="8"/>
        <v>7203.95</v>
      </c>
    </row>
    <row r="37" spans="8:13" ht="12.75" customHeight="1">
      <c r="H37" s="22" t="str">
        <f t="shared" si="3"/>
        <v>VTE</v>
      </c>
      <c r="I37" s="71">
        <f t="shared" si="4"/>
        <v>1.6143228677939006E-2</v>
      </c>
      <c r="J37" s="22" t="str">
        <f t="shared" si="5"/>
        <v>VTE</v>
      </c>
      <c r="K37" s="50">
        <f t="shared" si="6"/>
        <v>718.47225218875155</v>
      </c>
      <c r="L37" s="50">
        <f t="shared" si="7"/>
        <v>583.84082487724186</v>
      </c>
      <c r="M37" s="50">
        <f t="shared" si="8"/>
        <v>365.70009363847856</v>
      </c>
    </row>
    <row r="38" spans="8:13" ht="12.75" customHeight="1">
      <c r="H38" s="22" t="str">
        <f t="shared" si="3"/>
        <v>FVE</v>
      </c>
      <c r="I38" s="71">
        <f t="shared" si="4"/>
        <v>0.14677701337228952</v>
      </c>
      <c r="J38" s="22" t="str">
        <f t="shared" si="5"/>
        <v>FVE</v>
      </c>
      <c r="K38" s="50">
        <f t="shared" si="6"/>
        <v>13933.414273124163</v>
      </c>
      <c r="L38" s="50">
        <f t="shared" si="7"/>
        <v>25016.817066982549</v>
      </c>
      <c r="M38" s="50">
        <f t="shared" si="8"/>
        <v>62265.51937951702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6" t="s">
        <v>401</v>
      </c>
      <c r="M1" s="267" t="str">
        <f>'3.1'!N1</f>
        <v>I. čtvrtletí 2026</v>
      </c>
      <c r="N1" s="54"/>
      <c r="O1" s="54"/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21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  <c r="N3" s="20"/>
    </row>
    <row r="4" spans="1:21" ht="13.5" customHeight="1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  <c r="N4" s="57"/>
    </row>
    <row r="5" spans="1:21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  <c r="N5" s="53"/>
    </row>
    <row r="6" spans="1:21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  <c r="N6" s="53"/>
    </row>
    <row r="7" spans="1:21">
      <c r="A7" s="501" t="s">
        <v>53</v>
      </c>
      <c r="B7" s="506">
        <f>F8</f>
        <v>5500.3303529999976</v>
      </c>
      <c r="C7" s="496"/>
      <c r="D7" s="496"/>
      <c r="E7" s="496"/>
      <c r="F7" s="496"/>
      <c r="G7" s="508"/>
      <c r="H7" s="506">
        <f>SUM(H8,J8,L8)</f>
        <v>7399705.1058888081</v>
      </c>
      <c r="I7" s="496"/>
      <c r="J7" s="496"/>
      <c r="K7" s="496"/>
      <c r="L7" s="496"/>
      <c r="M7" s="496"/>
      <c r="N7" s="58"/>
    </row>
    <row r="8" spans="1:21">
      <c r="A8" s="502"/>
      <c r="B8" s="200">
        <f>SUM(B9:B16)</f>
        <v>5504.8968239999977</v>
      </c>
      <c r="C8" s="290">
        <v>0.23115342673647779</v>
      </c>
      <c r="D8" s="260">
        <f>SUM(D9:D16)</f>
        <v>5500.2135389999976</v>
      </c>
      <c r="E8" s="290">
        <v>0.23076189064465058</v>
      </c>
      <c r="F8" s="260">
        <f>SUM(F9:F16)</f>
        <v>5500.3303529999976</v>
      </c>
      <c r="G8" s="295">
        <v>0.23666087983380427</v>
      </c>
      <c r="H8" s="260">
        <f>SUM(H9:H16)</f>
        <v>2818892.109188579</v>
      </c>
      <c r="I8" s="290">
        <v>0.34978720080329745</v>
      </c>
      <c r="J8" s="260">
        <f>SUM(J9:J16)</f>
        <v>2268658.6888775281</v>
      </c>
      <c r="K8" s="290">
        <v>0.3375793552590341</v>
      </c>
      <c r="L8" s="260">
        <f>SUM(L9:L16)</f>
        <v>2312154.3078227006</v>
      </c>
      <c r="M8" s="290">
        <v>0.33287032247944676</v>
      </c>
      <c r="N8" s="10"/>
    </row>
    <row r="9" spans="1:21">
      <c r="A9" s="44" t="s">
        <v>7</v>
      </c>
      <c r="B9" s="201">
        <v>0</v>
      </c>
      <c r="C9" s="289">
        <v>0</v>
      </c>
      <c r="D9" s="19">
        <v>0</v>
      </c>
      <c r="E9" s="289">
        <v>0</v>
      </c>
      <c r="F9" s="19">
        <v>0</v>
      </c>
      <c r="G9" s="296">
        <v>0</v>
      </c>
      <c r="H9" s="19">
        <v>0</v>
      </c>
      <c r="I9" s="289">
        <v>0</v>
      </c>
      <c r="J9" s="19">
        <v>0</v>
      </c>
      <c r="K9" s="289">
        <v>0</v>
      </c>
      <c r="L9" s="19">
        <v>0</v>
      </c>
      <c r="M9" s="289">
        <v>0</v>
      </c>
      <c r="N9" s="61"/>
      <c r="O9" s="69"/>
    </row>
    <row r="10" spans="1:21">
      <c r="A10" s="44" t="s">
        <v>20</v>
      </c>
      <c r="B10" s="201">
        <v>4048.4124999999995</v>
      </c>
      <c r="C10" s="289">
        <v>0.4389827849101598</v>
      </c>
      <c r="D10" s="19">
        <v>4048.4124999999995</v>
      </c>
      <c r="E10" s="289">
        <v>0.4389827849101598</v>
      </c>
      <c r="F10" s="19">
        <v>4048.4124999999995</v>
      </c>
      <c r="G10" s="296">
        <v>0.46917673435736623</v>
      </c>
      <c r="H10" s="19">
        <v>2279335.3879999998</v>
      </c>
      <c r="I10" s="289">
        <v>0.57767236872228556</v>
      </c>
      <c r="J10" s="19">
        <v>1878932.5320000001</v>
      </c>
      <c r="K10" s="289">
        <v>0.57697073413283828</v>
      </c>
      <c r="L10" s="19">
        <v>2070259.2880000002</v>
      </c>
      <c r="M10" s="289">
        <v>0.63279460239889351</v>
      </c>
      <c r="N10" s="61"/>
      <c r="O10" s="69"/>
    </row>
    <row r="11" spans="1:21">
      <c r="A11" s="44" t="s">
        <v>21</v>
      </c>
      <c r="B11" s="201">
        <v>844.9</v>
      </c>
      <c r="C11" s="289">
        <v>0.61970074812967579</v>
      </c>
      <c r="D11" s="19">
        <v>844.9</v>
      </c>
      <c r="E11" s="289">
        <v>0.61970074812967579</v>
      </c>
      <c r="F11" s="19">
        <v>844.9</v>
      </c>
      <c r="G11" s="296">
        <v>0.61970074812967579</v>
      </c>
      <c r="H11" s="19">
        <v>483932.3</v>
      </c>
      <c r="I11" s="289">
        <v>0.80776781411837484</v>
      </c>
      <c r="J11" s="19">
        <v>324685.43</v>
      </c>
      <c r="K11" s="289">
        <v>0.80152382268036015</v>
      </c>
      <c r="L11" s="19">
        <v>149492.51999999999</v>
      </c>
      <c r="M11" s="289">
        <v>0.83902502322307349</v>
      </c>
      <c r="N11" s="61"/>
      <c r="O11" s="69"/>
    </row>
    <row r="12" spans="1:21">
      <c r="A12" s="44" t="s">
        <v>22</v>
      </c>
      <c r="B12" s="201">
        <v>64.215400000000031</v>
      </c>
      <c r="C12" s="289">
        <v>4.3186541208386907E-2</v>
      </c>
      <c r="D12" s="19">
        <v>64.215400000000031</v>
      </c>
      <c r="E12" s="289">
        <v>4.3242086754604607E-2</v>
      </c>
      <c r="F12" s="19">
        <v>64.145400000000038</v>
      </c>
      <c r="G12" s="296">
        <v>4.3269920374178573E-2</v>
      </c>
      <c r="H12" s="19">
        <v>20540.392999999989</v>
      </c>
      <c r="I12" s="289">
        <v>5.0522145111233145E-2</v>
      </c>
      <c r="J12" s="19">
        <v>18223.898999999994</v>
      </c>
      <c r="K12" s="289">
        <v>4.9400172484108731E-2</v>
      </c>
      <c r="L12" s="19">
        <v>16392.418999999991</v>
      </c>
      <c r="M12" s="289">
        <v>4.4366162518869864E-2</v>
      </c>
      <c r="N12" s="61"/>
      <c r="O12" s="69"/>
    </row>
    <row r="13" spans="1:21">
      <c r="A13" s="44" t="s">
        <v>43</v>
      </c>
      <c r="B13" s="201">
        <v>77.410640000000001</v>
      </c>
      <c r="C13" s="289">
        <v>6.9200669770411546E-2</v>
      </c>
      <c r="D13" s="19">
        <v>75.872140000000002</v>
      </c>
      <c r="E13" s="289">
        <v>6.7993310442748423E-2</v>
      </c>
      <c r="F13" s="19">
        <v>75.819140000000004</v>
      </c>
      <c r="G13" s="296">
        <v>6.8044660563231288E-2</v>
      </c>
      <c r="H13" s="19">
        <v>17733.881017662567</v>
      </c>
      <c r="I13" s="289">
        <v>0.17414580481812783</v>
      </c>
      <c r="J13" s="19">
        <v>26167.594797527272</v>
      </c>
      <c r="K13" s="289">
        <v>0.19234039829401633</v>
      </c>
      <c r="L13" s="19">
        <v>31460.152431071423</v>
      </c>
      <c r="M13" s="289">
        <v>0.18837815226867116</v>
      </c>
      <c r="N13" s="61"/>
      <c r="O13" s="69"/>
    </row>
    <row r="14" spans="1:21">
      <c r="A14" s="44" t="s">
        <v>44</v>
      </c>
      <c r="B14" s="201">
        <v>0</v>
      </c>
      <c r="C14" s="289">
        <v>0</v>
      </c>
      <c r="D14" s="19">
        <v>0</v>
      </c>
      <c r="E14" s="289">
        <v>0</v>
      </c>
      <c r="F14" s="19">
        <v>0</v>
      </c>
      <c r="G14" s="296">
        <v>0</v>
      </c>
      <c r="H14" s="19">
        <v>0</v>
      </c>
      <c r="I14" s="289">
        <v>0</v>
      </c>
      <c r="J14" s="19">
        <v>0</v>
      </c>
      <c r="K14" s="289">
        <v>0</v>
      </c>
      <c r="L14" s="19">
        <v>0</v>
      </c>
      <c r="M14" s="289">
        <v>0</v>
      </c>
      <c r="N14" s="61"/>
      <c r="O14" s="69"/>
      <c r="P14" s="44"/>
      <c r="Q14" s="56"/>
      <c r="R14" s="19"/>
      <c r="S14" s="19"/>
      <c r="T14" s="19"/>
      <c r="U14" s="19"/>
    </row>
    <row r="15" spans="1:21">
      <c r="A15" s="44" t="s">
        <v>45</v>
      </c>
      <c r="B15" s="201">
        <v>86.8</v>
      </c>
      <c r="C15" s="289">
        <v>0.23014350415253254</v>
      </c>
      <c r="D15" s="19">
        <v>86.8</v>
      </c>
      <c r="E15" s="59">
        <v>0.23014350415253254</v>
      </c>
      <c r="F15" s="19">
        <v>86.8</v>
      </c>
      <c r="G15" s="297">
        <v>0.23101296644109501</v>
      </c>
      <c r="H15" s="19">
        <v>11024.616750000001</v>
      </c>
      <c r="I15" s="289">
        <v>0.17047313665142072</v>
      </c>
      <c r="J15" s="19">
        <v>10803.330250000005</v>
      </c>
      <c r="K15" s="59">
        <v>0.20656841893763644</v>
      </c>
      <c r="L15" s="19">
        <v>11885.328149999998</v>
      </c>
      <c r="M15" s="59">
        <v>0.20315395771472336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226" t="s">
        <v>46</v>
      </c>
      <c r="B16" s="202">
        <v>383.1582839999985</v>
      </c>
      <c r="C16" s="290">
        <v>8.1022769847032314E-2</v>
      </c>
      <c r="D16" s="197">
        <v>380.01349899999826</v>
      </c>
      <c r="E16" s="291">
        <v>7.993879948591727E-2</v>
      </c>
      <c r="F16" s="197">
        <v>380.25331299999823</v>
      </c>
      <c r="G16" s="298">
        <v>7.9896850695423696E-2</v>
      </c>
      <c r="H16" s="197">
        <v>6325.5304209166716</v>
      </c>
      <c r="I16" s="290">
        <v>6.2574616603820438E-2</v>
      </c>
      <c r="J16" s="197">
        <v>9845.9028300000136</v>
      </c>
      <c r="K16" s="291">
        <v>6.2065865796536751E-2</v>
      </c>
      <c r="L16" s="197">
        <v>32664.600241629523</v>
      </c>
      <c r="M16" s="291">
        <v>7.501908378540359E-2</v>
      </c>
      <c r="N16" s="61"/>
      <c r="O16" s="69"/>
      <c r="P16" s="44"/>
      <c r="Q16" s="56"/>
      <c r="R16" s="19"/>
      <c r="S16" s="19"/>
      <c r="T16" s="19"/>
      <c r="U16" s="19"/>
    </row>
    <row r="17" spans="1:20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20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63"/>
      <c r="O18" s="54"/>
      <c r="P18" s="72"/>
      <c r="Q18" s="56"/>
      <c r="R18" s="19"/>
      <c r="S18" s="19"/>
      <c r="T18" s="19"/>
    </row>
    <row r="19" spans="1:20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0.26683837305447966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  <c r="P19" s="72"/>
      <c r="Q19" s="56"/>
      <c r="R19" s="19"/>
      <c r="S19" s="19"/>
      <c r="T19" s="19"/>
    </row>
    <row r="20" spans="1:20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6.9995347867503249E-2</v>
      </c>
      <c r="J20" s="22" t="str">
        <f t="shared" ref="J20:J26" si="1">A10</f>
        <v>PE</v>
      </c>
      <c r="K20" s="61">
        <f t="shared" si="0"/>
        <v>6228527.2080000006</v>
      </c>
      <c r="L20" s="22" t="str">
        <f t="shared" ref="L20:L26" si="2">A10</f>
        <v>PE</v>
      </c>
      <c r="M20" s="69">
        <f>K20/'6.1, 6.2'!C5</f>
        <v>0.59467214913732858</v>
      </c>
      <c r="N20" s="63"/>
      <c r="O20" s="54"/>
      <c r="P20" s="72"/>
      <c r="Q20" s="56"/>
      <c r="R20" s="60"/>
      <c r="S20" s="60"/>
      <c r="T20" s="60"/>
    </row>
    <row r="21" spans="1:20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6.9132619742480528E-2</v>
      </c>
      <c r="J21" s="22" t="str">
        <f t="shared" si="1"/>
        <v>PPE</v>
      </c>
      <c r="K21" s="61">
        <f t="shared" si="0"/>
        <v>958110.25</v>
      </c>
      <c r="L21" s="22" t="str">
        <f t="shared" si="2"/>
        <v>PPE</v>
      </c>
      <c r="M21" s="69">
        <f>K21/'6.1, 6.2'!D5</f>
        <v>0.81033884377868604</v>
      </c>
      <c r="N21" s="63"/>
      <c r="O21" s="54"/>
      <c r="P21" s="72"/>
      <c r="Q21" s="56"/>
      <c r="R21" s="19"/>
      <c r="S21" s="19"/>
      <c r="T21" s="19"/>
    </row>
    <row r="22" spans="1:20">
      <c r="A22" s="494" t="s">
        <v>53</v>
      </c>
      <c r="B22" s="496">
        <f>SUM(B23,D23,F23)</f>
        <v>1450875.9242465557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6.9914530739496716E-2</v>
      </c>
      <c r="J22" s="22" t="str">
        <f t="shared" si="1"/>
        <v>PSE</v>
      </c>
      <c r="K22" s="61">
        <f t="shared" si="0"/>
        <v>55156.710999999981</v>
      </c>
      <c r="L22" s="22" t="str">
        <f t="shared" si="2"/>
        <v>PSE</v>
      </c>
      <c r="M22" s="69">
        <f>K22/'6.1, 6.2'!E5</f>
        <v>4.8174074910244877E-2</v>
      </c>
      <c r="N22" s="63"/>
      <c r="O22" s="54"/>
      <c r="P22" s="72"/>
      <c r="Q22" s="56"/>
      <c r="R22" s="19"/>
      <c r="S22" s="19"/>
      <c r="T22" s="19"/>
    </row>
    <row r="23" spans="1:20">
      <c r="A23" s="495"/>
      <c r="B23" s="260">
        <f>SUM(B24:B27)</f>
        <v>541307.14682857925</v>
      </c>
      <c r="C23" s="299">
        <v>9.4391095483656318E-2</v>
      </c>
      <c r="D23" s="260">
        <f>SUM(D24:D27)</f>
        <v>457789.80194527545</v>
      </c>
      <c r="E23" s="299">
        <v>9.3391349051402922E-2</v>
      </c>
      <c r="F23" s="260">
        <f>SUM(F24:F27)</f>
        <v>451778.9754727009</v>
      </c>
      <c r="G23" s="299">
        <v>9.2797103625209154E-2</v>
      </c>
      <c r="H23" s="54"/>
      <c r="I23" s="54"/>
      <c r="J23" s="22" t="str">
        <f t="shared" si="1"/>
        <v>VE</v>
      </c>
      <c r="K23" s="61">
        <f t="shared" si="0"/>
        <v>75361.628246261273</v>
      </c>
      <c r="L23" s="22" t="str">
        <f t="shared" si="2"/>
        <v>VE</v>
      </c>
      <c r="M23" s="69">
        <f>K23/'6.1, 6.2'!F5</f>
        <v>0.18612993829865057</v>
      </c>
      <c r="N23" s="63"/>
      <c r="O23" s="54"/>
      <c r="P23" s="72"/>
      <c r="Q23" s="56"/>
      <c r="R23" s="59"/>
      <c r="S23" s="60"/>
      <c r="T23" s="60"/>
    </row>
    <row r="24" spans="1:20">
      <c r="A24" s="15" t="s">
        <v>8</v>
      </c>
      <c r="B24" s="19">
        <v>185117.50399999999</v>
      </c>
      <c r="C24" s="289">
        <v>0.28902702428965926</v>
      </c>
      <c r="D24" s="19">
        <v>155747.73000000001</v>
      </c>
      <c r="E24" s="289">
        <v>0.26855680418711253</v>
      </c>
      <c r="F24" s="19">
        <v>158035.997</v>
      </c>
      <c r="G24" s="289">
        <v>0.24341418081762675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  <c r="T24" s="55"/>
    </row>
    <row r="25" spans="1:20">
      <c r="A25" s="15" t="s">
        <v>9</v>
      </c>
      <c r="B25" s="19">
        <v>142238.25699999998</v>
      </c>
      <c r="C25" s="289">
        <v>6.9416557751026176E-2</v>
      </c>
      <c r="D25" s="19">
        <v>131236.133</v>
      </c>
      <c r="E25" s="289">
        <v>7.0021960945784403E-2</v>
      </c>
      <c r="F25" s="19">
        <v>138013.86199999999</v>
      </c>
      <c r="G25" s="289">
        <v>7.0576313330499546E-2</v>
      </c>
      <c r="H25" s="54"/>
      <c r="I25" s="54"/>
      <c r="J25" s="22" t="str">
        <f t="shared" si="1"/>
        <v>VTE</v>
      </c>
      <c r="K25" s="61">
        <f t="shared" si="0"/>
        <v>33713.275150000001</v>
      </c>
      <c r="L25" s="22" t="str">
        <f t="shared" si="2"/>
        <v>VTE</v>
      </c>
      <c r="M25" s="69">
        <f>K25/'6.1, 6.2'!H5</f>
        <v>0.19212713408363136</v>
      </c>
      <c r="N25" s="63"/>
      <c r="O25" s="70"/>
    </row>
    <row r="26" spans="1:20">
      <c r="A26" s="15" t="s">
        <v>132</v>
      </c>
      <c r="B26" s="19">
        <v>60957.891842038691</v>
      </c>
      <c r="C26" s="289">
        <v>7.0220356649699903E-2</v>
      </c>
      <c r="D26" s="19">
        <v>51051.065414646735</v>
      </c>
      <c r="E26" s="289">
        <v>6.9516623273764441E-2</v>
      </c>
      <c r="F26" s="19">
        <v>48008.043184661139</v>
      </c>
      <c r="G26" s="289">
        <v>6.7410760405833436E-2</v>
      </c>
      <c r="H26" s="54"/>
      <c r="I26" s="54"/>
      <c r="J26" s="22" t="str">
        <f t="shared" si="1"/>
        <v>FVE</v>
      </c>
      <c r="K26" s="61">
        <f t="shared" si="0"/>
        <v>48836.033492546208</v>
      </c>
      <c r="L26" s="22" t="str">
        <f t="shared" si="2"/>
        <v>FVE</v>
      </c>
      <c r="M26" s="69">
        <f>K26/'6.1, 6.2'!I5</f>
        <v>7.025338390873638E-2</v>
      </c>
      <c r="N26" s="63"/>
      <c r="O26" s="70"/>
    </row>
    <row r="27" spans="1:20">
      <c r="A27" s="354" t="s">
        <v>130</v>
      </c>
      <c r="B27" s="197">
        <v>152993.49398654053</v>
      </c>
      <c r="C27" s="290">
        <v>7.0274189834422948E-2</v>
      </c>
      <c r="D27" s="197">
        <v>119754.87353062868</v>
      </c>
      <c r="E27" s="290">
        <v>6.9896610412808008E-2</v>
      </c>
      <c r="F27" s="197">
        <v>107721.07328803976</v>
      </c>
      <c r="G27" s="290">
        <v>6.9429644153707268E-2</v>
      </c>
      <c r="H27" s="54"/>
      <c r="I27" s="54"/>
      <c r="J27" s="54"/>
      <c r="K27" s="54"/>
      <c r="L27" s="54"/>
      <c r="M27" s="54"/>
      <c r="N27" s="63"/>
      <c r="O27" s="70"/>
    </row>
    <row r="28" spans="1:20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0.46917673435736623</v>
      </c>
      <c r="J32" s="22" t="str">
        <f t="shared" si="5"/>
        <v>PE</v>
      </c>
      <c r="K32" s="50">
        <f t="shared" si="6"/>
        <v>2279335.3879999998</v>
      </c>
      <c r="L32" s="50">
        <f t="shared" si="7"/>
        <v>1878932.5320000001</v>
      </c>
      <c r="M32" s="50">
        <f t="shared" si="8"/>
        <v>2070259.2880000002</v>
      </c>
    </row>
    <row r="33" spans="8:13">
      <c r="H33" s="22" t="str">
        <f t="shared" si="3"/>
        <v>PPE</v>
      </c>
      <c r="I33" s="71">
        <f t="shared" si="4"/>
        <v>0.61970074812967579</v>
      </c>
      <c r="J33" s="22" t="str">
        <f t="shared" si="5"/>
        <v>PPE</v>
      </c>
      <c r="K33" s="50">
        <f t="shared" si="6"/>
        <v>483932.3</v>
      </c>
      <c r="L33" s="50">
        <f t="shared" si="7"/>
        <v>324685.43</v>
      </c>
      <c r="M33" s="50">
        <f t="shared" si="8"/>
        <v>149492.51999999999</v>
      </c>
    </row>
    <row r="34" spans="8:13" ht="13.5" customHeight="1">
      <c r="H34" s="22" t="str">
        <f t="shared" si="3"/>
        <v>PSE</v>
      </c>
      <c r="I34" s="71">
        <f t="shared" si="4"/>
        <v>4.3269920374178573E-2</v>
      </c>
      <c r="J34" s="22" t="str">
        <f t="shared" si="5"/>
        <v>PSE</v>
      </c>
      <c r="K34" s="50">
        <f t="shared" si="6"/>
        <v>20540.392999999989</v>
      </c>
      <c r="L34" s="50">
        <f t="shared" si="7"/>
        <v>18223.898999999994</v>
      </c>
      <c r="M34" s="50">
        <f t="shared" si="8"/>
        <v>16392.418999999991</v>
      </c>
    </row>
    <row r="35" spans="8:13" ht="12.75" customHeight="1">
      <c r="H35" s="22" t="str">
        <f t="shared" si="3"/>
        <v>VE</v>
      </c>
      <c r="I35" s="71">
        <f t="shared" si="4"/>
        <v>6.8044660563231288E-2</v>
      </c>
      <c r="J35" s="22" t="str">
        <f t="shared" si="5"/>
        <v>VE</v>
      </c>
      <c r="K35" s="50">
        <f t="shared" si="6"/>
        <v>17733.881017662567</v>
      </c>
      <c r="L35" s="50">
        <f t="shared" si="7"/>
        <v>26167.594797527272</v>
      </c>
      <c r="M35" s="50">
        <f t="shared" si="8"/>
        <v>31460.152431071423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0.23101296644109501</v>
      </c>
      <c r="J37" s="22" t="str">
        <f t="shared" si="5"/>
        <v>VTE</v>
      </c>
      <c r="K37" s="50">
        <f t="shared" si="6"/>
        <v>11024.616750000001</v>
      </c>
      <c r="L37" s="50">
        <f t="shared" si="7"/>
        <v>10803.330250000005</v>
      </c>
      <c r="M37" s="50">
        <f t="shared" si="8"/>
        <v>11885.328149999998</v>
      </c>
    </row>
    <row r="38" spans="8:13" ht="12.75" customHeight="1">
      <c r="H38" s="22" t="str">
        <f t="shared" si="3"/>
        <v>FVE</v>
      </c>
      <c r="I38" s="71">
        <f t="shared" si="4"/>
        <v>7.9896850695423696E-2</v>
      </c>
      <c r="J38" s="22" t="str">
        <f t="shared" si="5"/>
        <v>FVE</v>
      </c>
      <c r="K38" s="50">
        <f t="shared" si="6"/>
        <v>6325.5304209166716</v>
      </c>
      <c r="L38" s="50">
        <f t="shared" si="7"/>
        <v>9845.9028300000136</v>
      </c>
      <c r="M38" s="50">
        <f t="shared" si="8"/>
        <v>32664.600241629523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6" t="s">
        <v>402</v>
      </c>
      <c r="M1" s="267" t="str">
        <f>'3.1'!N1</f>
        <v>I. čtvrtletí 2026</v>
      </c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1">
      <c r="A3" s="359" t="str">
        <f>'3.1'!A4</f>
        <v>2026</v>
      </c>
      <c r="B3" s="488" t="s">
        <v>186</v>
      </c>
      <c r="C3" s="488"/>
      <c r="D3" s="488"/>
      <c r="E3" s="488"/>
      <c r="F3" s="488"/>
      <c r="G3" s="489"/>
      <c r="H3" s="503" t="s">
        <v>19</v>
      </c>
      <c r="I3" s="488"/>
      <c r="J3" s="488"/>
      <c r="K3" s="488"/>
      <c r="L3" s="488"/>
      <c r="M3" s="488"/>
    </row>
    <row r="4" spans="1:21" ht="13.5" customHeight="1">
      <c r="B4" s="505" t="s">
        <v>168</v>
      </c>
      <c r="C4" s="505"/>
      <c r="D4" s="505"/>
      <c r="E4" s="505"/>
      <c r="F4" s="505"/>
      <c r="G4" s="507"/>
      <c r="H4" s="504" t="s">
        <v>5</v>
      </c>
      <c r="I4" s="505"/>
      <c r="J4" s="505"/>
      <c r="K4" s="505"/>
      <c r="L4" s="505"/>
      <c r="M4" s="505"/>
    </row>
    <row r="5" spans="1:21">
      <c r="B5" s="487" t="s">
        <v>60</v>
      </c>
      <c r="C5" s="487"/>
      <c r="D5" s="487" t="s">
        <v>61</v>
      </c>
      <c r="E5" s="487"/>
      <c r="F5" s="487" t="s">
        <v>62</v>
      </c>
      <c r="G5" s="492"/>
      <c r="H5" s="493" t="s">
        <v>60</v>
      </c>
      <c r="I5" s="487"/>
      <c r="J5" s="487" t="s">
        <v>61</v>
      </c>
      <c r="K5" s="487"/>
      <c r="L5" s="487" t="s">
        <v>62</v>
      </c>
      <c r="M5" s="487"/>
    </row>
    <row r="6" spans="1:21">
      <c r="A6" s="302"/>
      <c r="B6" s="300" t="s">
        <v>208</v>
      </c>
      <c r="C6" s="300" t="s">
        <v>207</v>
      </c>
      <c r="D6" s="300" t="s">
        <v>208</v>
      </c>
      <c r="E6" s="300" t="s">
        <v>207</v>
      </c>
      <c r="F6" s="300" t="s">
        <v>208</v>
      </c>
      <c r="G6" s="301" t="s">
        <v>207</v>
      </c>
      <c r="H6" s="294" t="s">
        <v>208</v>
      </c>
      <c r="I6" s="294" t="s">
        <v>207</v>
      </c>
      <c r="J6" s="294" t="s">
        <v>208</v>
      </c>
      <c r="K6" s="294" t="s">
        <v>207</v>
      </c>
      <c r="L6" s="294" t="s">
        <v>208</v>
      </c>
      <c r="M6" s="294" t="s">
        <v>207</v>
      </c>
    </row>
    <row r="7" spans="1:21">
      <c r="A7" s="501" t="s">
        <v>53</v>
      </c>
      <c r="B7" s="506">
        <f>F8</f>
        <v>502.54363799999999</v>
      </c>
      <c r="C7" s="496"/>
      <c r="D7" s="496"/>
      <c r="E7" s="496"/>
      <c r="F7" s="496"/>
      <c r="G7" s="508"/>
      <c r="H7" s="506">
        <f>SUM(H8,J8,L8)</f>
        <v>167614.55098878068</v>
      </c>
      <c r="I7" s="496"/>
      <c r="J7" s="496"/>
      <c r="K7" s="496"/>
      <c r="L7" s="496"/>
      <c r="M7" s="496"/>
    </row>
    <row r="8" spans="1:21">
      <c r="A8" s="502"/>
      <c r="B8" s="200">
        <f>SUM(B9:B16)</f>
        <v>502.57991299999986</v>
      </c>
      <c r="C8" s="290">
        <v>2.1103587008640165E-2</v>
      </c>
      <c r="D8" s="260">
        <f>SUM(D9:D16)</f>
        <v>502.92521300000027</v>
      </c>
      <c r="E8" s="290">
        <v>2.1100266777250246E-2</v>
      </c>
      <c r="F8" s="260">
        <f>SUM(F9:F16)</f>
        <v>502.54363799999999</v>
      </c>
      <c r="G8" s="295">
        <v>2.1622777522643261E-2</v>
      </c>
      <c r="H8" s="260">
        <f>SUM(H9:H16)</f>
        <v>51482.495061902882</v>
      </c>
      <c r="I8" s="290">
        <v>6.3882962314780432E-3</v>
      </c>
      <c r="J8" s="260">
        <f>SUM(J9:J16)</f>
        <v>49324.249530263318</v>
      </c>
      <c r="K8" s="290">
        <v>7.3395123015619432E-3</v>
      </c>
      <c r="L8" s="260">
        <f>SUM(L9:L16)</f>
        <v>66807.806396614469</v>
      </c>
      <c r="M8" s="290">
        <v>9.6180155382132801E-3</v>
      </c>
    </row>
    <row r="9" spans="1:21">
      <c r="A9" s="44" t="s">
        <v>7</v>
      </c>
      <c r="B9" s="201">
        <v>0</v>
      </c>
      <c r="C9" s="289">
        <v>0</v>
      </c>
      <c r="D9" s="19">
        <v>0</v>
      </c>
      <c r="E9" s="289">
        <v>0</v>
      </c>
      <c r="F9" s="19">
        <v>0</v>
      </c>
      <c r="G9" s="296">
        <v>0</v>
      </c>
      <c r="H9" s="19">
        <v>0</v>
      </c>
      <c r="I9" s="289">
        <v>0</v>
      </c>
      <c r="J9" s="19">
        <v>0</v>
      </c>
      <c r="K9" s="289">
        <v>0</v>
      </c>
      <c r="L9" s="19">
        <v>0</v>
      </c>
      <c r="M9" s="289">
        <v>0</v>
      </c>
      <c r="N9" s="73"/>
      <c r="O9" s="74"/>
    </row>
    <row r="10" spans="1:21">
      <c r="A10" s="44" t="s">
        <v>20</v>
      </c>
      <c r="B10" s="201">
        <v>131.66200000000001</v>
      </c>
      <c r="C10" s="289">
        <v>1.427654702351637E-2</v>
      </c>
      <c r="D10" s="19">
        <v>131.66200000000001</v>
      </c>
      <c r="E10" s="289">
        <v>1.427654702351637E-2</v>
      </c>
      <c r="F10" s="19">
        <v>131.66200000000001</v>
      </c>
      <c r="G10" s="296">
        <v>1.5258511132193066E-2</v>
      </c>
      <c r="H10" s="19">
        <v>25437.438000000002</v>
      </c>
      <c r="I10" s="289">
        <v>6.4468375918034409E-3</v>
      </c>
      <c r="J10" s="19">
        <v>21668.912</v>
      </c>
      <c r="K10" s="289">
        <v>6.6539526308546917E-3</v>
      </c>
      <c r="L10" s="19">
        <v>18937.860999999997</v>
      </c>
      <c r="M10" s="289">
        <v>5.7885388034450442E-3</v>
      </c>
      <c r="N10" s="73"/>
      <c r="O10" s="74"/>
    </row>
    <row r="11" spans="1:21">
      <c r="A11" s="44" t="s">
        <v>21</v>
      </c>
      <c r="B11" s="201">
        <v>0</v>
      </c>
      <c r="C11" s="289">
        <v>0</v>
      </c>
      <c r="D11" s="19">
        <v>0</v>
      </c>
      <c r="E11" s="289">
        <v>0</v>
      </c>
      <c r="F11" s="19">
        <v>0</v>
      </c>
      <c r="G11" s="296">
        <v>0</v>
      </c>
      <c r="H11" s="19">
        <v>0</v>
      </c>
      <c r="I11" s="289">
        <v>0</v>
      </c>
      <c r="J11" s="19">
        <v>0</v>
      </c>
      <c r="K11" s="289">
        <v>0</v>
      </c>
      <c r="L11" s="19">
        <v>0</v>
      </c>
      <c r="M11" s="289">
        <v>0</v>
      </c>
      <c r="N11" s="73"/>
      <c r="O11" s="74"/>
    </row>
    <row r="12" spans="1:21">
      <c r="A12" s="44" t="s">
        <v>22</v>
      </c>
      <c r="B12" s="201">
        <v>39.992400000000004</v>
      </c>
      <c r="C12" s="289">
        <v>2.6895938211430461E-2</v>
      </c>
      <c r="D12" s="19">
        <v>39.992400000000004</v>
      </c>
      <c r="E12" s="289">
        <v>2.6930531154907521E-2</v>
      </c>
      <c r="F12" s="19">
        <v>39.712400000000002</v>
      </c>
      <c r="G12" s="296">
        <v>2.6788396141695717E-2</v>
      </c>
      <c r="H12" s="19">
        <v>16365.292000000001</v>
      </c>
      <c r="I12" s="289">
        <v>4.0252864548974476E-2</v>
      </c>
      <c r="J12" s="19">
        <v>14651.028999999999</v>
      </c>
      <c r="K12" s="289">
        <v>3.9715066444874353E-2</v>
      </c>
      <c r="L12" s="19">
        <v>13970.090000000002</v>
      </c>
      <c r="M12" s="289">
        <v>3.7810117185464766E-2</v>
      </c>
      <c r="N12" s="73"/>
      <c r="O12" s="74"/>
    </row>
    <row r="13" spans="1:21">
      <c r="A13" s="44" t="s">
        <v>43</v>
      </c>
      <c r="B13" s="201">
        <v>7.7564999999999991</v>
      </c>
      <c r="C13" s="289">
        <v>6.9338658752103989E-3</v>
      </c>
      <c r="D13" s="19">
        <v>7.7564999999999991</v>
      </c>
      <c r="E13" s="289">
        <v>6.9510377913312845E-3</v>
      </c>
      <c r="F13" s="19">
        <v>7.7564999999999991</v>
      </c>
      <c r="G13" s="296">
        <v>6.9611500428348747E-3</v>
      </c>
      <c r="H13" s="19">
        <v>1599.9948626881721</v>
      </c>
      <c r="I13" s="289">
        <v>1.5711867740072789E-2</v>
      </c>
      <c r="J13" s="19">
        <v>2812.0990136559149</v>
      </c>
      <c r="K13" s="289">
        <v>2.0669849426891158E-2</v>
      </c>
      <c r="L13" s="19">
        <v>3015.3012967096765</v>
      </c>
      <c r="M13" s="289">
        <v>1.8055121889571608E-2</v>
      </c>
      <c r="N13" s="73"/>
      <c r="O13" s="74"/>
    </row>
    <row r="14" spans="1:21">
      <c r="A14" s="44" t="s">
        <v>44</v>
      </c>
      <c r="B14" s="201">
        <v>0</v>
      </c>
      <c r="C14" s="289">
        <v>0</v>
      </c>
      <c r="D14" s="19">
        <v>0</v>
      </c>
      <c r="E14" s="289">
        <v>0</v>
      </c>
      <c r="F14" s="19">
        <v>0</v>
      </c>
      <c r="G14" s="296">
        <v>0</v>
      </c>
      <c r="H14" s="19">
        <v>0</v>
      </c>
      <c r="I14" s="289">
        <v>0</v>
      </c>
      <c r="J14" s="19">
        <v>0</v>
      </c>
      <c r="K14" s="289">
        <v>0</v>
      </c>
      <c r="L14" s="19">
        <v>0</v>
      </c>
      <c r="M14" s="289">
        <v>0</v>
      </c>
      <c r="N14" s="73"/>
      <c r="O14" s="74"/>
      <c r="Q14" s="56"/>
      <c r="R14" s="19"/>
      <c r="S14" s="19"/>
      <c r="T14" s="19"/>
      <c r="U14" s="19"/>
    </row>
    <row r="15" spans="1:21">
      <c r="A15" s="44" t="s">
        <v>45</v>
      </c>
      <c r="B15" s="201">
        <v>0.27500000000000002</v>
      </c>
      <c r="C15" s="289">
        <v>7.2914128619753983E-4</v>
      </c>
      <c r="D15" s="19">
        <v>0.27500000000000002</v>
      </c>
      <c r="E15" s="59">
        <v>7.2914128619753983E-4</v>
      </c>
      <c r="F15" s="19">
        <v>0.27500000000000002</v>
      </c>
      <c r="G15" s="297">
        <v>7.3189591902420655E-4</v>
      </c>
      <c r="H15" s="19">
        <v>9.0779999999999994</v>
      </c>
      <c r="I15" s="289">
        <v>1.4037269227718026E-4</v>
      </c>
      <c r="J15" s="19">
        <v>11.689</v>
      </c>
      <c r="K15" s="59">
        <v>2.2350314144678037E-4</v>
      </c>
      <c r="L15" s="19">
        <v>8.8849999999999998</v>
      </c>
      <c r="M15" s="59">
        <v>1.5186984250790898E-4</v>
      </c>
      <c r="N15" s="73"/>
      <c r="O15" s="74"/>
      <c r="Q15" s="56"/>
      <c r="R15" s="19"/>
      <c r="S15" s="19"/>
      <c r="T15" s="19"/>
      <c r="U15" s="19"/>
    </row>
    <row r="16" spans="1:21">
      <c r="A16" s="226" t="s">
        <v>46</v>
      </c>
      <c r="B16" s="202">
        <v>322.89401299999986</v>
      </c>
      <c r="C16" s="290">
        <v>6.8279268367022319E-2</v>
      </c>
      <c r="D16" s="197">
        <v>323.23931300000027</v>
      </c>
      <c r="E16" s="291">
        <v>6.7995907239792E-2</v>
      </c>
      <c r="F16" s="197">
        <v>323.13773799999996</v>
      </c>
      <c r="G16" s="298">
        <v>6.7896022794265709E-2</v>
      </c>
      <c r="H16" s="197">
        <v>8070.6921992147072</v>
      </c>
      <c r="I16" s="290">
        <v>7.9838438279160012E-2</v>
      </c>
      <c r="J16" s="197">
        <v>10180.520516607407</v>
      </c>
      <c r="K16" s="291">
        <v>6.4175203740320014E-2</v>
      </c>
      <c r="L16" s="197">
        <v>30875.669099904801</v>
      </c>
      <c r="M16" s="291">
        <v>7.0910538932118419E-2</v>
      </c>
      <c r="N16" s="73"/>
      <c r="O16" s="74"/>
      <c r="Q16" s="56"/>
      <c r="R16" s="19"/>
      <c r="S16" s="19"/>
      <c r="T16" s="19"/>
      <c r="U16" s="19"/>
    </row>
    <row r="17" spans="1:20">
      <c r="A17" s="170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22"/>
    </row>
    <row r="18" spans="1:20">
      <c r="A18" s="359" t="str">
        <f>'3.1'!A4</f>
        <v>2026</v>
      </c>
      <c r="B18" s="488" t="s">
        <v>231</v>
      </c>
      <c r="C18" s="488"/>
      <c r="D18" s="488"/>
      <c r="E18" s="488"/>
      <c r="F18" s="488"/>
      <c r="G18" s="488"/>
      <c r="H18" s="54"/>
      <c r="I18" s="54"/>
      <c r="J18" s="54"/>
      <c r="K18" s="54"/>
      <c r="L18" s="54"/>
      <c r="M18" s="54"/>
      <c r="N18" s="22"/>
      <c r="P18" s="76"/>
      <c r="Q18" s="56"/>
      <c r="R18" s="19"/>
      <c r="S18" s="19"/>
      <c r="T18" s="19"/>
    </row>
    <row r="19" spans="1:20">
      <c r="A19" s="292"/>
      <c r="B19" s="490" t="s">
        <v>5</v>
      </c>
      <c r="C19" s="490"/>
      <c r="D19" s="490"/>
      <c r="E19" s="490"/>
      <c r="F19" s="490"/>
      <c r="G19" s="490"/>
      <c r="H19" s="63" t="str">
        <f>A24</f>
        <v>VO z vvn</v>
      </c>
      <c r="I19" s="70">
        <f>(B24+D24+F24)/'6.1, 6.2'!B25</f>
        <v>7.4794461658237471E-2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22"/>
      <c r="P19" s="76"/>
      <c r="Q19" s="56"/>
      <c r="R19" s="19"/>
      <c r="S19" s="19"/>
      <c r="T19" s="19"/>
    </row>
    <row r="20" spans="1:20">
      <c r="A20" s="53"/>
      <c r="B20" s="487" t="s">
        <v>60</v>
      </c>
      <c r="C20" s="487"/>
      <c r="D20" s="487" t="s">
        <v>61</v>
      </c>
      <c r="E20" s="487"/>
      <c r="F20" s="487" t="s">
        <v>62</v>
      </c>
      <c r="G20" s="487"/>
      <c r="H20" s="63" t="str">
        <f>A25</f>
        <v>VO z vn</v>
      </c>
      <c r="I20" s="70">
        <f>(B25+D25+F25)/'6.1, 6.2'!C25</f>
        <v>4.4186748130341402E-2</v>
      </c>
      <c r="J20" s="22" t="str">
        <f t="shared" ref="J20:J26" si="1">A10</f>
        <v>PE</v>
      </c>
      <c r="K20" s="61">
        <f t="shared" si="0"/>
        <v>66044.21100000001</v>
      </c>
      <c r="L20" s="22" t="str">
        <f t="shared" ref="L20:L26" si="2">A10</f>
        <v>PE</v>
      </c>
      <c r="M20" s="69">
        <f>K20/'6.1, 6.2'!C5</f>
        <v>6.3056083054440753E-3</v>
      </c>
      <c r="N20" s="22"/>
      <c r="P20" s="76"/>
      <c r="Q20" s="56"/>
      <c r="R20" s="60"/>
      <c r="S20" s="60"/>
      <c r="T20" s="60"/>
    </row>
    <row r="21" spans="1:20">
      <c r="A21" s="53"/>
      <c r="B21" s="293" t="s">
        <v>208</v>
      </c>
      <c r="C21" s="293" t="s">
        <v>207</v>
      </c>
      <c r="D21" s="293" t="s">
        <v>208</v>
      </c>
      <c r="E21" s="293" t="s">
        <v>207</v>
      </c>
      <c r="F21" s="293" t="s">
        <v>208</v>
      </c>
      <c r="G21" s="293" t="s">
        <v>207</v>
      </c>
      <c r="H21" s="63" t="str">
        <f>A26</f>
        <v>MOP</v>
      </c>
      <c r="I21" s="70">
        <f>(B26+D26+F26)/'6.1, 6.2'!D25</f>
        <v>5.0687081891310812E-2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22"/>
      <c r="P21" s="76"/>
      <c r="Q21" s="56"/>
      <c r="R21" s="19"/>
      <c r="S21" s="19"/>
      <c r="T21" s="19"/>
    </row>
    <row r="22" spans="1:20">
      <c r="A22" s="494" t="s">
        <v>53</v>
      </c>
      <c r="B22" s="496">
        <f>SUM(B23,D23,F23)</f>
        <v>777026.65215605567</v>
      </c>
      <c r="C22" s="496"/>
      <c r="D22" s="496"/>
      <c r="E22" s="496"/>
      <c r="F22" s="496"/>
      <c r="G22" s="496"/>
      <c r="H22" s="63" t="str">
        <f>A27</f>
        <v>MOO</v>
      </c>
      <c r="I22" s="70">
        <f>(B27+D27+F27)/'6.1, 6.2'!E25</f>
        <v>4.7795281241408465E-2</v>
      </c>
      <c r="J22" s="22" t="str">
        <f t="shared" si="1"/>
        <v>PSE</v>
      </c>
      <c r="K22" s="61">
        <f t="shared" si="0"/>
        <v>44986.411</v>
      </c>
      <c r="L22" s="22" t="str">
        <f t="shared" si="2"/>
        <v>PSE</v>
      </c>
      <c r="M22" s="69">
        <f>K22/'6.1, 6.2'!E5</f>
        <v>3.9291297362837041E-2</v>
      </c>
      <c r="N22" s="22"/>
      <c r="P22" s="76"/>
      <c r="Q22" s="56"/>
      <c r="R22" s="19"/>
      <c r="S22" s="19"/>
      <c r="T22" s="19"/>
    </row>
    <row r="23" spans="1:20">
      <c r="A23" s="495"/>
      <c r="B23" s="260">
        <f>SUM(B24:B27)</f>
        <v>281327.86507295887</v>
      </c>
      <c r="C23" s="299">
        <v>4.9056890399276791E-2</v>
      </c>
      <c r="D23" s="260">
        <f>SUM(D24:D27)</f>
        <v>247986.26770678035</v>
      </c>
      <c r="E23" s="299">
        <v>5.0590406315182856E-2</v>
      </c>
      <c r="F23" s="260">
        <f>SUM(F24:F27)</f>
        <v>247712.51937631646</v>
      </c>
      <c r="G23" s="299">
        <v>5.088108472904064E-2</v>
      </c>
      <c r="H23" s="54"/>
      <c r="I23" s="54"/>
      <c r="J23" s="22" t="str">
        <f t="shared" si="1"/>
        <v>VE</v>
      </c>
      <c r="K23" s="61">
        <f t="shared" si="0"/>
        <v>7427.3951730537638</v>
      </c>
      <c r="L23" s="22" t="str">
        <f t="shared" si="2"/>
        <v>VE</v>
      </c>
      <c r="M23" s="69">
        <f>K23/'6.1, 6.2'!F5</f>
        <v>1.8344356902198124E-2</v>
      </c>
      <c r="N23" s="22"/>
      <c r="P23" s="76"/>
      <c r="Q23" s="56"/>
      <c r="R23" s="59"/>
      <c r="S23" s="60"/>
      <c r="T23" s="60"/>
    </row>
    <row r="24" spans="1:20">
      <c r="A24" s="15" t="s">
        <v>8</v>
      </c>
      <c r="B24" s="19">
        <v>45110.171999999999</v>
      </c>
      <c r="C24" s="289">
        <v>7.0431258506784472E-2</v>
      </c>
      <c r="D24" s="19">
        <v>43489.578999999998</v>
      </c>
      <c r="E24" s="289">
        <v>7.4989358443188603E-2</v>
      </c>
      <c r="F24" s="19">
        <v>51241.639000000003</v>
      </c>
      <c r="G24" s="289">
        <v>7.8924686892300588E-2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22"/>
      <c r="O24" s="75"/>
      <c r="T24" s="55"/>
    </row>
    <row r="25" spans="1:20">
      <c r="A25" s="15" t="s">
        <v>9</v>
      </c>
      <c r="B25" s="19">
        <v>89068.445000000007</v>
      </c>
      <c r="C25" s="289">
        <v>4.346808648067587E-2</v>
      </c>
      <c r="D25" s="19">
        <v>84314.231999999989</v>
      </c>
      <c r="E25" s="289">
        <v>4.4986450951566864E-2</v>
      </c>
      <c r="F25" s="19">
        <v>86382.125999999989</v>
      </c>
      <c r="G25" s="289">
        <v>4.4173330869696922E-2</v>
      </c>
      <c r="H25" s="54"/>
      <c r="I25" s="54"/>
      <c r="J25" s="22" t="str">
        <f t="shared" si="1"/>
        <v>VTE</v>
      </c>
      <c r="K25" s="61">
        <f t="shared" si="0"/>
        <v>29.652000000000001</v>
      </c>
      <c r="L25" s="22" t="str">
        <f t="shared" si="2"/>
        <v>VTE</v>
      </c>
      <c r="M25" s="69">
        <f>K25/'6.1, 6.2'!H5</f>
        <v>1.6898250776587148E-4</v>
      </c>
      <c r="N25" s="22"/>
      <c r="O25" s="75"/>
    </row>
    <row r="26" spans="1:20">
      <c r="A26" s="15" t="s">
        <v>132</v>
      </c>
      <c r="B26" s="19">
        <v>43458.215178397048</v>
      </c>
      <c r="C26" s="289">
        <v>5.0061629051973172E-2</v>
      </c>
      <c r="D26" s="19">
        <v>38254.920758517444</v>
      </c>
      <c r="E26" s="289">
        <v>5.2092015967498108E-2</v>
      </c>
      <c r="F26" s="19">
        <v>35609.11852972104</v>
      </c>
      <c r="G26" s="289">
        <v>5.000074150568385E-2</v>
      </c>
      <c r="H26" s="54"/>
      <c r="I26" s="54"/>
      <c r="J26" s="22" t="str">
        <f t="shared" si="1"/>
        <v>FVE</v>
      </c>
      <c r="K26" s="61">
        <f t="shared" si="0"/>
        <v>49126.881815726912</v>
      </c>
      <c r="L26" s="22" t="str">
        <f t="shared" si="2"/>
        <v>FVE</v>
      </c>
      <c r="M26" s="69">
        <f>K26/'6.1, 6.2'!I5</f>
        <v>7.0671785597946971E-2</v>
      </c>
      <c r="N26" s="22"/>
      <c r="O26" s="75"/>
    </row>
    <row r="27" spans="1:20">
      <c r="A27" s="354" t="s">
        <v>130</v>
      </c>
      <c r="B27" s="197">
        <v>103691.03289456184</v>
      </c>
      <c r="C27" s="290">
        <v>4.7628190845820435E-2</v>
      </c>
      <c r="D27" s="197">
        <v>81927.535948262899</v>
      </c>
      <c r="E27" s="290">
        <v>4.781815464731335E-2</v>
      </c>
      <c r="F27" s="197">
        <v>74479.635846595425</v>
      </c>
      <c r="G27" s="290">
        <v>4.8004484690749603E-2</v>
      </c>
      <c r="H27" s="54"/>
      <c r="I27" s="54"/>
      <c r="J27" s="54"/>
      <c r="K27" s="54"/>
      <c r="L27" s="54"/>
      <c r="M27" s="54"/>
      <c r="N27" s="22"/>
      <c r="O27" s="75"/>
    </row>
    <row r="28" spans="1:20" ht="12" customHeight="1">
      <c r="A28" s="499"/>
      <c r="B28" s="499"/>
      <c r="C28" s="499"/>
      <c r="D28" s="499"/>
      <c r="E28" s="499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00"/>
      <c r="B29" s="500"/>
      <c r="C29" s="500"/>
      <c r="D29" s="500"/>
      <c r="E29" s="500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Leden</v>
      </c>
      <c r="L30" s="22" t="str">
        <f>J5</f>
        <v>Únor</v>
      </c>
      <c r="M30" s="22" t="str">
        <f>L5</f>
        <v>Březen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1.5258511132193066E-2</v>
      </c>
      <c r="J32" s="22" t="str">
        <f t="shared" si="5"/>
        <v>PE</v>
      </c>
      <c r="K32" s="50">
        <f t="shared" si="6"/>
        <v>25437.438000000002</v>
      </c>
      <c r="L32" s="50">
        <f t="shared" si="7"/>
        <v>21668.912</v>
      </c>
      <c r="M32" s="50">
        <f t="shared" si="8"/>
        <v>18937.860999999997</v>
      </c>
    </row>
    <row r="33" spans="8:13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 ht="13.5" customHeight="1">
      <c r="H34" s="22" t="str">
        <f t="shared" si="3"/>
        <v>PSE</v>
      </c>
      <c r="I34" s="71">
        <f t="shared" si="4"/>
        <v>2.6788396141695717E-2</v>
      </c>
      <c r="J34" s="22" t="str">
        <f t="shared" si="5"/>
        <v>PSE</v>
      </c>
      <c r="K34" s="50">
        <f t="shared" si="6"/>
        <v>16365.292000000001</v>
      </c>
      <c r="L34" s="50">
        <f t="shared" si="7"/>
        <v>14651.028999999999</v>
      </c>
      <c r="M34" s="50">
        <f t="shared" si="8"/>
        <v>13970.090000000002</v>
      </c>
    </row>
    <row r="35" spans="8:13" ht="12.75" customHeight="1">
      <c r="H35" s="22" t="str">
        <f t="shared" si="3"/>
        <v>VE</v>
      </c>
      <c r="I35" s="71">
        <f t="shared" si="4"/>
        <v>6.9611500428348747E-3</v>
      </c>
      <c r="J35" s="22" t="str">
        <f t="shared" si="5"/>
        <v>VE</v>
      </c>
      <c r="K35" s="50">
        <f t="shared" si="6"/>
        <v>1599.9948626881721</v>
      </c>
      <c r="L35" s="50">
        <f t="shared" si="7"/>
        <v>2812.0990136559149</v>
      </c>
      <c r="M35" s="50">
        <f t="shared" si="8"/>
        <v>3015.3012967096765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7.3189591902420655E-4</v>
      </c>
      <c r="J37" s="22" t="str">
        <f t="shared" si="5"/>
        <v>VTE</v>
      </c>
      <c r="K37" s="50">
        <f t="shared" si="6"/>
        <v>9.0779999999999994</v>
      </c>
      <c r="L37" s="50">
        <f t="shared" si="7"/>
        <v>11.689</v>
      </c>
      <c r="M37" s="50">
        <f t="shared" si="8"/>
        <v>8.8849999999999998</v>
      </c>
    </row>
    <row r="38" spans="8:13" ht="12.75" customHeight="1">
      <c r="H38" s="22" t="str">
        <f t="shared" si="3"/>
        <v>FVE</v>
      </c>
      <c r="I38" s="71">
        <f t="shared" si="4"/>
        <v>6.7896022794265709E-2</v>
      </c>
      <c r="J38" s="22" t="str">
        <f t="shared" si="5"/>
        <v>FVE</v>
      </c>
      <c r="K38" s="50">
        <f t="shared" si="6"/>
        <v>8070.6921992147072</v>
      </c>
      <c r="L38" s="50">
        <f t="shared" si="7"/>
        <v>10180.520516607407</v>
      </c>
      <c r="M38" s="50">
        <f t="shared" si="8"/>
        <v>30875.669099904801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.140625" style="9" customWidth="1"/>
    <col min="2" max="10" width="9.85546875" style="9" customWidth="1"/>
    <col min="11" max="11" width="10" style="9" customWidth="1"/>
    <col min="12" max="13" width="9.85546875" style="9" customWidth="1"/>
    <col min="14" max="14" width="9.5703125" style="9" customWidth="1"/>
    <col min="15" max="15" width="10.7109375" style="9" customWidth="1"/>
    <col min="16" max="16384" width="9.140625" style="9"/>
  </cols>
  <sheetData>
    <row r="1" spans="1:14" ht="20.25">
      <c r="A1" s="288" t="s">
        <v>404</v>
      </c>
      <c r="M1" s="6"/>
      <c r="N1" s="167" t="str">
        <f>'3.1'!N1</f>
        <v>I. čtvrtletí 2026</v>
      </c>
    </row>
    <row r="2" spans="1:14" ht="6" customHeight="1"/>
    <row r="3" spans="1:14" ht="12.75" customHeight="1">
      <c r="A3" s="463" t="str">
        <f>'3.1'!A4</f>
        <v>2026</v>
      </c>
      <c r="B3" s="475" t="s">
        <v>179</v>
      </c>
      <c r="C3" s="455"/>
      <c r="D3" s="456"/>
      <c r="E3" s="475" t="s">
        <v>181</v>
      </c>
      <c r="F3" s="455"/>
      <c r="G3" s="456"/>
      <c r="H3" s="475" t="s">
        <v>182</v>
      </c>
      <c r="I3" s="455"/>
      <c r="J3" s="456"/>
      <c r="K3" s="475" t="s">
        <v>183</v>
      </c>
      <c r="L3" s="455"/>
      <c r="M3" s="456"/>
      <c r="N3" s="455" t="s">
        <v>53</v>
      </c>
    </row>
    <row r="4" spans="1:14">
      <c r="A4" s="464"/>
      <c r="B4" s="308" t="s">
        <v>60</v>
      </c>
      <c r="C4" s="307" t="s">
        <v>61</v>
      </c>
      <c r="D4" s="312" t="s">
        <v>62</v>
      </c>
      <c r="E4" s="308" t="s">
        <v>63</v>
      </c>
      <c r="F4" s="307" t="s">
        <v>64</v>
      </c>
      <c r="G4" s="312" t="s">
        <v>65</v>
      </c>
      <c r="H4" s="308" t="s">
        <v>66</v>
      </c>
      <c r="I4" s="307" t="s">
        <v>67</v>
      </c>
      <c r="J4" s="312" t="s">
        <v>68</v>
      </c>
      <c r="K4" s="308" t="s">
        <v>69</v>
      </c>
      <c r="L4" s="307" t="s">
        <v>70</v>
      </c>
      <c r="M4" s="312" t="s">
        <v>71</v>
      </c>
      <c r="N4" s="461"/>
    </row>
    <row r="5" spans="1:14" ht="12.75" customHeight="1">
      <c r="A5" s="465" t="s">
        <v>269</v>
      </c>
      <c r="B5" s="470">
        <f>SUM(B6:D6)</f>
        <v>-1974.1834593513552</v>
      </c>
      <c r="C5" s="471"/>
      <c r="D5" s="472"/>
      <c r="E5" s="470">
        <f>SUM(E6:G6)</f>
        <v>0</v>
      </c>
      <c r="F5" s="471"/>
      <c r="G5" s="472"/>
      <c r="H5" s="470">
        <f>SUM(H6:J6)</f>
        <v>0</v>
      </c>
      <c r="I5" s="471"/>
      <c r="J5" s="472"/>
      <c r="K5" s="470">
        <f>SUM(K6:M6)</f>
        <v>0</v>
      </c>
      <c r="L5" s="471"/>
      <c r="M5" s="472"/>
      <c r="N5" s="513">
        <f>SUM(B6:M6)</f>
        <v>-1974.1834593513552</v>
      </c>
    </row>
    <row r="6" spans="1:14">
      <c r="A6" s="466"/>
      <c r="B6" s="257">
        <f>B7+B18</f>
        <v>-782.35715452855015</v>
      </c>
      <c r="C6" s="249">
        <f t="shared" ref="C6:M6" si="0">C7+C18</f>
        <v>-491.96454064667273</v>
      </c>
      <c r="D6" s="253">
        <f t="shared" si="0"/>
        <v>-699.86176417613228</v>
      </c>
      <c r="E6" s="257">
        <f t="shared" si="0"/>
        <v>0</v>
      </c>
      <c r="F6" s="249">
        <f t="shared" si="0"/>
        <v>0</v>
      </c>
      <c r="G6" s="253">
        <f t="shared" si="0"/>
        <v>0</v>
      </c>
      <c r="H6" s="257">
        <f t="shared" si="0"/>
        <v>0</v>
      </c>
      <c r="I6" s="249">
        <f t="shared" si="0"/>
        <v>0</v>
      </c>
      <c r="J6" s="253">
        <f t="shared" si="0"/>
        <v>0</v>
      </c>
      <c r="K6" s="257">
        <f t="shared" si="0"/>
        <v>0</v>
      </c>
      <c r="L6" s="249">
        <f t="shared" si="0"/>
        <v>0</v>
      </c>
      <c r="M6" s="253">
        <f t="shared" si="0"/>
        <v>0</v>
      </c>
      <c r="N6" s="514"/>
    </row>
    <row r="7" spans="1:14">
      <c r="A7" s="316" t="s">
        <v>84</v>
      </c>
      <c r="B7" s="309">
        <f>B8+B13</f>
        <v>-2707.5121488890909</v>
      </c>
      <c r="C7" s="304">
        <f t="shared" ref="C7:M7" si="1">C8+C13</f>
        <v>-1754.719143177645</v>
      </c>
      <c r="D7" s="313">
        <f t="shared" si="1"/>
        <v>-2365.2326630087427</v>
      </c>
      <c r="E7" s="309">
        <f t="shared" si="1"/>
        <v>0</v>
      </c>
      <c r="F7" s="304">
        <f t="shared" si="1"/>
        <v>0</v>
      </c>
      <c r="G7" s="313">
        <f t="shared" si="1"/>
        <v>0</v>
      </c>
      <c r="H7" s="309">
        <f t="shared" si="1"/>
        <v>0</v>
      </c>
      <c r="I7" s="304">
        <f t="shared" si="1"/>
        <v>0</v>
      </c>
      <c r="J7" s="313">
        <f t="shared" si="1"/>
        <v>0</v>
      </c>
      <c r="K7" s="309">
        <f t="shared" si="1"/>
        <v>0</v>
      </c>
      <c r="L7" s="304">
        <f t="shared" si="1"/>
        <v>0</v>
      </c>
      <c r="M7" s="313">
        <f t="shared" si="1"/>
        <v>0</v>
      </c>
      <c r="N7" s="305">
        <f>SUM(B7:M7)</f>
        <v>-6827.4639550754782</v>
      </c>
    </row>
    <row r="8" spans="1:14">
      <c r="A8" s="317" t="s">
        <v>72</v>
      </c>
      <c r="B8" s="310">
        <f>SUM(B9:B12)</f>
        <v>-2689.7888778890911</v>
      </c>
      <c r="C8" s="306">
        <f t="shared" ref="C8:M8" si="2">SUM(C9:C12)</f>
        <v>-1733.8720331776451</v>
      </c>
      <c r="D8" s="314">
        <f t="shared" si="2"/>
        <v>-2347.0731310087426</v>
      </c>
      <c r="E8" s="310">
        <f t="shared" si="2"/>
        <v>0</v>
      </c>
      <c r="F8" s="306">
        <f t="shared" si="2"/>
        <v>0</v>
      </c>
      <c r="G8" s="314">
        <f t="shared" si="2"/>
        <v>0</v>
      </c>
      <c r="H8" s="310">
        <f t="shared" si="2"/>
        <v>0</v>
      </c>
      <c r="I8" s="306">
        <f t="shared" si="2"/>
        <v>0</v>
      </c>
      <c r="J8" s="314">
        <f t="shared" si="2"/>
        <v>0</v>
      </c>
      <c r="K8" s="310">
        <f t="shared" si="2"/>
        <v>0</v>
      </c>
      <c r="L8" s="306">
        <f t="shared" si="2"/>
        <v>0</v>
      </c>
      <c r="M8" s="314">
        <f t="shared" si="2"/>
        <v>0</v>
      </c>
      <c r="N8" s="305">
        <f>SUM(B8:M8)</f>
        <v>-6770.734042075479</v>
      </c>
    </row>
    <row r="9" spans="1:14">
      <c r="A9" s="319" t="s">
        <v>73</v>
      </c>
      <c r="B9" s="255">
        <v>-23.396750016776799</v>
      </c>
      <c r="C9" s="245">
        <v>-145.840999928152</v>
      </c>
      <c r="D9" s="251">
        <v>-15.9351249612775</v>
      </c>
      <c r="E9" s="255">
        <v>0</v>
      </c>
      <c r="F9" s="245">
        <v>0</v>
      </c>
      <c r="G9" s="251">
        <v>0</v>
      </c>
      <c r="H9" s="255">
        <v>0</v>
      </c>
      <c r="I9" s="245">
        <v>0</v>
      </c>
      <c r="J9" s="251">
        <v>0</v>
      </c>
      <c r="K9" s="255">
        <v>0</v>
      </c>
      <c r="L9" s="245">
        <v>0</v>
      </c>
      <c r="M9" s="251">
        <v>0</v>
      </c>
      <c r="N9" s="7">
        <f t="shared" ref="N9:N14" si="3">SUM(B9:M9)</f>
        <v>-185.17287490620629</v>
      </c>
    </row>
    <row r="10" spans="1:14">
      <c r="A10" s="319" t="s">
        <v>74</v>
      </c>
      <c r="B10" s="255">
        <v>-335.51184473768399</v>
      </c>
      <c r="C10" s="245">
        <v>-314.331690363532</v>
      </c>
      <c r="D10" s="251">
        <v>-719.52756557778105</v>
      </c>
      <c r="E10" s="255">
        <v>0</v>
      </c>
      <c r="F10" s="245">
        <v>0</v>
      </c>
      <c r="G10" s="251">
        <v>0</v>
      </c>
      <c r="H10" s="255">
        <v>0</v>
      </c>
      <c r="I10" s="245">
        <v>0</v>
      </c>
      <c r="J10" s="251">
        <v>0</v>
      </c>
      <c r="K10" s="255">
        <v>0</v>
      </c>
      <c r="L10" s="245">
        <v>0</v>
      </c>
      <c r="M10" s="251">
        <v>0</v>
      </c>
      <c r="N10" s="7">
        <f t="shared" si="3"/>
        <v>-1369.3711006789972</v>
      </c>
    </row>
    <row r="11" spans="1:14">
      <c r="A11" s="319" t="s">
        <v>75</v>
      </c>
      <c r="B11" s="255">
        <v>-1163.18683269501</v>
      </c>
      <c r="C11" s="245">
        <v>-614.759317179238</v>
      </c>
      <c r="D11" s="251">
        <v>-835.98416618051601</v>
      </c>
      <c r="E11" s="255">
        <v>0</v>
      </c>
      <c r="F11" s="245">
        <v>0</v>
      </c>
      <c r="G11" s="251">
        <v>0</v>
      </c>
      <c r="H11" s="255">
        <v>0</v>
      </c>
      <c r="I11" s="245">
        <v>0</v>
      </c>
      <c r="J11" s="251">
        <v>0</v>
      </c>
      <c r="K11" s="255">
        <v>0</v>
      </c>
      <c r="L11" s="245">
        <v>0</v>
      </c>
      <c r="M11" s="251">
        <v>0</v>
      </c>
      <c r="N11" s="7">
        <f t="shared" si="3"/>
        <v>-2613.9303160547643</v>
      </c>
    </row>
    <row r="12" spans="1:14">
      <c r="A12" s="320" t="s">
        <v>76</v>
      </c>
      <c r="B12" s="255">
        <v>-1167.6934504396199</v>
      </c>
      <c r="C12" s="245">
        <v>-658.94002570672296</v>
      </c>
      <c r="D12" s="251">
        <v>-775.62627428916801</v>
      </c>
      <c r="E12" s="255">
        <v>0</v>
      </c>
      <c r="F12" s="245">
        <v>0</v>
      </c>
      <c r="G12" s="251">
        <v>0</v>
      </c>
      <c r="H12" s="255">
        <v>0</v>
      </c>
      <c r="I12" s="245">
        <v>0</v>
      </c>
      <c r="J12" s="251">
        <v>0</v>
      </c>
      <c r="K12" s="255">
        <v>0</v>
      </c>
      <c r="L12" s="245">
        <v>0</v>
      </c>
      <c r="M12" s="251">
        <v>0</v>
      </c>
      <c r="N12" s="7">
        <f t="shared" si="3"/>
        <v>-2602.2597504355108</v>
      </c>
    </row>
    <row r="13" spans="1:14">
      <c r="A13" s="316" t="s">
        <v>77</v>
      </c>
      <c r="B13" s="310">
        <f>SUM(B14:B17)</f>
        <v>-17.723271</v>
      </c>
      <c r="C13" s="306">
        <f t="shared" ref="C13:M13" si="4">SUM(C14:C17)</f>
        <v>-20.847109999999997</v>
      </c>
      <c r="D13" s="314">
        <f t="shared" si="4"/>
        <v>-18.159532000000002</v>
      </c>
      <c r="E13" s="310">
        <f t="shared" si="4"/>
        <v>0</v>
      </c>
      <c r="F13" s="306">
        <f t="shared" si="4"/>
        <v>0</v>
      </c>
      <c r="G13" s="314">
        <f t="shared" si="4"/>
        <v>0</v>
      </c>
      <c r="H13" s="310">
        <f t="shared" si="4"/>
        <v>0</v>
      </c>
      <c r="I13" s="306">
        <f t="shared" si="4"/>
        <v>0</v>
      </c>
      <c r="J13" s="314">
        <f t="shared" si="4"/>
        <v>0</v>
      </c>
      <c r="K13" s="310">
        <f t="shared" si="4"/>
        <v>0</v>
      </c>
      <c r="L13" s="306">
        <f t="shared" si="4"/>
        <v>0</v>
      </c>
      <c r="M13" s="314">
        <f t="shared" si="4"/>
        <v>0</v>
      </c>
      <c r="N13" s="305">
        <f>SUM(B13:M13)</f>
        <v>-56.729912999999996</v>
      </c>
    </row>
    <row r="14" spans="1:14">
      <c r="A14" s="318" t="s">
        <v>73</v>
      </c>
      <c r="B14" s="311">
        <v>-17.470794000000001</v>
      </c>
      <c r="C14" s="303">
        <v>-20.519233</v>
      </c>
      <c r="D14" s="315">
        <v>-17.520879000000001</v>
      </c>
      <c r="E14" s="311">
        <v>0</v>
      </c>
      <c r="F14" s="303">
        <v>0</v>
      </c>
      <c r="G14" s="315">
        <v>0</v>
      </c>
      <c r="H14" s="311">
        <v>0</v>
      </c>
      <c r="I14" s="303">
        <v>0</v>
      </c>
      <c r="J14" s="315">
        <v>0</v>
      </c>
      <c r="K14" s="311">
        <v>0</v>
      </c>
      <c r="L14" s="303">
        <v>0</v>
      </c>
      <c r="M14" s="251">
        <v>0</v>
      </c>
      <c r="N14" s="7">
        <f t="shared" si="3"/>
        <v>-55.510905999999999</v>
      </c>
    </row>
    <row r="15" spans="1:14">
      <c r="A15" s="319" t="s">
        <v>74</v>
      </c>
      <c r="B15" s="311">
        <v>0</v>
      </c>
      <c r="C15" s="303">
        <v>0</v>
      </c>
      <c r="D15" s="315">
        <v>0</v>
      </c>
      <c r="E15" s="311">
        <v>0</v>
      </c>
      <c r="F15" s="303">
        <v>0</v>
      </c>
      <c r="G15" s="315">
        <v>0</v>
      </c>
      <c r="H15" s="311">
        <v>0</v>
      </c>
      <c r="I15" s="303">
        <v>0</v>
      </c>
      <c r="J15" s="315">
        <v>0</v>
      </c>
      <c r="K15" s="311">
        <v>0</v>
      </c>
      <c r="L15" s="303">
        <v>0</v>
      </c>
      <c r="M15" s="251">
        <v>0</v>
      </c>
      <c r="N15" s="7">
        <f t="shared" ref="N15:N28" si="5">SUM(B15:M15)</f>
        <v>0</v>
      </c>
    </row>
    <row r="16" spans="1:14">
      <c r="A16" s="319" t="s">
        <v>75</v>
      </c>
      <c r="B16" s="311">
        <v>-0.11673</v>
      </c>
      <c r="C16" s="303">
        <v>-0.22365599999999999</v>
      </c>
      <c r="D16" s="315">
        <v>-0.58767600000000009</v>
      </c>
      <c r="E16" s="311">
        <v>0</v>
      </c>
      <c r="F16" s="303">
        <v>0</v>
      </c>
      <c r="G16" s="315">
        <v>0</v>
      </c>
      <c r="H16" s="311">
        <v>0</v>
      </c>
      <c r="I16" s="303">
        <v>0</v>
      </c>
      <c r="J16" s="315">
        <v>0</v>
      </c>
      <c r="K16" s="311">
        <v>0</v>
      </c>
      <c r="L16" s="303">
        <v>0</v>
      </c>
      <c r="M16" s="251">
        <v>0</v>
      </c>
      <c r="N16" s="7">
        <f t="shared" si="5"/>
        <v>-0.92806200000000005</v>
      </c>
    </row>
    <row r="17" spans="1:14">
      <c r="A17" s="320" t="s">
        <v>76</v>
      </c>
      <c r="B17" s="311">
        <v>-0.13574699999999998</v>
      </c>
      <c r="C17" s="303">
        <v>-0.10422100000000001</v>
      </c>
      <c r="D17" s="315">
        <v>-5.0977000000000001E-2</v>
      </c>
      <c r="E17" s="311">
        <v>0</v>
      </c>
      <c r="F17" s="303">
        <v>0</v>
      </c>
      <c r="G17" s="315">
        <v>0</v>
      </c>
      <c r="H17" s="311">
        <v>0</v>
      </c>
      <c r="I17" s="303">
        <v>0</v>
      </c>
      <c r="J17" s="315">
        <v>0</v>
      </c>
      <c r="K17" s="311">
        <v>0</v>
      </c>
      <c r="L17" s="303">
        <v>0</v>
      </c>
      <c r="M17" s="251">
        <v>0</v>
      </c>
      <c r="N17" s="7">
        <f t="shared" si="5"/>
        <v>-0.29094500000000001</v>
      </c>
    </row>
    <row r="18" spans="1:14">
      <c r="A18" s="316" t="s">
        <v>85</v>
      </c>
      <c r="B18" s="309">
        <f>B19+B24</f>
        <v>1925.1549943605407</v>
      </c>
      <c r="C18" s="304">
        <f t="shared" ref="C18:M18" si="6">C19+C24</f>
        <v>1262.7546025309723</v>
      </c>
      <c r="D18" s="313">
        <f t="shared" si="6"/>
        <v>1665.3708988326105</v>
      </c>
      <c r="E18" s="309">
        <f t="shared" si="6"/>
        <v>0</v>
      </c>
      <c r="F18" s="304">
        <f t="shared" si="6"/>
        <v>0</v>
      </c>
      <c r="G18" s="313">
        <f t="shared" si="6"/>
        <v>0</v>
      </c>
      <c r="H18" s="309">
        <f t="shared" si="6"/>
        <v>0</v>
      </c>
      <c r="I18" s="304">
        <f t="shared" si="6"/>
        <v>0</v>
      </c>
      <c r="J18" s="313">
        <f t="shared" si="6"/>
        <v>0</v>
      </c>
      <c r="K18" s="309">
        <f t="shared" si="6"/>
        <v>0</v>
      </c>
      <c r="L18" s="304">
        <f t="shared" si="6"/>
        <v>0</v>
      </c>
      <c r="M18" s="313">
        <f t="shared" si="6"/>
        <v>0</v>
      </c>
      <c r="N18" s="305">
        <f>SUM(B18:M18)</f>
        <v>4853.2804957241233</v>
      </c>
    </row>
    <row r="19" spans="1:14">
      <c r="A19" s="316" t="s">
        <v>78</v>
      </c>
      <c r="B19" s="310">
        <f>SUM(B20:B23)</f>
        <v>1924.9794933605408</v>
      </c>
      <c r="C19" s="306">
        <f t="shared" ref="C19:M19" si="7">SUM(C20:C23)</f>
        <v>1262.5980605309724</v>
      </c>
      <c r="D19" s="314">
        <f t="shared" si="7"/>
        <v>1664.3916898326104</v>
      </c>
      <c r="E19" s="310">
        <f t="shared" si="7"/>
        <v>0</v>
      </c>
      <c r="F19" s="306">
        <f t="shared" si="7"/>
        <v>0</v>
      </c>
      <c r="G19" s="314">
        <f t="shared" si="7"/>
        <v>0</v>
      </c>
      <c r="H19" s="310">
        <f t="shared" si="7"/>
        <v>0</v>
      </c>
      <c r="I19" s="306">
        <f t="shared" si="7"/>
        <v>0</v>
      </c>
      <c r="J19" s="314">
        <f t="shared" si="7"/>
        <v>0</v>
      </c>
      <c r="K19" s="310">
        <f t="shared" si="7"/>
        <v>0</v>
      </c>
      <c r="L19" s="306">
        <f t="shared" si="7"/>
        <v>0</v>
      </c>
      <c r="M19" s="314">
        <f t="shared" si="7"/>
        <v>0</v>
      </c>
      <c r="N19" s="305">
        <f>SUM(B19:M19)</f>
        <v>4851.9692437241238</v>
      </c>
    </row>
    <row r="20" spans="1:14">
      <c r="A20" s="318" t="s">
        <v>80</v>
      </c>
      <c r="B20" s="255">
        <v>817.96450094199201</v>
      </c>
      <c r="C20" s="245">
        <v>363.78082515168899</v>
      </c>
      <c r="D20" s="251">
        <v>993.98544956588898</v>
      </c>
      <c r="E20" s="255">
        <v>0</v>
      </c>
      <c r="F20" s="245">
        <v>0</v>
      </c>
      <c r="G20" s="251">
        <v>0</v>
      </c>
      <c r="H20" s="255">
        <v>0</v>
      </c>
      <c r="I20" s="245">
        <v>0</v>
      </c>
      <c r="J20" s="251">
        <v>0</v>
      </c>
      <c r="K20" s="255">
        <v>0</v>
      </c>
      <c r="L20" s="245">
        <v>0</v>
      </c>
      <c r="M20" s="251">
        <v>0</v>
      </c>
      <c r="N20" s="7">
        <f t="shared" si="5"/>
        <v>2175.7307756595701</v>
      </c>
    </row>
    <row r="21" spans="1:14">
      <c r="A21" s="319" t="s">
        <v>81</v>
      </c>
      <c r="B21" s="255">
        <v>1103.03674043758</v>
      </c>
      <c r="C21" s="245">
        <v>795.96074524131996</v>
      </c>
      <c r="D21" s="251">
        <v>563.76383963421904</v>
      </c>
      <c r="E21" s="255">
        <v>0</v>
      </c>
      <c r="F21" s="245">
        <v>0</v>
      </c>
      <c r="G21" s="251">
        <v>0</v>
      </c>
      <c r="H21" s="255">
        <v>0</v>
      </c>
      <c r="I21" s="245">
        <v>0</v>
      </c>
      <c r="J21" s="251">
        <v>0</v>
      </c>
      <c r="K21" s="255">
        <v>0</v>
      </c>
      <c r="L21" s="245">
        <v>0</v>
      </c>
      <c r="M21" s="251">
        <v>0</v>
      </c>
      <c r="N21" s="7">
        <f t="shared" si="5"/>
        <v>2462.761325313119</v>
      </c>
    </row>
    <row r="22" spans="1:14">
      <c r="A22" s="319" t="s">
        <v>82</v>
      </c>
      <c r="B22" s="255">
        <v>2.2149769858950701</v>
      </c>
      <c r="C22" s="245">
        <v>44.583765019665499</v>
      </c>
      <c r="D22" s="251">
        <v>23.150200969534001</v>
      </c>
      <c r="E22" s="255">
        <v>0</v>
      </c>
      <c r="F22" s="245">
        <v>0</v>
      </c>
      <c r="G22" s="251">
        <v>0</v>
      </c>
      <c r="H22" s="255">
        <v>0</v>
      </c>
      <c r="I22" s="245">
        <v>0</v>
      </c>
      <c r="J22" s="251">
        <v>0</v>
      </c>
      <c r="K22" s="255">
        <v>0</v>
      </c>
      <c r="L22" s="245">
        <v>0</v>
      </c>
      <c r="M22" s="251">
        <v>0</v>
      </c>
      <c r="N22" s="7">
        <f t="shared" si="5"/>
        <v>69.948942975094567</v>
      </c>
    </row>
    <row r="23" spans="1:14">
      <c r="A23" s="320" t="s">
        <v>83</v>
      </c>
      <c r="B23" s="255">
        <v>1.7632749950736799</v>
      </c>
      <c r="C23" s="245">
        <v>58.272725118298098</v>
      </c>
      <c r="D23" s="251">
        <v>83.492199662968503</v>
      </c>
      <c r="E23" s="255">
        <v>0</v>
      </c>
      <c r="F23" s="245">
        <v>0</v>
      </c>
      <c r="G23" s="251">
        <v>0</v>
      </c>
      <c r="H23" s="255">
        <v>0</v>
      </c>
      <c r="I23" s="245">
        <v>0</v>
      </c>
      <c r="J23" s="251">
        <v>0</v>
      </c>
      <c r="K23" s="255">
        <v>0</v>
      </c>
      <c r="L23" s="245">
        <v>0</v>
      </c>
      <c r="M23" s="251">
        <v>0</v>
      </c>
      <c r="N23" s="7">
        <f t="shared" si="5"/>
        <v>143.52819977634027</v>
      </c>
    </row>
    <row r="24" spans="1:14">
      <c r="A24" s="316" t="s">
        <v>79</v>
      </c>
      <c r="B24" s="310">
        <f>SUM(B25:B28)</f>
        <v>0.17550099999999999</v>
      </c>
      <c r="C24" s="306">
        <f t="shared" ref="C24:M24" si="8">SUM(C25:C28)</f>
        <v>0.15654199999999999</v>
      </c>
      <c r="D24" s="314">
        <f t="shared" si="8"/>
        <v>0.979209</v>
      </c>
      <c r="E24" s="310">
        <f t="shared" si="8"/>
        <v>0</v>
      </c>
      <c r="F24" s="306">
        <f t="shared" si="8"/>
        <v>0</v>
      </c>
      <c r="G24" s="314">
        <f t="shared" si="8"/>
        <v>0</v>
      </c>
      <c r="H24" s="310">
        <f t="shared" si="8"/>
        <v>0</v>
      </c>
      <c r="I24" s="306">
        <f t="shared" si="8"/>
        <v>0</v>
      </c>
      <c r="J24" s="314">
        <f t="shared" si="8"/>
        <v>0</v>
      </c>
      <c r="K24" s="310">
        <f t="shared" si="8"/>
        <v>0</v>
      </c>
      <c r="L24" s="306">
        <f t="shared" si="8"/>
        <v>0</v>
      </c>
      <c r="M24" s="314">
        <f t="shared" si="8"/>
        <v>0</v>
      </c>
      <c r="N24" s="305">
        <f>SUM(B24:M24)</f>
        <v>1.3112520000000001</v>
      </c>
    </row>
    <row r="25" spans="1:14">
      <c r="A25" s="318" t="s">
        <v>80</v>
      </c>
      <c r="B25" s="255">
        <v>1.6774999999999998E-2</v>
      </c>
      <c r="C25" s="245">
        <v>0.03</v>
      </c>
      <c r="D25" s="251">
        <v>0.89070000000000005</v>
      </c>
      <c r="E25" s="255">
        <v>0</v>
      </c>
      <c r="F25" s="245">
        <v>0</v>
      </c>
      <c r="G25" s="251">
        <v>0</v>
      </c>
      <c r="H25" s="255">
        <v>0</v>
      </c>
      <c r="I25" s="245">
        <v>0</v>
      </c>
      <c r="J25" s="251">
        <v>0</v>
      </c>
      <c r="K25" s="255">
        <v>0</v>
      </c>
      <c r="L25" s="245">
        <v>0</v>
      </c>
      <c r="M25" s="251">
        <v>0</v>
      </c>
      <c r="N25" s="7">
        <f t="shared" si="5"/>
        <v>0.93747500000000006</v>
      </c>
    </row>
    <row r="26" spans="1:14">
      <c r="A26" s="319" t="s">
        <v>81</v>
      </c>
      <c r="B26" s="255">
        <v>0</v>
      </c>
      <c r="C26" s="245">
        <v>0</v>
      </c>
      <c r="D26" s="251">
        <v>0</v>
      </c>
      <c r="E26" s="255">
        <v>0</v>
      </c>
      <c r="F26" s="245">
        <v>0</v>
      </c>
      <c r="G26" s="251">
        <v>0</v>
      </c>
      <c r="H26" s="255">
        <v>0</v>
      </c>
      <c r="I26" s="245">
        <v>0</v>
      </c>
      <c r="J26" s="251">
        <v>0</v>
      </c>
      <c r="K26" s="255">
        <v>0</v>
      </c>
      <c r="L26" s="245">
        <v>0</v>
      </c>
      <c r="M26" s="251">
        <v>0</v>
      </c>
      <c r="N26" s="7">
        <f t="shared" si="5"/>
        <v>0</v>
      </c>
    </row>
    <row r="27" spans="1:14">
      <c r="A27" s="319" t="s">
        <v>82</v>
      </c>
      <c r="B27" s="255">
        <v>2.5379999999999999E-3</v>
      </c>
      <c r="C27" s="245">
        <v>2.0939999999999999E-3</v>
      </c>
      <c r="D27" s="251">
        <v>1.9380000000000001E-3</v>
      </c>
      <c r="E27" s="255">
        <v>0</v>
      </c>
      <c r="F27" s="245">
        <v>0</v>
      </c>
      <c r="G27" s="251">
        <v>0</v>
      </c>
      <c r="H27" s="255">
        <v>0</v>
      </c>
      <c r="I27" s="245">
        <v>0</v>
      </c>
      <c r="J27" s="251">
        <v>0</v>
      </c>
      <c r="K27" s="255">
        <v>0</v>
      </c>
      <c r="L27" s="245">
        <v>0</v>
      </c>
      <c r="M27" s="251">
        <v>0</v>
      </c>
      <c r="N27" s="7">
        <f t="shared" si="5"/>
        <v>6.5699999999999995E-3</v>
      </c>
    </row>
    <row r="28" spans="1:14">
      <c r="A28" s="320" t="s">
        <v>83</v>
      </c>
      <c r="B28" s="256">
        <v>0.15618799999999999</v>
      </c>
      <c r="C28" s="247">
        <v>0.12444799999999999</v>
      </c>
      <c r="D28" s="252">
        <v>8.6570999999999995E-2</v>
      </c>
      <c r="E28" s="256">
        <v>0</v>
      </c>
      <c r="F28" s="247">
        <v>0</v>
      </c>
      <c r="G28" s="252">
        <v>0</v>
      </c>
      <c r="H28" s="256">
        <v>0</v>
      </c>
      <c r="I28" s="247">
        <v>0</v>
      </c>
      <c r="J28" s="252">
        <v>0</v>
      </c>
      <c r="K28" s="256">
        <v>0</v>
      </c>
      <c r="L28" s="247">
        <v>0</v>
      </c>
      <c r="M28" s="252">
        <v>0</v>
      </c>
      <c r="N28" s="210">
        <f t="shared" si="5"/>
        <v>0.36720700000000001</v>
      </c>
    </row>
    <row r="29" spans="1:14">
      <c r="N29" s="280" t="s">
        <v>298</v>
      </c>
    </row>
    <row r="30" spans="1:14" ht="12.75">
      <c r="I30" s="40"/>
      <c r="K30" s="362">
        <v>-240.68378090620629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509">
        <v>2176.6682506595703</v>
      </c>
      <c r="K35" s="509"/>
    </row>
    <row r="36" spans="7:14" ht="10.5" customHeight="1"/>
    <row r="37" spans="7:14" ht="10.5" customHeight="1"/>
    <row r="38" spans="7:14" ht="10.5" customHeight="1"/>
    <row r="39" spans="7:14" ht="12.75" customHeight="1">
      <c r="H39" s="509">
        <v>2462.761325313119</v>
      </c>
      <c r="I39" s="509"/>
      <c r="J39" s="509"/>
    </row>
    <row r="40" spans="7:14">
      <c r="J40" s="20" t="s">
        <v>161</v>
      </c>
      <c r="K40" s="512">
        <v>-1974.1834593513543</v>
      </c>
      <c r="L40" s="512"/>
    </row>
    <row r="41" spans="7:14" ht="10.5" customHeight="1"/>
    <row r="42" spans="7:14" ht="10.5" customHeight="1"/>
    <row r="43" spans="7:14">
      <c r="G43" s="511">
        <v>-1369.3711006789972</v>
      </c>
      <c r="H43" s="511"/>
      <c r="K43" s="363">
        <v>69.955512975094564</v>
      </c>
    </row>
    <row r="44" spans="7:14">
      <c r="L44" s="364">
        <v>143.89540677634028</v>
      </c>
    </row>
    <row r="45" spans="7:14">
      <c r="M45" s="511">
        <v>-2602.550695435511</v>
      </c>
      <c r="N45" s="511"/>
    </row>
    <row r="46" spans="7:14" ht="10.5" customHeight="1"/>
    <row r="47" spans="7:14" ht="10.5" customHeight="1">
      <c r="J47" s="510">
        <v>-2614.8583780547642</v>
      </c>
      <c r="K47" s="510"/>
      <c r="L47" s="510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conditionalFormatting sqref="B5:D28">
    <cfRule type="expression" dxfId="13" priority="4">
      <formula>SEARCH($B$3,$N$1)</formula>
    </cfRule>
  </conditionalFormatting>
  <conditionalFormatting sqref="B5:G28">
    <cfRule type="expression" dxfId="12" priority="3">
      <formula>SEARCH($E$3,$N$1)</formula>
    </cfRule>
  </conditionalFormatting>
  <conditionalFormatting sqref="B5:J28">
    <cfRule type="expression" dxfId="11" priority="2">
      <formula>SEARCH($H$3,$N$1)</formula>
    </cfRule>
  </conditionalFormatting>
  <conditionalFormatting sqref="B5:M28">
    <cfRule type="expression" dxfId="1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9" customWidth="1"/>
    <col min="2" max="2" width="8.42578125" style="9" customWidth="1"/>
    <col min="3" max="14" width="10.140625" style="9" customWidth="1"/>
    <col min="15" max="15" width="9.140625" style="9" customWidth="1"/>
    <col min="16" max="16384" width="9.140625" style="9"/>
  </cols>
  <sheetData>
    <row r="1" spans="1:14" ht="20.25">
      <c r="A1" s="244" t="s">
        <v>405</v>
      </c>
      <c r="I1" s="6"/>
      <c r="J1" s="6"/>
      <c r="M1" s="6"/>
      <c r="N1" s="167" t="str">
        <f>'3.1'!N1</f>
        <v>I. čtvrtletí 2026</v>
      </c>
    </row>
    <row r="2" spans="1:14" ht="18">
      <c r="A2" s="220" t="s">
        <v>403</v>
      </c>
      <c r="I2" s="6"/>
      <c r="J2" s="6"/>
      <c r="M2" s="6"/>
      <c r="N2" s="90"/>
    </row>
    <row r="3" spans="1:14" ht="6" customHeight="1"/>
    <row r="4" spans="1:14" ht="12.6" customHeight="1">
      <c r="A4" s="463" t="str">
        <f>'3.1'!A4</f>
        <v>2026</v>
      </c>
      <c r="B4" s="463"/>
      <c r="C4" s="323" t="s">
        <v>60</v>
      </c>
      <c r="D4" s="323" t="s">
        <v>61</v>
      </c>
      <c r="E4" s="323" t="s">
        <v>62</v>
      </c>
      <c r="F4" s="323" t="s">
        <v>63</v>
      </c>
      <c r="G4" s="323" t="s">
        <v>64</v>
      </c>
      <c r="H4" s="323" t="s">
        <v>65</v>
      </c>
      <c r="I4" s="323" t="s">
        <v>66</v>
      </c>
      <c r="J4" s="323" t="s">
        <v>67</v>
      </c>
      <c r="K4" s="323" t="s">
        <v>68</v>
      </c>
      <c r="L4" s="323" t="s">
        <v>69</v>
      </c>
      <c r="M4" s="323" t="s">
        <v>70</v>
      </c>
      <c r="N4" s="323" t="s">
        <v>71</v>
      </c>
    </row>
    <row r="5" spans="1:14" ht="12.6" customHeight="1">
      <c r="A5" s="517" t="s">
        <v>54</v>
      </c>
      <c r="B5" s="517"/>
      <c r="C5" s="325">
        <v>12268.014999999999</v>
      </c>
      <c r="D5" s="325">
        <v>11678.175999999999</v>
      </c>
      <c r="E5" s="325">
        <v>10274.306999999901</v>
      </c>
      <c r="F5" s="325">
        <v>0</v>
      </c>
      <c r="G5" s="325">
        <v>0</v>
      </c>
      <c r="H5" s="325">
        <v>0</v>
      </c>
      <c r="I5" s="325">
        <v>0</v>
      </c>
      <c r="J5" s="325">
        <v>0</v>
      </c>
      <c r="K5" s="325">
        <v>0</v>
      </c>
      <c r="L5" s="325">
        <v>0</v>
      </c>
      <c r="M5" s="325">
        <v>0</v>
      </c>
      <c r="N5" s="325">
        <v>0</v>
      </c>
    </row>
    <row r="6" spans="1:14" ht="12.6" customHeight="1">
      <c r="A6" s="516" t="s">
        <v>48</v>
      </c>
      <c r="B6" s="516"/>
      <c r="C6" s="322">
        <v>46034</v>
      </c>
      <c r="D6" s="322">
        <v>46056</v>
      </c>
      <c r="E6" s="322">
        <v>46112</v>
      </c>
      <c r="F6" s="322">
        <v>46113</v>
      </c>
      <c r="G6" s="322">
        <v>46143</v>
      </c>
      <c r="H6" s="322">
        <v>46174</v>
      </c>
      <c r="I6" s="322">
        <v>46204</v>
      </c>
      <c r="J6" s="322">
        <v>46235</v>
      </c>
      <c r="K6" s="322">
        <v>46266</v>
      </c>
      <c r="L6" s="322">
        <v>46296</v>
      </c>
      <c r="M6" s="322">
        <v>46327</v>
      </c>
      <c r="N6" s="322">
        <v>46357</v>
      </c>
    </row>
    <row r="7" spans="1:14" ht="12.6" customHeight="1">
      <c r="A7" s="515" t="s">
        <v>321</v>
      </c>
      <c r="B7" s="515"/>
      <c r="C7" s="324">
        <v>0.41666666666666669</v>
      </c>
      <c r="D7" s="324">
        <v>0.54166666666666663</v>
      </c>
      <c r="E7" s="324">
        <v>0.54166666666666663</v>
      </c>
      <c r="F7" s="324">
        <v>0</v>
      </c>
      <c r="G7" s="324">
        <v>0</v>
      </c>
      <c r="H7" s="324">
        <v>0</v>
      </c>
      <c r="I7" s="324">
        <v>0</v>
      </c>
      <c r="J7" s="324">
        <v>0</v>
      </c>
      <c r="K7" s="324">
        <v>0</v>
      </c>
      <c r="L7" s="324">
        <v>0</v>
      </c>
      <c r="M7" s="324">
        <v>0</v>
      </c>
      <c r="N7" s="324">
        <v>0</v>
      </c>
    </row>
    <row r="8" spans="1:14" ht="12.6" customHeight="1">
      <c r="A8" s="516" t="s">
        <v>57</v>
      </c>
      <c r="B8" s="516"/>
      <c r="C8" s="321">
        <v>6224.3230000000003</v>
      </c>
      <c r="D8" s="321">
        <v>6381.4699999999903</v>
      </c>
      <c r="E8" s="321">
        <v>5839.2779999999902</v>
      </c>
      <c r="F8" s="321">
        <v>0</v>
      </c>
      <c r="G8" s="321">
        <v>0</v>
      </c>
      <c r="H8" s="321">
        <v>0</v>
      </c>
      <c r="I8" s="321">
        <v>0</v>
      </c>
      <c r="J8" s="321">
        <v>0</v>
      </c>
      <c r="K8" s="321">
        <v>0</v>
      </c>
      <c r="L8" s="321">
        <v>0</v>
      </c>
      <c r="M8" s="321">
        <v>0</v>
      </c>
      <c r="N8" s="321">
        <v>0</v>
      </c>
    </row>
    <row r="9" spans="1:14" ht="12.6" customHeight="1">
      <c r="A9" s="516" t="s">
        <v>48</v>
      </c>
      <c r="B9" s="516"/>
      <c r="C9" s="322">
        <v>46023</v>
      </c>
      <c r="D9" s="322">
        <v>46081</v>
      </c>
      <c r="E9" s="322">
        <v>46096</v>
      </c>
      <c r="F9" s="322">
        <v>46113</v>
      </c>
      <c r="G9" s="322">
        <v>46143</v>
      </c>
      <c r="H9" s="322">
        <v>46174</v>
      </c>
      <c r="I9" s="322">
        <v>46204</v>
      </c>
      <c r="J9" s="322">
        <v>46235</v>
      </c>
      <c r="K9" s="322">
        <v>46266</v>
      </c>
      <c r="L9" s="322">
        <v>46296</v>
      </c>
      <c r="M9" s="322">
        <v>46327</v>
      </c>
      <c r="N9" s="322">
        <v>46357</v>
      </c>
    </row>
    <row r="10" spans="1:14">
      <c r="A10" s="515" t="s">
        <v>321</v>
      </c>
      <c r="B10" s="515"/>
      <c r="C10" s="324">
        <v>0.15625</v>
      </c>
      <c r="D10" s="324">
        <v>0.98958333333333337</v>
      </c>
      <c r="E10" s="324">
        <v>9.375E-2</v>
      </c>
      <c r="F10" s="324">
        <v>0</v>
      </c>
      <c r="G10" s="324">
        <v>0</v>
      </c>
      <c r="H10" s="324">
        <v>0</v>
      </c>
      <c r="I10" s="324">
        <v>0</v>
      </c>
      <c r="J10" s="324">
        <v>0</v>
      </c>
      <c r="K10" s="324">
        <v>0</v>
      </c>
      <c r="L10" s="324">
        <v>0</v>
      </c>
      <c r="M10" s="324">
        <v>0</v>
      </c>
      <c r="N10" s="324">
        <v>0</v>
      </c>
    </row>
    <row r="11" spans="1:14" ht="12.6" customHeight="1">
      <c r="N11" s="280" t="s">
        <v>275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2"/>
    </row>
    <row r="36" spans="8:15">
      <c r="O36" s="23"/>
    </row>
    <row r="37" spans="8:15">
      <c r="O37" s="24"/>
    </row>
    <row r="38" spans="8:15">
      <c r="O38" s="25"/>
    </row>
    <row r="39" spans="8:15">
      <c r="O39" s="25"/>
    </row>
    <row r="40" spans="8:15">
      <c r="O40" s="24"/>
    </row>
    <row r="41" spans="8:15">
      <c r="O41" s="25"/>
    </row>
    <row r="42" spans="8:15">
      <c r="O42" s="25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9" priority="4">
      <formula>SEARCH("I. Čtvrtletí",$N$1)</formula>
    </cfRule>
  </conditionalFormatting>
  <conditionalFormatting sqref="C5:H10">
    <cfRule type="expression" dxfId="8" priority="3">
      <formula>SEARCH("II. Čtvrtletí",$N$1)</formula>
    </cfRule>
  </conditionalFormatting>
  <conditionalFormatting sqref="C5:K10">
    <cfRule type="expression" dxfId="7" priority="2">
      <formula>SEARCH("III. čtvrtletí",$N$1)</formula>
    </cfRule>
  </conditionalFormatting>
  <conditionalFormatting sqref="C5:N10">
    <cfRule type="expression" dxfId="6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/>
  <cols>
    <col min="1" max="1" width="9.7109375" style="9" customWidth="1"/>
    <col min="2" max="2" width="3" style="9" bestFit="1" customWidth="1"/>
    <col min="3" max="3" width="10.140625" style="9" customWidth="1"/>
    <col min="4" max="5" width="12.140625" style="9" customWidth="1"/>
    <col min="6" max="6" width="1.28515625" style="9" customWidth="1"/>
    <col min="7" max="7" width="9.7109375" style="9" customWidth="1"/>
    <col min="8" max="8" width="3" style="9" customWidth="1"/>
    <col min="9" max="9" width="10.140625" style="9" customWidth="1"/>
    <col min="10" max="11" width="12.140625" style="9" customWidth="1"/>
    <col min="12" max="12" width="1.28515625" style="9" customWidth="1"/>
    <col min="13" max="13" width="9.7109375" style="9" customWidth="1"/>
    <col min="14" max="14" width="3" style="9" bestFit="1" customWidth="1"/>
    <col min="15" max="15" width="10.140625" style="9" customWidth="1"/>
    <col min="16" max="17" width="12.140625" style="9" customWidth="1"/>
    <col min="18" max="16384" width="9.140625" style="9"/>
  </cols>
  <sheetData>
    <row r="1" spans="1:17" s="6" customFormat="1" ht="18">
      <c r="A1" s="326" t="str">
        <f>"9.2 Denní maxima a minima zatížení brutto ES ČR za "&amp;Q1</f>
        <v>9.2 Denní maxima a minima zatížení brutto ES ČR za I. čtvrtletí 2026</v>
      </c>
      <c r="Q1" s="167" t="str">
        <f>'3.1'!N1</f>
        <v>I. čtvrtletí 2026</v>
      </c>
    </row>
    <row r="2" spans="1:17" ht="6" customHeight="1"/>
    <row r="3" spans="1:17" ht="60">
      <c r="A3" s="465" t="s">
        <v>60</v>
      </c>
      <c r="B3" s="465"/>
      <c r="C3" s="329" t="s">
        <v>223</v>
      </c>
      <c r="D3" s="329" t="s">
        <v>287</v>
      </c>
      <c r="E3" s="329" t="s">
        <v>288</v>
      </c>
      <c r="G3" s="465" t="s">
        <v>61</v>
      </c>
      <c r="H3" s="465"/>
      <c r="I3" s="329" t="s">
        <v>223</v>
      </c>
      <c r="J3" s="329" t="s">
        <v>287</v>
      </c>
      <c r="K3" s="329" t="s">
        <v>288</v>
      </c>
      <c r="M3" s="465" t="s">
        <v>62</v>
      </c>
      <c r="N3" s="465"/>
      <c r="O3" s="329" t="s">
        <v>223</v>
      </c>
      <c r="P3" s="329" t="s">
        <v>287</v>
      </c>
      <c r="Q3" s="329" t="s">
        <v>288</v>
      </c>
    </row>
    <row r="4" spans="1:17" ht="9.75" customHeight="1">
      <c r="A4" s="466"/>
      <c r="B4" s="466"/>
      <c r="C4" s="330" t="s">
        <v>5</v>
      </c>
      <c r="D4" s="330" t="s">
        <v>4</v>
      </c>
      <c r="E4" s="330" t="s">
        <v>4</v>
      </c>
      <c r="G4" s="466"/>
      <c r="H4" s="466"/>
      <c r="I4" s="330" t="s">
        <v>5</v>
      </c>
      <c r="J4" s="330" t="s">
        <v>4</v>
      </c>
      <c r="K4" s="330" t="s">
        <v>4</v>
      </c>
      <c r="M4" s="466"/>
      <c r="N4" s="466"/>
      <c r="O4" s="330" t="s">
        <v>5</v>
      </c>
      <c r="P4" s="330" t="s">
        <v>4</v>
      </c>
      <c r="Q4" s="330" t="s">
        <v>4</v>
      </c>
    </row>
    <row r="5" spans="1:17" ht="12.6" customHeight="1">
      <c r="A5" s="373">
        <v>46023</v>
      </c>
      <c r="B5" s="374">
        <f>A5</f>
        <v>46023</v>
      </c>
      <c r="C5" s="375">
        <v>170081.70075000002</v>
      </c>
      <c r="D5" s="375">
        <v>7899.7489999999998</v>
      </c>
      <c r="E5" s="375">
        <v>6224.3230000000003</v>
      </c>
      <c r="G5" s="373">
        <v>46054</v>
      </c>
      <c r="H5" s="374">
        <f>G5</f>
        <v>46054</v>
      </c>
      <c r="I5" s="375">
        <v>212036.21849999996</v>
      </c>
      <c r="J5" s="375">
        <v>9891.7329999999984</v>
      </c>
      <c r="K5" s="375">
        <v>7496.7819999999992</v>
      </c>
      <c r="M5" s="373">
        <v>46082</v>
      </c>
      <c r="N5" s="374">
        <f>M5</f>
        <v>46082</v>
      </c>
      <c r="O5" s="375">
        <v>176892.98499999999</v>
      </c>
      <c r="P5" s="375">
        <v>8424.2780000000002</v>
      </c>
      <c r="Q5" s="375">
        <v>6075.6560000000009</v>
      </c>
    </row>
    <row r="6" spans="1:17" ht="12.6" customHeight="1">
      <c r="A6" s="373">
        <v>46024</v>
      </c>
      <c r="B6" s="374">
        <f>A6</f>
        <v>46024</v>
      </c>
      <c r="C6" s="375">
        <v>190843.30499999996</v>
      </c>
      <c r="D6" s="375">
        <v>9196.0059999999994</v>
      </c>
      <c r="E6" s="375">
        <v>6263.1380000000008</v>
      </c>
      <c r="G6" s="373">
        <v>46055</v>
      </c>
      <c r="H6" s="374">
        <f>G6</f>
        <v>46055</v>
      </c>
      <c r="I6" s="375">
        <v>244379.06699999995</v>
      </c>
      <c r="J6" s="375">
        <v>11571.177000000001</v>
      </c>
      <c r="K6" s="375">
        <v>8259.6550000000007</v>
      </c>
      <c r="M6" s="373">
        <v>46083</v>
      </c>
      <c r="N6" s="374">
        <f>M6</f>
        <v>46083</v>
      </c>
      <c r="O6" s="375">
        <v>209913.3015</v>
      </c>
      <c r="P6" s="375">
        <v>10079.725000000002</v>
      </c>
      <c r="Q6" s="375">
        <v>7022.3739999999989</v>
      </c>
    </row>
    <row r="7" spans="1:17" ht="12.6" customHeight="1">
      <c r="A7" s="373">
        <v>46025</v>
      </c>
      <c r="B7" s="374">
        <f t="shared" ref="B7:B35" si="0">A7</f>
        <v>46025</v>
      </c>
      <c r="C7" s="375">
        <v>191407.52025</v>
      </c>
      <c r="D7" s="375">
        <v>9011.103000000001</v>
      </c>
      <c r="E7" s="375">
        <v>6759.081000000001</v>
      </c>
      <c r="G7" s="373">
        <v>46056</v>
      </c>
      <c r="H7" s="374">
        <f t="shared" ref="H7:H32" si="1">G7</f>
        <v>46056</v>
      </c>
      <c r="I7" s="375">
        <v>246093.56725000005</v>
      </c>
      <c r="J7" s="375">
        <v>11678.175999999999</v>
      </c>
      <c r="K7" s="375">
        <v>8487.1669999999995</v>
      </c>
      <c r="M7" s="373">
        <v>46084</v>
      </c>
      <c r="N7" s="374">
        <f t="shared" ref="N7:N35" si="2">M7</f>
        <v>46084</v>
      </c>
      <c r="O7" s="375">
        <v>212402.24974999999</v>
      </c>
      <c r="P7" s="375">
        <v>10230.039999999999</v>
      </c>
      <c r="Q7" s="375">
        <v>7323.8069999999998</v>
      </c>
    </row>
    <row r="8" spans="1:17" ht="12.6" customHeight="1">
      <c r="A8" s="373">
        <v>46026</v>
      </c>
      <c r="B8" s="374">
        <f t="shared" si="0"/>
        <v>46026</v>
      </c>
      <c r="C8" s="375">
        <v>196273.67774999997</v>
      </c>
      <c r="D8" s="375">
        <v>9171.3130000000001</v>
      </c>
      <c r="E8" s="375">
        <v>6901.1909999999989</v>
      </c>
      <c r="G8" s="373">
        <v>46057</v>
      </c>
      <c r="H8" s="374">
        <f t="shared" si="1"/>
        <v>46057</v>
      </c>
      <c r="I8" s="375">
        <v>241980.40224999998</v>
      </c>
      <c r="J8" s="375">
        <v>11493.597000000002</v>
      </c>
      <c r="K8" s="375">
        <v>8354.5550000000021</v>
      </c>
      <c r="M8" s="373">
        <v>46085</v>
      </c>
      <c r="N8" s="374">
        <f t="shared" si="2"/>
        <v>46085</v>
      </c>
      <c r="O8" s="375">
        <v>211823.53600000005</v>
      </c>
      <c r="P8" s="375">
        <v>10171.080999999998</v>
      </c>
      <c r="Q8" s="375">
        <v>7407.8649999999998</v>
      </c>
    </row>
    <row r="9" spans="1:17" ht="12.6" customHeight="1">
      <c r="A9" s="373">
        <v>46027</v>
      </c>
      <c r="B9" s="374">
        <f t="shared" si="0"/>
        <v>46027</v>
      </c>
      <c r="C9" s="375">
        <v>238436.23599999998</v>
      </c>
      <c r="D9" s="375">
        <v>11304.508</v>
      </c>
      <c r="E9" s="375">
        <v>7736.8559999999989</v>
      </c>
      <c r="G9" s="373">
        <v>46058</v>
      </c>
      <c r="H9" s="374">
        <f t="shared" si="1"/>
        <v>46058</v>
      </c>
      <c r="I9" s="375">
        <v>234079.75075000012</v>
      </c>
      <c r="J9" s="375">
        <v>11079.859999999999</v>
      </c>
      <c r="K9" s="375">
        <v>8021.9050000000007</v>
      </c>
      <c r="M9" s="373">
        <v>46086</v>
      </c>
      <c r="N9" s="374">
        <f t="shared" si="2"/>
        <v>46086</v>
      </c>
      <c r="O9" s="375">
        <v>210354.76600000009</v>
      </c>
      <c r="P9" s="375">
        <v>10134.227000000001</v>
      </c>
      <c r="Q9" s="375">
        <v>7303.2850000000017</v>
      </c>
    </row>
    <row r="10" spans="1:17" ht="12.6" customHeight="1">
      <c r="A10" s="373">
        <v>46028</v>
      </c>
      <c r="B10" s="374">
        <f t="shared" si="0"/>
        <v>46028</v>
      </c>
      <c r="C10" s="375">
        <v>248263.29274999999</v>
      </c>
      <c r="D10" s="375">
        <v>11568.717999999999</v>
      </c>
      <c r="E10" s="375">
        <v>8608.3529999999973</v>
      </c>
      <c r="G10" s="373">
        <v>46059</v>
      </c>
      <c r="H10" s="374">
        <f t="shared" si="1"/>
        <v>46059</v>
      </c>
      <c r="I10" s="375">
        <v>226018.02675000005</v>
      </c>
      <c r="J10" s="375">
        <v>10807.150999999998</v>
      </c>
      <c r="K10" s="375">
        <v>7697.31</v>
      </c>
      <c r="M10" s="373">
        <v>46087</v>
      </c>
      <c r="N10" s="374">
        <f t="shared" si="2"/>
        <v>46087</v>
      </c>
      <c r="O10" s="375">
        <v>205178.09774999996</v>
      </c>
      <c r="P10" s="375">
        <v>10081.764999999998</v>
      </c>
      <c r="Q10" s="375">
        <v>6979.6710000000003</v>
      </c>
    </row>
    <row r="11" spans="1:17" ht="12.6" customHeight="1">
      <c r="A11" s="373">
        <v>46029</v>
      </c>
      <c r="B11" s="374">
        <f t="shared" si="0"/>
        <v>46029</v>
      </c>
      <c r="C11" s="375">
        <v>251476.18824999998</v>
      </c>
      <c r="D11" s="375">
        <v>11720.054000000002</v>
      </c>
      <c r="E11" s="375">
        <v>8674.0509999999995</v>
      </c>
      <c r="G11" s="373">
        <v>46060</v>
      </c>
      <c r="H11" s="374">
        <f t="shared" si="1"/>
        <v>46060</v>
      </c>
      <c r="I11" s="375">
        <v>198569.65949999998</v>
      </c>
      <c r="J11" s="375">
        <v>9494.8379999999997</v>
      </c>
      <c r="K11" s="375">
        <v>7179.2299999999987</v>
      </c>
      <c r="M11" s="373">
        <v>46088</v>
      </c>
      <c r="N11" s="374">
        <f t="shared" si="2"/>
        <v>46088</v>
      </c>
      <c r="O11" s="375">
        <v>178690.85500000007</v>
      </c>
      <c r="P11" s="375">
        <v>8608.6429999999982</v>
      </c>
      <c r="Q11" s="375">
        <v>6499.9409999999989</v>
      </c>
    </row>
    <row r="12" spans="1:17" ht="12.6" customHeight="1">
      <c r="A12" s="373">
        <v>46030</v>
      </c>
      <c r="B12" s="374">
        <f t="shared" si="0"/>
        <v>46030</v>
      </c>
      <c r="C12" s="375">
        <v>255251.20724999992</v>
      </c>
      <c r="D12" s="375">
        <v>11965.259</v>
      </c>
      <c r="E12" s="375">
        <v>8941.0259999999998</v>
      </c>
      <c r="G12" s="373">
        <v>46061</v>
      </c>
      <c r="H12" s="374">
        <f t="shared" si="1"/>
        <v>46061</v>
      </c>
      <c r="I12" s="375">
        <v>194742.19174999994</v>
      </c>
      <c r="J12" s="375">
        <v>9125.7569999999978</v>
      </c>
      <c r="K12" s="375">
        <v>6792.3569999999963</v>
      </c>
      <c r="M12" s="373">
        <v>46089</v>
      </c>
      <c r="N12" s="374">
        <f t="shared" si="2"/>
        <v>46089</v>
      </c>
      <c r="O12" s="375">
        <v>175747.00174999997</v>
      </c>
      <c r="P12" s="375">
        <v>8416.9789999999994</v>
      </c>
      <c r="Q12" s="375">
        <v>6314.1219999999994</v>
      </c>
    </row>
    <row r="13" spans="1:17" ht="12.6" customHeight="1">
      <c r="A13" s="373">
        <v>46031</v>
      </c>
      <c r="B13" s="374">
        <f t="shared" si="0"/>
        <v>46031</v>
      </c>
      <c r="C13" s="375">
        <v>251648.57999999981</v>
      </c>
      <c r="D13" s="375">
        <v>11851.385</v>
      </c>
      <c r="E13" s="375">
        <v>8618.6320000000014</v>
      </c>
      <c r="G13" s="373">
        <v>46062</v>
      </c>
      <c r="H13" s="374">
        <f t="shared" si="1"/>
        <v>46062</v>
      </c>
      <c r="I13" s="375">
        <v>228562.76249999998</v>
      </c>
      <c r="J13" s="375">
        <v>10997.467000000001</v>
      </c>
      <c r="K13" s="375">
        <v>7523.6020000000008</v>
      </c>
      <c r="M13" s="373">
        <v>46090</v>
      </c>
      <c r="N13" s="374">
        <f t="shared" si="2"/>
        <v>46090</v>
      </c>
      <c r="O13" s="375">
        <v>203256.26649999991</v>
      </c>
      <c r="P13" s="375">
        <v>9821.8169999999991</v>
      </c>
      <c r="Q13" s="375">
        <v>6853.0690000000004</v>
      </c>
    </row>
    <row r="14" spans="1:17" ht="12.6" customHeight="1">
      <c r="A14" s="373">
        <v>46032</v>
      </c>
      <c r="B14" s="374">
        <f t="shared" si="0"/>
        <v>46032</v>
      </c>
      <c r="C14" s="375">
        <v>225069.88599999991</v>
      </c>
      <c r="D14" s="375">
        <v>10584.199000000001</v>
      </c>
      <c r="E14" s="375">
        <v>8169.0880000000025</v>
      </c>
      <c r="G14" s="373">
        <v>46063</v>
      </c>
      <c r="H14" s="374">
        <f t="shared" si="1"/>
        <v>46063</v>
      </c>
      <c r="I14" s="375">
        <v>229462.07599999994</v>
      </c>
      <c r="J14" s="375">
        <v>10847.458000000002</v>
      </c>
      <c r="K14" s="375">
        <v>7785.2590000000018</v>
      </c>
      <c r="M14" s="373">
        <v>46091</v>
      </c>
      <c r="N14" s="374">
        <f t="shared" si="2"/>
        <v>46091</v>
      </c>
      <c r="O14" s="375">
        <v>203893.55874999985</v>
      </c>
      <c r="P14" s="375">
        <v>9742.728000000001</v>
      </c>
      <c r="Q14" s="375">
        <v>6952.5029999999988</v>
      </c>
    </row>
    <row r="15" spans="1:17" ht="12.6" customHeight="1">
      <c r="A15" s="373">
        <v>46033</v>
      </c>
      <c r="B15" s="374">
        <f t="shared" si="0"/>
        <v>46033</v>
      </c>
      <c r="C15" s="375">
        <v>222963.10225</v>
      </c>
      <c r="D15" s="375">
        <v>10330.689999999999</v>
      </c>
      <c r="E15" s="375">
        <v>7992.0739999999969</v>
      </c>
      <c r="G15" s="373">
        <v>46064</v>
      </c>
      <c r="H15" s="374">
        <f t="shared" si="1"/>
        <v>46064</v>
      </c>
      <c r="I15" s="375">
        <v>228223.54249999995</v>
      </c>
      <c r="J15" s="375">
        <v>10863.23</v>
      </c>
      <c r="K15" s="375">
        <v>7786.5180000000018</v>
      </c>
      <c r="M15" s="373">
        <v>46092</v>
      </c>
      <c r="N15" s="374">
        <f t="shared" si="2"/>
        <v>46092</v>
      </c>
      <c r="O15" s="375">
        <v>201919.99775000001</v>
      </c>
      <c r="P15" s="375">
        <v>9642.1550000000007</v>
      </c>
      <c r="Q15" s="375">
        <v>6981.0509999999995</v>
      </c>
    </row>
    <row r="16" spans="1:17" ht="12.6" customHeight="1">
      <c r="A16" s="373">
        <v>46034</v>
      </c>
      <c r="B16" s="374">
        <f t="shared" si="0"/>
        <v>46034</v>
      </c>
      <c r="C16" s="375">
        <v>261965.31574999995</v>
      </c>
      <c r="D16" s="375">
        <v>12268.014999999999</v>
      </c>
      <c r="E16" s="375">
        <v>8997.7959999999985</v>
      </c>
      <c r="G16" s="373">
        <v>46065</v>
      </c>
      <c r="H16" s="374">
        <f t="shared" si="1"/>
        <v>46065</v>
      </c>
      <c r="I16" s="375">
        <v>217200.81125</v>
      </c>
      <c r="J16" s="375">
        <v>10257.454</v>
      </c>
      <c r="K16" s="375">
        <v>7423.8039999999992</v>
      </c>
      <c r="M16" s="373">
        <v>46093</v>
      </c>
      <c r="N16" s="374">
        <f t="shared" si="2"/>
        <v>46093</v>
      </c>
      <c r="O16" s="375">
        <v>201816.6572499999</v>
      </c>
      <c r="P16" s="375">
        <v>9583.0389999999989</v>
      </c>
      <c r="Q16" s="375">
        <v>6739.1900000000023</v>
      </c>
    </row>
    <row r="17" spans="1:17" ht="12.6" customHeight="1">
      <c r="A17" s="373">
        <v>46035</v>
      </c>
      <c r="B17" s="374">
        <f t="shared" si="0"/>
        <v>46035</v>
      </c>
      <c r="C17" s="375">
        <v>249897.55825</v>
      </c>
      <c r="D17" s="375">
        <v>11658.265999999998</v>
      </c>
      <c r="E17" s="375">
        <v>8729.2019999999993</v>
      </c>
      <c r="G17" s="373">
        <v>46066</v>
      </c>
      <c r="H17" s="374">
        <f t="shared" si="1"/>
        <v>46066</v>
      </c>
      <c r="I17" s="375">
        <v>212454.84050000002</v>
      </c>
      <c r="J17" s="375">
        <v>10140.811</v>
      </c>
      <c r="K17" s="375">
        <v>7174.2540000000008</v>
      </c>
      <c r="M17" s="373">
        <v>46094</v>
      </c>
      <c r="N17" s="374">
        <f t="shared" si="2"/>
        <v>46094</v>
      </c>
      <c r="O17" s="375">
        <v>196913.34124999997</v>
      </c>
      <c r="P17" s="375">
        <v>9583.3289999999997</v>
      </c>
      <c r="Q17" s="375">
        <v>6530.2479999999987</v>
      </c>
    </row>
    <row r="18" spans="1:17" ht="12.6" customHeight="1">
      <c r="A18" s="373">
        <v>46036</v>
      </c>
      <c r="B18" s="374">
        <f t="shared" si="0"/>
        <v>46036</v>
      </c>
      <c r="C18" s="375">
        <v>242354.37825000004</v>
      </c>
      <c r="D18" s="375">
        <v>11490.375</v>
      </c>
      <c r="E18" s="375">
        <v>8350.518</v>
      </c>
      <c r="G18" s="373">
        <v>46067</v>
      </c>
      <c r="H18" s="374">
        <f t="shared" si="1"/>
        <v>46067</v>
      </c>
      <c r="I18" s="375">
        <v>193453.61600000004</v>
      </c>
      <c r="J18" s="375">
        <v>9185.5150000000012</v>
      </c>
      <c r="K18" s="375">
        <v>6881.9939999999988</v>
      </c>
      <c r="M18" s="373">
        <v>46095</v>
      </c>
      <c r="N18" s="374">
        <f t="shared" si="2"/>
        <v>46095</v>
      </c>
      <c r="O18" s="375">
        <v>170390.03300000002</v>
      </c>
      <c r="P18" s="375">
        <v>8397.6219999999994</v>
      </c>
      <c r="Q18" s="375">
        <v>6136.6710000000003</v>
      </c>
    </row>
    <row r="19" spans="1:17" ht="12.6" customHeight="1">
      <c r="A19" s="373">
        <v>46037</v>
      </c>
      <c r="B19" s="374">
        <f t="shared" si="0"/>
        <v>46037</v>
      </c>
      <c r="C19" s="375">
        <v>238820.04899999988</v>
      </c>
      <c r="D19" s="375">
        <v>11287.518000000002</v>
      </c>
      <c r="E19" s="375">
        <v>8169.1730000000007</v>
      </c>
      <c r="G19" s="373">
        <v>46068</v>
      </c>
      <c r="H19" s="374">
        <f t="shared" si="1"/>
        <v>46068</v>
      </c>
      <c r="I19" s="375">
        <v>199428.22075000001</v>
      </c>
      <c r="J19" s="375">
        <v>9433.0850000000009</v>
      </c>
      <c r="K19" s="375">
        <v>6856.5519999999988</v>
      </c>
      <c r="M19" s="373">
        <v>46096</v>
      </c>
      <c r="N19" s="374">
        <f t="shared" si="2"/>
        <v>46096</v>
      </c>
      <c r="O19" s="375">
        <v>170581.13449999999</v>
      </c>
      <c r="P19" s="375">
        <v>8264.0529999999999</v>
      </c>
      <c r="Q19" s="375">
        <v>5839.2779999999993</v>
      </c>
    </row>
    <row r="20" spans="1:17" ht="12.6" customHeight="1">
      <c r="A20" s="373">
        <v>46038</v>
      </c>
      <c r="B20" s="374">
        <f t="shared" si="0"/>
        <v>46038</v>
      </c>
      <c r="C20" s="375">
        <v>234852.13600000009</v>
      </c>
      <c r="D20" s="375">
        <v>11168.645999999999</v>
      </c>
      <c r="E20" s="375">
        <v>7935.3900000000012</v>
      </c>
      <c r="G20" s="373">
        <v>46069</v>
      </c>
      <c r="H20" s="374">
        <f t="shared" si="1"/>
        <v>46069</v>
      </c>
      <c r="I20" s="375">
        <v>238660.63499999995</v>
      </c>
      <c r="J20" s="375">
        <v>11395.064</v>
      </c>
      <c r="K20" s="375">
        <v>8035.5729999999994</v>
      </c>
      <c r="M20" s="373">
        <v>46097</v>
      </c>
      <c r="N20" s="374">
        <f t="shared" si="2"/>
        <v>46097</v>
      </c>
      <c r="O20" s="375">
        <v>202450.1235000001</v>
      </c>
      <c r="P20" s="375">
        <v>9735.7259999999987</v>
      </c>
      <c r="Q20" s="375">
        <v>6558.7230000000009</v>
      </c>
    </row>
    <row r="21" spans="1:17" ht="12.6" customHeight="1">
      <c r="A21" s="373">
        <v>46039</v>
      </c>
      <c r="B21" s="374">
        <f t="shared" si="0"/>
        <v>46039</v>
      </c>
      <c r="C21" s="375">
        <v>206543.46100000001</v>
      </c>
      <c r="D21" s="375">
        <v>9815.1829999999973</v>
      </c>
      <c r="E21" s="375">
        <v>7479.0209999999988</v>
      </c>
      <c r="G21" s="373">
        <v>46070</v>
      </c>
      <c r="H21" s="374">
        <f t="shared" si="1"/>
        <v>46070</v>
      </c>
      <c r="I21" s="375">
        <v>234684.45650000003</v>
      </c>
      <c r="J21" s="375">
        <v>10990.652</v>
      </c>
      <c r="K21" s="375">
        <v>8142.0239999999994</v>
      </c>
      <c r="M21" s="373">
        <v>46098</v>
      </c>
      <c r="N21" s="374">
        <f t="shared" si="2"/>
        <v>46098</v>
      </c>
      <c r="O21" s="375">
        <v>207760.67649999994</v>
      </c>
      <c r="P21" s="375">
        <v>9805.357</v>
      </c>
      <c r="Q21" s="375">
        <v>7103.7969999999968</v>
      </c>
    </row>
    <row r="22" spans="1:17" ht="12.6" customHeight="1">
      <c r="A22" s="373">
        <v>46040</v>
      </c>
      <c r="B22" s="374">
        <f t="shared" si="0"/>
        <v>46040</v>
      </c>
      <c r="C22" s="375">
        <v>204741.7985</v>
      </c>
      <c r="D22" s="375">
        <v>9714.1640000000007</v>
      </c>
      <c r="E22" s="375">
        <v>7239.0210000000006</v>
      </c>
      <c r="G22" s="373">
        <v>46071</v>
      </c>
      <c r="H22" s="374">
        <f t="shared" si="1"/>
        <v>46071</v>
      </c>
      <c r="I22" s="375">
        <v>233874.59675000003</v>
      </c>
      <c r="J22" s="375">
        <v>10968.200999999999</v>
      </c>
      <c r="K22" s="375">
        <v>7942.704999999999</v>
      </c>
      <c r="M22" s="373">
        <v>46099</v>
      </c>
      <c r="N22" s="374">
        <f t="shared" si="2"/>
        <v>46099</v>
      </c>
      <c r="O22" s="375">
        <v>204258.30200000017</v>
      </c>
      <c r="P22" s="375">
        <v>9877.2159999999985</v>
      </c>
      <c r="Q22" s="375">
        <v>7129.9320000000007</v>
      </c>
    </row>
    <row r="23" spans="1:17" ht="12.6" customHeight="1">
      <c r="A23" s="373">
        <v>46041</v>
      </c>
      <c r="B23" s="374">
        <f t="shared" si="0"/>
        <v>46041</v>
      </c>
      <c r="C23" s="375">
        <v>241276.5714999999</v>
      </c>
      <c r="D23" s="375">
        <v>11320.887000000001</v>
      </c>
      <c r="E23" s="375">
        <v>8122.0229999999983</v>
      </c>
      <c r="G23" s="373">
        <v>46072</v>
      </c>
      <c r="H23" s="374">
        <f t="shared" si="1"/>
        <v>46072</v>
      </c>
      <c r="I23" s="375">
        <v>235882.39049999995</v>
      </c>
      <c r="J23" s="375">
        <v>11084.790999999997</v>
      </c>
      <c r="K23" s="375">
        <v>8244.2519999999986</v>
      </c>
      <c r="M23" s="373">
        <v>46100</v>
      </c>
      <c r="N23" s="374">
        <f t="shared" si="2"/>
        <v>46100</v>
      </c>
      <c r="O23" s="375">
        <v>203263.63225</v>
      </c>
      <c r="P23" s="375">
        <v>9808.0560000000005</v>
      </c>
      <c r="Q23" s="375">
        <v>6998.0429999999997</v>
      </c>
    </row>
    <row r="24" spans="1:17" ht="12.6" customHeight="1">
      <c r="A24" s="373">
        <v>46042</v>
      </c>
      <c r="B24" s="374">
        <f t="shared" si="0"/>
        <v>46042</v>
      </c>
      <c r="C24" s="375">
        <v>250418.42074999999</v>
      </c>
      <c r="D24" s="375">
        <v>11669.947999999997</v>
      </c>
      <c r="E24" s="375">
        <v>8745.7780000000002</v>
      </c>
      <c r="G24" s="373">
        <v>46073</v>
      </c>
      <c r="H24" s="374">
        <f t="shared" si="1"/>
        <v>46073</v>
      </c>
      <c r="I24" s="375">
        <v>234561.34124999994</v>
      </c>
      <c r="J24" s="375">
        <v>11275.550999999999</v>
      </c>
      <c r="K24" s="375">
        <v>8082.5020000000004</v>
      </c>
      <c r="M24" s="373">
        <v>46101</v>
      </c>
      <c r="N24" s="374">
        <f t="shared" si="2"/>
        <v>46101</v>
      </c>
      <c r="O24" s="375">
        <v>202259.31899999996</v>
      </c>
      <c r="P24" s="375">
        <v>9778.1080000000002</v>
      </c>
      <c r="Q24" s="375">
        <v>6785.1039999999994</v>
      </c>
    </row>
    <row r="25" spans="1:17" ht="12.6" customHeight="1">
      <c r="A25" s="373">
        <v>46043</v>
      </c>
      <c r="B25" s="374">
        <f t="shared" si="0"/>
        <v>46043</v>
      </c>
      <c r="C25" s="375">
        <v>254369.51075000004</v>
      </c>
      <c r="D25" s="375">
        <v>11927.314000000002</v>
      </c>
      <c r="E25" s="375">
        <v>8956.371000000001</v>
      </c>
      <c r="G25" s="373">
        <v>46074</v>
      </c>
      <c r="H25" s="374">
        <f t="shared" si="1"/>
        <v>46074</v>
      </c>
      <c r="I25" s="375">
        <v>203194.64750000002</v>
      </c>
      <c r="J25" s="375">
        <v>9774.4539999999997</v>
      </c>
      <c r="K25" s="375">
        <v>7124.1380000000008</v>
      </c>
      <c r="M25" s="373">
        <v>46102</v>
      </c>
      <c r="N25" s="374">
        <f t="shared" si="2"/>
        <v>46102</v>
      </c>
      <c r="O25" s="375">
        <v>178802.31674999994</v>
      </c>
      <c r="P25" s="375">
        <v>8677.634</v>
      </c>
      <c r="Q25" s="375">
        <v>6336.2870000000003</v>
      </c>
    </row>
    <row r="26" spans="1:17" ht="12.6" customHeight="1">
      <c r="A26" s="373">
        <v>46044</v>
      </c>
      <c r="B26" s="374">
        <f t="shared" si="0"/>
        <v>46044</v>
      </c>
      <c r="C26" s="375">
        <v>256156.94100000002</v>
      </c>
      <c r="D26" s="375">
        <v>11972.946000000002</v>
      </c>
      <c r="E26" s="375">
        <v>8996.771999999999</v>
      </c>
      <c r="G26" s="373">
        <v>46075</v>
      </c>
      <c r="H26" s="374">
        <f t="shared" si="1"/>
        <v>46075</v>
      </c>
      <c r="I26" s="375">
        <v>189611.9089999999</v>
      </c>
      <c r="J26" s="375">
        <v>9000.6830000000009</v>
      </c>
      <c r="K26" s="375">
        <v>6689.4560000000001</v>
      </c>
      <c r="M26" s="373">
        <v>46103</v>
      </c>
      <c r="N26" s="374">
        <f t="shared" si="2"/>
        <v>46103</v>
      </c>
      <c r="O26" s="375">
        <v>175567.35150000008</v>
      </c>
      <c r="P26" s="375">
        <v>8364.4160000000011</v>
      </c>
      <c r="Q26" s="375">
        <v>6292.3959999999988</v>
      </c>
    </row>
    <row r="27" spans="1:17" ht="12.6" customHeight="1">
      <c r="A27" s="373">
        <v>46045</v>
      </c>
      <c r="B27" s="374">
        <f t="shared" si="0"/>
        <v>46045</v>
      </c>
      <c r="C27" s="375">
        <v>250077.17275</v>
      </c>
      <c r="D27" s="375">
        <v>11916.531999999999</v>
      </c>
      <c r="E27" s="375">
        <v>8394.8490000000002</v>
      </c>
      <c r="G27" s="373">
        <v>46076</v>
      </c>
      <c r="H27" s="374">
        <f t="shared" si="1"/>
        <v>46076</v>
      </c>
      <c r="I27" s="375">
        <v>211073.45675000001</v>
      </c>
      <c r="J27" s="375">
        <v>10114.488000000001</v>
      </c>
      <c r="K27" s="375">
        <v>7009.8549999999996</v>
      </c>
      <c r="M27" s="373">
        <v>46104</v>
      </c>
      <c r="N27" s="374">
        <f t="shared" si="2"/>
        <v>46104</v>
      </c>
      <c r="O27" s="375">
        <v>203031.07725000006</v>
      </c>
      <c r="P27" s="375">
        <v>9831.0119999999988</v>
      </c>
      <c r="Q27" s="375">
        <v>6915.3009999999977</v>
      </c>
    </row>
    <row r="28" spans="1:17" ht="12.6" customHeight="1">
      <c r="A28" s="373">
        <v>46046</v>
      </c>
      <c r="B28" s="374">
        <f t="shared" si="0"/>
        <v>46046</v>
      </c>
      <c r="C28" s="375">
        <v>217231.64649999983</v>
      </c>
      <c r="D28" s="375">
        <v>10394.274000000001</v>
      </c>
      <c r="E28" s="375">
        <v>7787.9430000000029</v>
      </c>
      <c r="G28" s="373">
        <v>46077</v>
      </c>
      <c r="H28" s="374">
        <f t="shared" si="1"/>
        <v>46077</v>
      </c>
      <c r="I28" s="375">
        <v>216507.92450000002</v>
      </c>
      <c r="J28" s="375">
        <v>10347.560000000003</v>
      </c>
      <c r="K28" s="375">
        <v>7252.2279999999992</v>
      </c>
      <c r="M28" s="373">
        <v>46105</v>
      </c>
      <c r="N28" s="374">
        <f t="shared" si="2"/>
        <v>46105</v>
      </c>
      <c r="O28" s="375">
        <v>201637.45050000001</v>
      </c>
      <c r="P28" s="375">
        <v>9624.7819999999992</v>
      </c>
      <c r="Q28" s="375">
        <v>6992.7939999999981</v>
      </c>
    </row>
    <row r="29" spans="1:17" ht="12.6" customHeight="1">
      <c r="A29" s="373">
        <v>46047</v>
      </c>
      <c r="B29" s="374">
        <f t="shared" si="0"/>
        <v>46047</v>
      </c>
      <c r="C29" s="375">
        <v>205597.81599999999</v>
      </c>
      <c r="D29" s="375">
        <v>9715.3850000000039</v>
      </c>
      <c r="E29" s="375">
        <v>7359.1760000000013</v>
      </c>
      <c r="G29" s="373">
        <v>46078</v>
      </c>
      <c r="H29" s="374">
        <f t="shared" si="1"/>
        <v>46078</v>
      </c>
      <c r="I29" s="375">
        <v>215258.3317500001</v>
      </c>
      <c r="J29" s="375">
        <v>10297.68</v>
      </c>
      <c r="K29" s="375">
        <v>7448.1189999999988</v>
      </c>
      <c r="M29" s="373">
        <v>46106</v>
      </c>
      <c r="N29" s="374">
        <f t="shared" si="2"/>
        <v>46106</v>
      </c>
      <c r="O29" s="375">
        <v>200787.91375000004</v>
      </c>
      <c r="P29" s="375">
        <v>9382.6169999999984</v>
      </c>
      <c r="Q29" s="375">
        <v>6789.0089999999991</v>
      </c>
    </row>
    <row r="30" spans="1:17" ht="12.6" customHeight="1">
      <c r="A30" s="373">
        <v>46048</v>
      </c>
      <c r="B30" s="374">
        <f t="shared" si="0"/>
        <v>46048</v>
      </c>
      <c r="C30" s="375">
        <v>230907.6465</v>
      </c>
      <c r="D30" s="375">
        <v>10981.814</v>
      </c>
      <c r="E30" s="375">
        <v>7623.4229999999998</v>
      </c>
      <c r="G30" s="373">
        <v>46079</v>
      </c>
      <c r="H30" s="374">
        <f t="shared" si="1"/>
        <v>46079</v>
      </c>
      <c r="I30" s="375">
        <v>213295.93049999996</v>
      </c>
      <c r="J30" s="375">
        <v>10385.895</v>
      </c>
      <c r="K30" s="375">
        <v>7389.331000000001</v>
      </c>
      <c r="M30" s="373">
        <v>46107</v>
      </c>
      <c r="N30" s="374">
        <f t="shared" si="2"/>
        <v>46107</v>
      </c>
      <c r="O30" s="375">
        <v>208963.30875000008</v>
      </c>
      <c r="P30" s="375">
        <v>10062.487999999998</v>
      </c>
      <c r="Q30" s="375">
        <v>6942.1750000000011</v>
      </c>
    </row>
    <row r="31" spans="1:17" ht="12.6" customHeight="1">
      <c r="A31" s="373">
        <v>46049</v>
      </c>
      <c r="B31" s="374">
        <f t="shared" si="0"/>
        <v>46049</v>
      </c>
      <c r="C31" s="375">
        <v>234979.91975000006</v>
      </c>
      <c r="D31" s="375">
        <v>11110.507000000001</v>
      </c>
      <c r="E31" s="375">
        <v>7994.4420000000009</v>
      </c>
      <c r="G31" s="373">
        <v>46080</v>
      </c>
      <c r="H31" s="374">
        <f t="shared" si="1"/>
        <v>46080</v>
      </c>
      <c r="I31" s="375">
        <v>203723.81724999993</v>
      </c>
      <c r="J31" s="375">
        <v>9958.4350000000013</v>
      </c>
      <c r="K31" s="375">
        <v>6813.9330000000009</v>
      </c>
      <c r="M31" s="373">
        <v>46108</v>
      </c>
      <c r="N31" s="374">
        <f t="shared" si="2"/>
        <v>46108</v>
      </c>
      <c r="O31" s="375">
        <v>207570.3992500001</v>
      </c>
      <c r="P31" s="375">
        <v>9998.7129999999997</v>
      </c>
      <c r="Q31" s="375">
        <v>7116.871000000001</v>
      </c>
    </row>
    <row r="32" spans="1:17" ht="12.6" customHeight="1">
      <c r="A32" s="373">
        <v>46050</v>
      </c>
      <c r="B32" s="374">
        <f t="shared" si="0"/>
        <v>46050</v>
      </c>
      <c r="C32" s="375">
        <v>236463.08400000006</v>
      </c>
      <c r="D32" s="375">
        <v>11163.671</v>
      </c>
      <c r="E32" s="375">
        <v>8144.0669999999982</v>
      </c>
      <c r="G32" s="373">
        <v>46081</v>
      </c>
      <c r="H32" s="374">
        <f t="shared" si="1"/>
        <v>46081</v>
      </c>
      <c r="I32" s="375">
        <v>176951.32125000001</v>
      </c>
      <c r="J32" s="375">
        <v>8654.3719999999994</v>
      </c>
      <c r="K32" s="375">
        <v>6381.4699999999984</v>
      </c>
      <c r="M32" s="373">
        <v>46109</v>
      </c>
      <c r="N32" s="374">
        <f t="shared" si="2"/>
        <v>46109</v>
      </c>
      <c r="O32" s="375">
        <v>182383.37225000004</v>
      </c>
      <c r="P32" s="375">
        <v>8768.6659999999993</v>
      </c>
      <c r="Q32" s="375">
        <v>6506.5320000000002</v>
      </c>
    </row>
    <row r="33" spans="1:17" ht="12.6" customHeight="1">
      <c r="A33" s="373">
        <v>46051</v>
      </c>
      <c r="B33" s="374">
        <f t="shared" si="0"/>
        <v>46051</v>
      </c>
      <c r="C33" s="375">
        <v>237870.644</v>
      </c>
      <c r="D33" s="375">
        <v>11320.596000000001</v>
      </c>
      <c r="E33" s="375">
        <v>7992.0259999999998</v>
      </c>
      <c r="G33" s="373"/>
      <c r="H33" s="374"/>
      <c r="I33" s="375"/>
      <c r="J33" s="375"/>
      <c r="K33" s="375"/>
      <c r="M33" s="373">
        <v>46110</v>
      </c>
      <c r="N33" s="374">
        <f t="shared" si="2"/>
        <v>46110</v>
      </c>
      <c r="O33" s="375">
        <v>180001.52000000002</v>
      </c>
      <c r="P33" s="375">
        <v>8706.0829999999987</v>
      </c>
      <c r="Q33" s="375">
        <v>6271.0190000000011</v>
      </c>
    </row>
    <row r="34" spans="1:17" ht="12.6" customHeight="1">
      <c r="A34" s="373">
        <v>46052</v>
      </c>
      <c r="B34" s="374">
        <f t="shared" si="0"/>
        <v>46052</v>
      </c>
      <c r="C34" s="375">
        <v>234189.32200000001</v>
      </c>
      <c r="D34" s="375">
        <v>11215.945</v>
      </c>
      <c r="E34" s="375">
        <v>8041.9790000000003</v>
      </c>
      <c r="G34" s="373"/>
      <c r="H34" s="374"/>
      <c r="I34" s="375"/>
      <c r="J34" s="375"/>
      <c r="K34" s="375"/>
      <c r="M34" s="373">
        <v>46111</v>
      </c>
      <c r="N34" s="374">
        <f t="shared" si="2"/>
        <v>46111</v>
      </c>
      <c r="O34" s="375">
        <v>211280.84150000001</v>
      </c>
      <c r="P34" s="375">
        <v>10226.952000000001</v>
      </c>
      <c r="Q34" s="375">
        <v>6949.5649999999987</v>
      </c>
    </row>
    <row r="35" spans="1:17" ht="12.6" customHeight="1">
      <c r="A35" s="376">
        <v>46053</v>
      </c>
      <c r="B35" s="377">
        <f t="shared" si="0"/>
        <v>46053</v>
      </c>
      <c r="C35" s="367">
        <v>210995.07200000001</v>
      </c>
      <c r="D35" s="367">
        <v>9941.3389999999981</v>
      </c>
      <c r="E35" s="367">
        <v>7592.433</v>
      </c>
      <c r="G35" s="376"/>
      <c r="H35" s="377"/>
      <c r="I35" s="367"/>
      <c r="J35" s="367"/>
      <c r="K35" s="367"/>
      <c r="M35" s="327">
        <v>46112</v>
      </c>
      <c r="N35" s="328">
        <f t="shared" si="2"/>
        <v>46112</v>
      </c>
      <c r="O35" s="367">
        <v>205800.39849999995</v>
      </c>
      <c r="P35" s="367">
        <v>10274.306999999997</v>
      </c>
      <c r="Q35" s="367">
        <v>7225.6029999999992</v>
      </c>
    </row>
    <row r="36" spans="1:17" ht="11.25" customHeight="1">
      <c r="Q36" s="280" t="s">
        <v>275</v>
      </c>
    </row>
    <row r="37" spans="1:17" ht="15" customHeight="1">
      <c r="A37" s="38"/>
      <c r="K37" s="11"/>
    </row>
    <row r="38" spans="1:17" ht="15" customHeight="1">
      <c r="A38" s="38"/>
      <c r="K38" s="11"/>
    </row>
    <row r="39" spans="1:17" ht="15" customHeight="1">
      <c r="A39" s="38"/>
      <c r="K39" s="11"/>
    </row>
    <row r="40" spans="1:17" ht="10.5" customHeight="1">
      <c r="K40" s="12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3"/>
  <sheetViews>
    <sheetView showGridLines="0" zoomScaleNormal="100" zoomScaleSheetLayoutView="100" workbookViewId="0"/>
  </sheetViews>
  <sheetFormatPr defaultColWidth="9.140625" defaultRowHeight="12"/>
  <cols>
    <col min="1" max="3" width="8.7109375" style="111" customWidth="1"/>
    <col min="4" max="4" width="17" style="111" customWidth="1"/>
    <col min="5" max="5" width="7.5703125" style="111" customWidth="1"/>
    <col min="6" max="6" width="5.5703125" style="111" customWidth="1"/>
    <col min="7" max="7" width="1.7109375" style="111" customWidth="1"/>
    <col min="8" max="9" width="7.28515625" style="111" customWidth="1"/>
    <col min="10" max="10" width="11.85546875" style="111" customWidth="1"/>
    <col min="11" max="11" width="10.140625" style="111" customWidth="1"/>
    <col min="12" max="12" width="7.140625" style="111" customWidth="1"/>
    <col min="13" max="13" width="12.7109375" style="111" customWidth="1"/>
    <col min="14" max="14" width="15.42578125" style="111" customWidth="1"/>
    <col min="15" max="15" width="14.140625" style="111" customWidth="1"/>
    <col min="16" max="38" width="9.140625" style="111" customWidth="1"/>
    <col min="39" max="16384" width="9.140625" style="111"/>
  </cols>
  <sheetData>
    <row r="1" spans="1:15" s="109" customFormat="1" ht="18">
      <c r="A1" s="331" t="str">
        <f>"9.3  Maxima zatížení ES ČR za "&amp;O1</f>
        <v>9.3  Maxima zatížení ES ČR za I. čtvrtletí 2026</v>
      </c>
      <c r="B1" s="108"/>
      <c r="N1" s="110"/>
      <c r="O1" s="167" t="str">
        <f>'3.1'!N1</f>
        <v>I. čtvrtletí 2026</v>
      </c>
    </row>
    <row r="2" spans="1:15" ht="6" customHeight="1">
      <c r="B2" s="112"/>
    </row>
    <row r="3" spans="1:15" s="113" customFormat="1" ht="12" customHeight="1">
      <c r="A3" s="520" t="str">
        <f>"Struktura pokrytí denního maxima zatížení - "&amp;LOWER('9.2'!A3:B4)</f>
        <v>Struktura pokrytí denního maxima zatížení - leden</v>
      </c>
      <c r="B3" s="520"/>
      <c r="C3" s="520"/>
      <c r="D3" s="520"/>
      <c r="E3" s="335" t="s">
        <v>4</v>
      </c>
      <c r="F3" s="335"/>
    </row>
    <row r="4" spans="1:15" s="113" customFormat="1">
      <c r="A4" s="519" t="s">
        <v>257</v>
      </c>
      <c r="B4" s="519"/>
      <c r="C4" s="519"/>
      <c r="D4" s="519"/>
      <c r="E4" s="338">
        <f>SUM(E5:E14)</f>
        <v>12268.014999999999</v>
      </c>
      <c r="F4" s="339">
        <f>E4/$E$4</f>
        <v>1</v>
      </c>
    </row>
    <row r="5" spans="1:15" s="113" customFormat="1">
      <c r="A5" s="518" t="s">
        <v>272</v>
      </c>
      <c r="B5" s="518"/>
      <c r="C5" s="518"/>
      <c r="D5" s="518"/>
      <c r="E5" s="333">
        <f t="array" ref="E5:E14">TRANSPOSE(INDEX(B54:K149,MATCH(MAX(M54:M149),M54:M149,0),0))</f>
        <v>3733.5050000000001</v>
      </c>
      <c r="F5" s="334">
        <f t="shared" ref="F5:F14" si="0">E5/$E$4</f>
        <v>0.30432836934092439</v>
      </c>
    </row>
    <row r="6" spans="1:15" s="113" customFormat="1">
      <c r="A6" s="518" t="s">
        <v>273</v>
      </c>
      <c r="B6" s="518"/>
      <c r="C6" s="518"/>
      <c r="D6" s="518"/>
      <c r="E6" s="333">
        <v>5526.5460000000003</v>
      </c>
      <c r="F6" s="334">
        <f t="shared" si="0"/>
        <v>0.45048412477487193</v>
      </c>
    </row>
    <row r="7" spans="1:15" s="113" customFormat="1">
      <c r="A7" s="518" t="s">
        <v>276</v>
      </c>
      <c r="B7" s="518"/>
      <c r="C7" s="518"/>
      <c r="D7" s="518"/>
      <c r="E7" s="333">
        <v>1144.7860000000001</v>
      </c>
      <c r="F7" s="334">
        <f t="shared" si="0"/>
        <v>9.3314688643598834E-2</v>
      </c>
    </row>
    <row r="8" spans="1:15" s="113" customFormat="1">
      <c r="A8" s="340" t="s">
        <v>277</v>
      </c>
      <c r="B8" s="340"/>
      <c r="C8" s="340"/>
      <c r="D8" s="340"/>
      <c r="E8" s="333">
        <v>595.08699999999999</v>
      </c>
      <c r="F8" s="334">
        <f t="shared" si="0"/>
        <v>4.8507195336816918E-2</v>
      </c>
    </row>
    <row r="9" spans="1:15" s="113" customFormat="1">
      <c r="A9" s="518" t="s">
        <v>274</v>
      </c>
      <c r="B9" s="518"/>
      <c r="C9" s="518"/>
      <c r="D9" s="518"/>
      <c r="E9" s="333">
        <v>83.373999999999995</v>
      </c>
      <c r="F9" s="334">
        <f t="shared" si="0"/>
        <v>6.796046467175007E-3</v>
      </c>
    </row>
    <row r="10" spans="1:15" s="113" customFormat="1">
      <c r="A10" s="518" t="s">
        <v>278</v>
      </c>
      <c r="B10" s="518"/>
      <c r="C10" s="518"/>
      <c r="D10" s="518"/>
      <c r="E10" s="333">
        <v>298.23</v>
      </c>
      <c r="F10" s="334">
        <f t="shared" si="0"/>
        <v>2.4309556191445807E-2</v>
      </c>
    </row>
    <row r="11" spans="1:15" s="113" customFormat="1">
      <c r="A11" s="518" t="s">
        <v>279</v>
      </c>
      <c r="B11" s="518"/>
      <c r="C11" s="518"/>
      <c r="D11" s="518"/>
      <c r="E11" s="333">
        <v>298.77199999999999</v>
      </c>
      <c r="F11" s="334">
        <f t="shared" si="0"/>
        <v>2.4353736117864219E-2</v>
      </c>
    </row>
    <row r="12" spans="1:15" s="113" customFormat="1">
      <c r="A12" s="518" t="s">
        <v>280</v>
      </c>
      <c r="B12" s="518"/>
      <c r="C12" s="518"/>
      <c r="D12" s="518"/>
      <c r="E12" s="333">
        <v>68.134</v>
      </c>
      <c r="F12" s="334">
        <f t="shared" si="0"/>
        <v>5.5537917095797489E-3</v>
      </c>
    </row>
    <row r="13" spans="1:15" s="113" customFormat="1">
      <c r="A13" s="518" t="s">
        <v>269</v>
      </c>
      <c r="B13" s="518"/>
      <c r="C13" s="518"/>
      <c r="D13" s="518"/>
      <c r="E13" s="333">
        <v>519.58100000000002</v>
      </c>
      <c r="F13" s="334">
        <f t="shared" si="0"/>
        <v>4.2352491417723244E-2</v>
      </c>
    </row>
    <row r="14" spans="1:15" s="113" customFormat="1">
      <c r="A14" s="521" t="s">
        <v>92</v>
      </c>
      <c r="B14" s="521"/>
      <c r="C14" s="521"/>
      <c r="D14" s="521"/>
      <c r="E14" s="336">
        <v>0</v>
      </c>
      <c r="F14" s="337">
        <f t="shared" si="0"/>
        <v>0</v>
      </c>
    </row>
    <row r="15" spans="1:15" s="113" customFormat="1">
      <c r="A15" s="114"/>
      <c r="B15" s="114"/>
      <c r="C15" s="114"/>
      <c r="D15" s="114"/>
      <c r="E15" s="114"/>
      <c r="F15" s="332" t="s">
        <v>275</v>
      </c>
    </row>
    <row r="16" spans="1:15" s="113" customFormat="1"/>
    <row r="17" spans="1:6" s="113" customFormat="1"/>
    <row r="18" spans="1:6" s="113" customFormat="1">
      <c r="A18" s="519" t="str">
        <f>"Struktura pokrytí denního maxima zatížení - "&amp;LOWER('9.2'!G3)</f>
        <v>Struktura pokrytí denního maxima zatížení - únor</v>
      </c>
      <c r="B18" s="519"/>
      <c r="C18" s="519"/>
      <c r="D18" s="519"/>
      <c r="E18" s="335" t="s">
        <v>4</v>
      </c>
      <c r="F18" s="335"/>
    </row>
    <row r="19" spans="1:6" s="113" customFormat="1">
      <c r="A19" s="519" t="s">
        <v>257</v>
      </c>
      <c r="B19" s="519"/>
      <c r="C19" s="519"/>
      <c r="D19" s="519"/>
      <c r="E19" s="338">
        <f>SUM(E20:E29)</f>
        <v>11678.175999999999</v>
      </c>
      <c r="F19" s="339">
        <f>E19/$E$19</f>
        <v>1</v>
      </c>
    </row>
    <row r="20" spans="1:6" s="113" customFormat="1">
      <c r="A20" s="518" t="s">
        <v>272</v>
      </c>
      <c r="B20" s="518"/>
      <c r="C20" s="518"/>
      <c r="D20" s="518"/>
      <c r="E20" s="333">
        <f t="array" ref="E20:E29">TRANSPOSE(INDEX(T54:AC149,MATCH(MAX(AE54:AE149),AE54:AE149,0),0))</f>
        <v>3732.9279999999999</v>
      </c>
      <c r="F20" s="334">
        <f t="shared" ref="F20:F29" si="1">E20/$E$19</f>
        <v>0.31964991793238945</v>
      </c>
    </row>
    <row r="21" spans="1:6" s="113" customFormat="1">
      <c r="A21" s="518" t="s">
        <v>273</v>
      </c>
      <c r="B21" s="518"/>
      <c r="C21" s="518"/>
      <c r="D21" s="518"/>
      <c r="E21" s="333">
        <v>5556.1049999999996</v>
      </c>
      <c r="F21" s="334">
        <f t="shared" si="1"/>
        <v>0.47576821928355933</v>
      </c>
    </row>
    <row r="22" spans="1:6" s="113" customFormat="1">
      <c r="A22" s="518" t="s">
        <v>276</v>
      </c>
      <c r="B22" s="518"/>
      <c r="C22" s="518"/>
      <c r="D22" s="518"/>
      <c r="E22" s="333">
        <v>1134.633</v>
      </c>
      <c r="F22" s="334">
        <f t="shared" si="1"/>
        <v>9.7158408984416758E-2</v>
      </c>
    </row>
    <row r="23" spans="1:6" s="113" customFormat="1">
      <c r="A23" s="340" t="s">
        <v>277</v>
      </c>
      <c r="B23" s="340"/>
      <c r="C23" s="340"/>
      <c r="D23" s="340"/>
      <c r="E23" s="333">
        <v>587.33900000000006</v>
      </c>
      <c r="F23" s="334">
        <f t="shared" si="1"/>
        <v>5.0293727376604022E-2</v>
      </c>
    </row>
    <row r="24" spans="1:6" s="113" customFormat="1">
      <c r="A24" s="518" t="s">
        <v>274</v>
      </c>
      <c r="B24" s="518"/>
      <c r="C24" s="518"/>
      <c r="D24" s="518"/>
      <c r="E24" s="333">
        <v>230.55600000000001</v>
      </c>
      <c r="F24" s="334">
        <f t="shared" si="1"/>
        <v>1.9742466631775375E-2</v>
      </c>
    </row>
    <row r="25" spans="1:6" s="113" customFormat="1">
      <c r="A25" s="518" t="s">
        <v>278</v>
      </c>
      <c r="B25" s="518"/>
      <c r="C25" s="518"/>
      <c r="D25" s="518"/>
      <c r="E25" s="333">
        <v>197.749</v>
      </c>
      <c r="F25" s="334">
        <f t="shared" si="1"/>
        <v>1.6933209432705931E-2</v>
      </c>
    </row>
    <row r="26" spans="1:6" s="113" customFormat="1">
      <c r="A26" s="518" t="s">
        <v>279</v>
      </c>
      <c r="B26" s="518"/>
      <c r="C26" s="518"/>
      <c r="D26" s="518"/>
      <c r="E26" s="333">
        <v>167.52600000000001</v>
      </c>
      <c r="F26" s="334">
        <f t="shared" si="1"/>
        <v>1.434521966444075E-2</v>
      </c>
    </row>
    <row r="27" spans="1:6" s="113" customFormat="1">
      <c r="A27" s="518" t="s">
        <v>280</v>
      </c>
      <c r="B27" s="518"/>
      <c r="C27" s="518"/>
      <c r="D27" s="518"/>
      <c r="E27" s="333">
        <v>56.542000000000002</v>
      </c>
      <c r="F27" s="334">
        <f t="shared" si="1"/>
        <v>4.841680755624851E-3</v>
      </c>
    </row>
    <row r="28" spans="1:6" s="113" customFormat="1">
      <c r="A28" s="518" t="s">
        <v>269</v>
      </c>
      <c r="B28" s="518"/>
      <c r="C28" s="518"/>
      <c r="D28" s="518"/>
      <c r="E28" s="333">
        <v>14.798</v>
      </c>
      <c r="F28" s="334">
        <f t="shared" si="1"/>
        <v>1.2671499384835441E-3</v>
      </c>
    </row>
    <row r="29" spans="1:6" s="113" customFormat="1">
      <c r="A29" s="521" t="s">
        <v>92</v>
      </c>
      <c r="B29" s="521"/>
      <c r="C29" s="521"/>
      <c r="D29" s="521"/>
      <c r="E29" s="336">
        <v>0</v>
      </c>
      <c r="F29" s="337">
        <f t="shared" si="1"/>
        <v>0</v>
      </c>
    </row>
    <row r="30" spans="1:6" s="113" customFormat="1">
      <c r="A30" s="114"/>
      <c r="B30" s="114"/>
      <c r="C30" s="114"/>
      <c r="D30" s="114"/>
      <c r="E30" s="114"/>
      <c r="F30" s="332" t="s">
        <v>275</v>
      </c>
    </row>
    <row r="31" spans="1:6" s="113" customFormat="1"/>
    <row r="32" spans="1:6" s="113" customFormat="1"/>
    <row r="33" spans="1:6" s="113" customFormat="1">
      <c r="A33" s="519" t="str">
        <f>"Struktura pokrytí denního maxima zatížení - "&amp;LOWER('9.2'!M3)</f>
        <v>Struktura pokrytí denního maxima zatížení - březen</v>
      </c>
      <c r="B33" s="519"/>
      <c r="C33" s="519"/>
      <c r="D33" s="519"/>
      <c r="E33" s="335" t="s">
        <v>4</v>
      </c>
      <c r="F33" s="335"/>
    </row>
    <row r="34" spans="1:6" s="113" customFormat="1">
      <c r="A34" s="519" t="s">
        <v>257</v>
      </c>
      <c r="B34" s="519"/>
      <c r="C34" s="519"/>
      <c r="D34" s="519"/>
      <c r="E34" s="338">
        <f>SUM(E35:E44)</f>
        <v>10274.306999999997</v>
      </c>
      <c r="F34" s="339">
        <f>E34/$E$34</f>
        <v>1</v>
      </c>
    </row>
    <row r="35" spans="1:6" s="113" customFormat="1">
      <c r="A35" s="518" t="s">
        <v>272</v>
      </c>
      <c r="B35" s="518"/>
      <c r="C35" s="518"/>
      <c r="D35" s="518"/>
      <c r="E35" s="333">
        <f t="array" ref="E35:E44">TRANSPOSE(INDEX(AL54:AU149,MATCH(MAX(AW54:AW149),AW54:AW149,0),0))</f>
        <v>3131.3809999999999</v>
      </c>
      <c r="F35" s="334">
        <f t="shared" ref="F35:F44" si="2">E35/$E$34</f>
        <v>0.30477783075783121</v>
      </c>
    </row>
    <row r="36" spans="1:6" s="113" customFormat="1">
      <c r="A36" s="518" t="s">
        <v>273</v>
      </c>
      <c r="B36" s="518"/>
      <c r="C36" s="518"/>
      <c r="D36" s="518"/>
      <c r="E36" s="333">
        <v>4774.1319999999996</v>
      </c>
      <c r="F36" s="334">
        <f t="shared" si="2"/>
        <v>0.46466705734995079</v>
      </c>
    </row>
    <row r="37" spans="1:6" s="113" customFormat="1">
      <c r="A37" s="518" t="s">
        <v>276</v>
      </c>
      <c r="B37" s="518"/>
      <c r="C37" s="518"/>
      <c r="D37" s="518"/>
      <c r="E37" s="333">
        <v>38.213000000000001</v>
      </c>
      <c r="F37" s="334">
        <f t="shared" si="2"/>
        <v>3.7192776116189647E-3</v>
      </c>
    </row>
    <row r="38" spans="1:6" s="113" customFormat="1">
      <c r="A38" s="340" t="s">
        <v>277</v>
      </c>
      <c r="B38" s="340"/>
      <c r="C38" s="340"/>
      <c r="D38" s="340"/>
      <c r="E38" s="333">
        <v>429.76100000000002</v>
      </c>
      <c r="F38" s="334">
        <f t="shared" si="2"/>
        <v>4.1828709225838798E-2</v>
      </c>
    </row>
    <row r="39" spans="1:6" s="113" customFormat="1">
      <c r="A39" s="518" t="s">
        <v>274</v>
      </c>
      <c r="B39" s="518"/>
      <c r="C39" s="518"/>
      <c r="D39" s="518"/>
      <c r="E39" s="333">
        <v>142.13200000000001</v>
      </c>
      <c r="F39" s="334">
        <f t="shared" si="2"/>
        <v>1.3833731073054372E-2</v>
      </c>
    </row>
    <row r="40" spans="1:6" s="113" customFormat="1">
      <c r="A40" s="518" t="s">
        <v>278</v>
      </c>
      <c r="B40" s="518"/>
      <c r="C40" s="518"/>
      <c r="D40" s="518"/>
      <c r="E40" s="333">
        <v>0</v>
      </c>
      <c r="F40" s="334">
        <f t="shared" si="2"/>
        <v>0</v>
      </c>
    </row>
    <row r="41" spans="1:6" s="113" customFormat="1">
      <c r="A41" s="518" t="s">
        <v>279</v>
      </c>
      <c r="B41" s="518"/>
      <c r="C41" s="518"/>
      <c r="D41" s="518"/>
      <c r="E41" s="333">
        <v>1223.1479999999999</v>
      </c>
      <c r="F41" s="334">
        <f t="shared" si="2"/>
        <v>0.11904919718672999</v>
      </c>
    </row>
    <row r="42" spans="1:6" s="113" customFormat="1">
      <c r="A42" s="518" t="s">
        <v>280</v>
      </c>
      <c r="B42" s="518"/>
      <c r="C42" s="518"/>
      <c r="D42" s="518"/>
      <c r="E42" s="333">
        <v>149.31</v>
      </c>
      <c r="F42" s="334">
        <f t="shared" si="2"/>
        <v>1.4532367000518872E-2</v>
      </c>
    </row>
    <row r="43" spans="1:6" s="113" customFormat="1">
      <c r="A43" s="518" t="s">
        <v>269</v>
      </c>
      <c r="B43" s="518"/>
      <c r="C43" s="518"/>
      <c r="D43" s="518"/>
      <c r="E43" s="333">
        <v>1498.625</v>
      </c>
      <c r="F43" s="334">
        <f t="shared" si="2"/>
        <v>0.14586141916919559</v>
      </c>
    </row>
    <row r="44" spans="1:6" s="113" customFormat="1">
      <c r="A44" s="521" t="s">
        <v>92</v>
      </c>
      <c r="B44" s="521"/>
      <c r="C44" s="521"/>
      <c r="D44" s="521"/>
      <c r="E44" s="336">
        <v>-1112.395</v>
      </c>
      <c r="F44" s="337">
        <f t="shared" si="2"/>
        <v>-0.10826958937473839</v>
      </c>
    </row>
    <row r="45" spans="1:6" s="113" customFormat="1">
      <c r="A45" s="114"/>
      <c r="B45" s="114"/>
      <c r="C45" s="114"/>
      <c r="D45" s="114"/>
      <c r="E45" s="114"/>
      <c r="F45" s="332" t="s">
        <v>275</v>
      </c>
    </row>
    <row r="46" spans="1:6" s="113" customFormat="1"/>
    <row r="47" spans="1:6" s="365" customFormat="1"/>
    <row r="48" spans="1:6" s="365" customFormat="1"/>
    <row r="49" spans="1:53" s="366" customFormat="1"/>
    <row r="50" spans="1:53" s="366" customFormat="1"/>
    <row r="51" spans="1:53" s="366" customFormat="1">
      <c r="A51" s="366" t="str">
        <f>A3</f>
        <v>Struktura pokrytí denního maxima zatížení - leden</v>
      </c>
      <c r="S51" s="366" t="str">
        <f>A18</f>
        <v>Struktura pokrytí denního maxima zatížení - únor</v>
      </c>
      <c r="AK51" s="366" t="str">
        <f>A33</f>
        <v>Struktura pokrytí denního maxima zatížení - březen</v>
      </c>
    </row>
    <row r="52" spans="1:53" s="366" customFormat="1" ht="37.5">
      <c r="A52" s="368" t="s">
        <v>55</v>
      </c>
      <c r="B52" s="368" t="s">
        <v>7</v>
      </c>
      <c r="C52" s="368" t="s">
        <v>20</v>
      </c>
      <c r="D52" s="368" t="s">
        <v>21</v>
      </c>
      <c r="E52" s="368" t="s">
        <v>22</v>
      </c>
      <c r="F52" s="368" t="s">
        <v>43</v>
      </c>
      <c r="G52" s="368" t="s">
        <v>44</v>
      </c>
      <c r="H52" s="368" t="s">
        <v>46</v>
      </c>
      <c r="I52" s="368" t="s">
        <v>45</v>
      </c>
      <c r="J52" s="368" t="s">
        <v>269</v>
      </c>
      <c r="K52" s="368" t="s">
        <v>92</v>
      </c>
      <c r="L52" s="368" t="s">
        <v>421</v>
      </c>
      <c r="M52" s="368" t="s">
        <v>257</v>
      </c>
      <c r="N52" s="368" t="s">
        <v>422</v>
      </c>
      <c r="O52" s="368" t="s">
        <v>268</v>
      </c>
      <c r="S52" s="368" t="s">
        <v>55</v>
      </c>
      <c r="T52" s="368" t="s">
        <v>7</v>
      </c>
      <c r="U52" s="368" t="s">
        <v>20</v>
      </c>
      <c r="V52" s="368" t="s">
        <v>21</v>
      </c>
      <c r="W52" s="368" t="s">
        <v>22</v>
      </c>
      <c r="X52" s="368" t="s">
        <v>43</v>
      </c>
      <c r="Y52" s="368" t="s">
        <v>44</v>
      </c>
      <c r="Z52" s="368" t="s">
        <v>46</v>
      </c>
      <c r="AA52" s="368" t="s">
        <v>45</v>
      </c>
      <c r="AB52" s="368" t="s">
        <v>269</v>
      </c>
      <c r="AC52" s="368" t="s">
        <v>92</v>
      </c>
      <c r="AD52" s="368" t="s">
        <v>421</v>
      </c>
      <c r="AE52" s="368" t="s">
        <v>257</v>
      </c>
      <c r="AF52" s="368" t="s">
        <v>422</v>
      </c>
      <c r="AG52" s="368" t="s">
        <v>268</v>
      </c>
      <c r="AK52" s="368" t="s">
        <v>55</v>
      </c>
      <c r="AL52" s="368" t="s">
        <v>7</v>
      </c>
      <c r="AM52" s="368" t="s">
        <v>20</v>
      </c>
      <c r="AN52" s="368" t="s">
        <v>21</v>
      </c>
      <c r="AO52" s="368" t="s">
        <v>22</v>
      </c>
      <c r="AP52" s="368" t="s">
        <v>43</v>
      </c>
      <c r="AQ52" s="368" t="s">
        <v>44</v>
      </c>
      <c r="AR52" s="368" t="s">
        <v>46</v>
      </c>
      <c r="AS52" s="368" t="s">
        <v>45</v>
      </c>
      <c r="AT52" s="368" t="s">
        <v>269</v>
      </c>
      <c r="AU52" s="368" t="s">
        <v>92</v>
      </c>
      <c r="AV52" s="368" t="s">
        <v>421</v>
      </c>
      <c r="AW52" s="368" t="s">
        <v>257</v>
      </c>
      <c r="AX52" s="368" t="s">
        <v>422</v>
      </c>
      <c r="AY52" s="368" t="s">
        <v>268</v>
      </c>
    </row>
    <row r="53" spans="1:53" s="366" customFormat="1">
      <c r="A53" s="369" t="s">
        <v>302</v>
      </c>
      <c r="B53" s="370" t="s">
        <v>4</v>
      </c>
      <c r="C53" s="370" t="s">
        <v>4</v>
      </c>
      <c r="D53" s="370" t="s">
        <v>4</v>
      </c>
      <c r="E53" s="370" t="s">
        <v>4</v>
      </c>
      <c r="F53" s="370" t="s">
        <v>4</v>
      </c>
      <c r="G53" s="370" t="s">
        <v>4</v>
      </c>
      <c r="H53" s="370" t="s">
        <v>4</v>
      </c>
      <c r="I53" s="370" t="s">
        <v>4</v>
      </c>
      <c r="J53" s="370" t="s">
        <v>4</v>
      </c>
      <c r="K53" s="370" t="s">
        <v>4</v>
      </c>
      <c r="L53" s="370" t="s">
        <v>4</v>
      </c>
      <c r="M53" s="370" t="s">
        <v>4</v>
      </c>
      <c r="N53" s="370" t="s">
        <v>4</v>
      </c>
      <c r="O53" s="370" t="s">
        <v>5</v>
      </c>
      <c r="P53" s="370" t="s">
        <v>270</v>
      </c>
      <c r="Q53" s="370" t="s">
        <v>271</v>
      </c>
      <c r="S53" s="369" t="s">
        <v>302</v>
      </c>
      <c r="T53" s="370" t="s">
        <v>4</v>
      </c>
      <c r="U53" s="370" t="s">
        <v>4</v>
      </c>
      <c r="V53" s="370" t="s">
        <v>4</v>
      </c>
      <c r="W53" s="370" t="s">
        <v>4</v>
      </c>
      <c r="X53" s="370" t="s">
        <v>4</v>
      </c>
      <c r="Y53" s="370" t="s">
        <v>4</v>
      </c>
      <c r="Z53" s="370" t="s">
        <v>4</v>
      </c>
      <c r="AA53" s="370" t="s">
        <v>4</v>
      </c>
      <c r="AB53" s="370" t="s">
        <v>4</v>
      </c>
      <c r="AC53" s="370" t="s">
        <v>4</v>
      </c>
      <c r="AD53" s="370" t="s">
        <v>4</v>
      </c>
      <c r="AE53" s="370" t="s">
        <v>4</v>
      </c>
      <c r="AF53" s="370" t="s">
        <v>4</v>
      </c>
      <c r="AG53" s="370" t="s">
        <v>5</v>
      </c>
      <c r="AH53" s="370" t="s">
        <v>270</v>
      </c>
      <c r="AI53" s="370" t="s">
        <v>271</v>
      </c>
      <c r="AK53" s="369" t="s">
        <v>302</v>
      </c>
      <c r="AL53" s="370" t="s">
        <v>4</v>
      </c>
      <c r="AM53" s="370" t="s">
        <v>4</v>
      </c>
      <c r="AN53" s="370" t="s">
        <v>4</v>
      </c>
      <c r="AO53" s="370" t="s">
        <v>4</v>
      </c>
      <c r="AP53" s="370" t="s">
        <v>4</v>
      </c>
      <c r="AQ53" s="370" t="s">
        <v>4</v>
      </c>
      <c r="AR53" s="370" t="s">
        <v>4</v>
      </c>
      <c r="AS53" s="370" t="s">
        <v>4</v>
      </c>
      <c r="AT53" s="370" t="s">
        <v>4</v>
      </c>
      <c r="AU53" s="370" t="s">
        <v>4</v>
      </c>
      <c r="AV53" s="370" t="s">
        <v>4</v>
      </c>
      <c r="AW53" s="370" t="s">
        <v>4</v>
      </c>
      <c r="AX53" s="370" t="s">
        <v>4</v>
      </c>
      <c r="AY53" s="370" t="s">
        <v>5</v>
      </c>
      <c r="AZ53" s="370" t="s">
        <v>270</v>
      </c>
      <c r="BA53" s="370" t="s">
        <v>271</v>
      </c>
    </row>
    <row r="54" spans="1:53" s="366" customFormat="1">
      <c r="A54" s="371">
        <v>0</v>
      </c>
      <c r="B54" s="372">
        <v>3730.6489999999999</v>
      </c>
      <c r="C54" s="372">
        <v>4674.7929999999997</v>
      </c>
      <c r="D54" s="372">
        <v>75.206999999999994</v>
      </c>
      <c r="E54" s="372">
        <v>463.798</v>
      </c>
      <c r="F54" s="372">
        <v>74.275000000000006</v>
      </c>
      <c r="G54" s="372">
        <v>0</v>
      </c>
      <c r="H54" s="372">
        <v>0</v>
      </c>
      <c r="I54" s="372">
        <v>137.32</v>
      </c>
      <c r="J54" s="372">
        <v>-116.571</v>
      </c>
      <c r="K54" s="372">
        <v>0</v>
      </c>
      <c r="L54" s="372">
        <v>-627.29</v>
      </c>
      <c r="M54" s="372">
        <v>9039.4709999999995</v>
      </c>
      <c r="N54" s="372">
        <v>8412.1810000000005</v>
      </c>
      <c r="O54" s="372">
        <f>M54</f>
        <v>9039.4709999999995</v>
      </c>
      <c r="P54" s="372">
        <f>IF(J54&lt;0,0,J54)</f>
        <v>0</v>
      </c>
      <c r="Q54" s="372">
        <f>IF(J54&lt;0,J54,0)</f>
        <v>-116.571</v>
      </c>
      <c r="S54" s="371">
        <v>0</v>
      </c>
      <c r="T54" s="372">
        <v>3729.74</v>
      </c>
      <c r="U54" s="372">
        <v>5454.4960000000001</v>
      </c>
      <c r="V54" s="372">
        <v>72.227000000000004</v>
      </c>
      <c r="W54" s="372">
        <v>472.464</v>
      </c>
      <c r="X54" s="372">
        <v>136.71299999999999</v>
      </c>
      <c r="Y54" s="372">
        <v>0</v>
      </c>
      <c r="Z54" s="372">
        <v>0</v>
      </c>
      <c r="AA54" s="372">
        <v>21.898</v>
      </c>
      <c r="AB54" s="372">
        <v>-928.59299999999996</v>
      </c>
      <c r="AC54" s="372">
        <v>-318.32299999999998</v>
      </c>
      <c r="AD54" s="372">
        <v>-710.77800000000002</v>
      </c>
      <c r="AE54" s="372">
        <v>8640.6219999999994</v>
      </c>
      <c r="AF54" s="372">
        <v>7929.8439999999991</v>
      </c>
      <c r="AG54" s="372">
        <f>AE54</f>
        <v>8640.6219999999994</v>
      </c>
      <c r="AH54" s="372">
        <f>IF(AB54&lt;0,0,AB54)</f>
        <v>0</v>
      </c>
      <c r="AI54" s="372">
        <f>IF(AB54&lt;0,AB54,0)</f>
        <v>-928.59299999999996</v>
      </c>
      <c r="AK54" s="371">
        <v>0</v>
      </c>
      <c r="AL54" s="372">
        <v>3141.2809999999999</v>
      </c>
      <c r="AM54" s="372">
        <v>5030.6059999999998</v>
      </c>
      <c r="AN54" s="372">
        <v>46.155999999999999</v>
      </c>
      <c r="AO54" s="372">
        <v>425.07600000000002</v>
      </c>
      <c r="AP54" s="372">
        <v>137.691</v>
      </c>
      <c r="AQ54" s="372">
        <v>0</v>
      </c>
      <c r="AR54" s="372">
        <v>0</v>
      </c>
      <c r="AS54" s="372">
        <v>110.622</v>
      </c>
      <c r="AT54" s="372">
        <v>-1435.9690000000001</v>
      </c>
      <c r="AU54" s="372">
        <v>0</v>
      </c>
      <c r="AV54" s="372">
        <v>-646.26700000000005</v>
      </c>
      <c r="AW54" s="372">
        <v>7455.4629999999988</v>
      </c>
      <c r="AX54" s="372">
        <v>6809.195999999999</v>
      </c>
      <c r="AY54" s="372">
        <f>AW54</f>
        <v>7455.4629999999988</v>
      </c>
      <c r="AZ54" s="372">
        <f>IF(AT54&lt;0,0,AT54)</f>
        <v>0</v>
      </c>
      <c r="BA54" s="372">
        <f>IF(AT54&lt;0,AT54,0)</f>
        <v>-1435.9690000000001</v>
      </c>
    </row>
    <row r="55" spans="1:53" s="366" customFormat="1">
      <c r="A55" s="371">
        <v>1.0416666666666666E-2</v>
      </c>
      <c r="B55" s="372">
        <v>3730.52</v>
      </c>
      <c r="C55" s="372">
        <v>4722.8239999999996</v>
      </c>
      <c r="D55" s="372">
        <v>75.233000000000004</v>
      </c>
      <c r="E55" s="372">
        <v>460.70400000000001</v>
      </c>
      <c r="F55" s="372">
        <v>74.277000000000001</v>
      </c>
      <c r="G55" s="372">
        <v>0</v>
      </c>
      <c r="H55" s="372">
        <v>0</v>
      </c>
      <c r="I55" s="372">
        <v>129.76</v>
      </c>
      <c r="J55" s="372">
        <v>-91.736000000000004</v>
      </c>
      <c r="K55" s="372">
        <v>-103.786</v>
      </c>
      <c r="L55" s="372">
        <v>-631.17100000000005</v>
      </c>
      <c r="M55" s="372">
        <v>8997.7959999999985</v>
      </c>
      <c r="N55" s="372">
        <v>8366.6249999999982</v>
      </c>
      <c r="O55" s="372">
        <f t="shared" ref="O55:O118" si="3">M55</f>
        <v>8997.7959999999985</v>
      </c>
      <c r="P55" s="372">
        <f t="shared" ref="P55:P118" si="4">IF(J55&lt;0,0,J55)</f>
        <v>0</v>
      </c>
      <c r="Q55" s="372">
        <f t="shared" ref="Q55:Q118" si="5">IF(J55&lt;0,J55,0)</f>
        <v>-91.736000000000004</v>
      </c>
      <c r="S55" s="371">
        <v>1.0416666666666666E-2</v>
      </c>
      <c r="T55" s="372">
        <v>3728.9029999999998</v>
      </c>
      <c r="U55" s="372">
        <v>5435.0290000000005</v>
      </c>
      <c r="V55" s="372">
        <v>72.326999999999998</v>
      </c>
      <c r="W55" s="372">
        <v>477.05599999999998</v>
      </c>
      <c r="X55" s="372">
        <v>135.52000000000001</v>
      </c>
      <c r="Y55" s="372">
        <v>0</v>
      </c>
      <c r="Z55" s="372">
        <v>0</v>
      </c>
      <c r="AA55" s="372">
        <v>22.05</v>
      </c>
      <c r="AB55" s="372">
        <v>-707.53300000000002</v>
      </c>
      <c r="AC55" s="372">
        <v>-595.697</v>
      </c>
      <c r="AD55" s="372">
        <v>-709.22500000000002</v>
      </c>
      <c r="AE55" s="372">
        <v>8567.6550000000007</v>
      </c>
      <c r="AF55" s="372">
        <v>7858.43</v>
      </c>
      <c r="AG55" s="372">
        <f t="shared" ref="AG55:AG118" si="6">AE55</f>
        <v>8567.6550000000007</v>
      </c>
      <c r="AH55" s="372">
        <f t="shared" ref="AH55:AH118" si="7">IF(AB55&lt;0,0,AB55)</f>
        <v>0</v>
      </c>
      <c r="AI55" s="372">
        <f t="shared" ref="AI55:AI118" si="8">IF(AB55&lt;0,AB55,0)</f>
        <v>-707.53300000000002</v>
      </c>
      <c r="AK55" s="371">
        <v>1.0416666666666666E-2</v>
      </c>
      <c r="AL55" s="372">
        <v>3143.011</v>
      </c>
      <c r="AM55" s="372">
        <v>5044.268</v>
      </c>
      <c r="AN55" s="372">
        <v>45.271999999999998</v>
      </c>
      <c r="AO55" s="372">
        <v>425.20600000000002</v>
      </c>
      <c r="AP55" s="372">
        <v>137.04</v>
      </c>
      <c r="AQ55" s="372">
        <v>0</v>
      </c>
      <c r="AR55" s="372">
        <v>0</v>
      </c>
      <c r="AS55" s="372">
        <v>110.015</v>
      </c>
      <c r="AT55" s="372">
        <v>-1502.672</v>
      </c>
      <c r="AU55" s="372">
        <v>0</v>
      </c>
      <c r="AV55" s="372">
        <v>-647.56500000000005</v>
      </c>
      <c r="AW55" s="372">
        <v>7402.1400000000012</v>
      </c>
      <c r="AX55" s="372">
        <v>6754.5750000000007</v>
      </c>
      <c r="AY55" s="372">
        <f t="shared" ref="AY55:AY118" si="9">AW55</f>
        <v>7402.1400000000012</v>
      </c>
      <c r="AZ55" s="372">
        <f t="shared" ref="AZ55:AZ118" si="10">IF(AT55&lt;0,0,AT55)</f>
        <v>0</v>
      </c>
      <c r="BA55" s="372">
        <f t="shared" ref="BA55:BA118" si="11">IF(AT55&lt;0,AT55,0)</f>
        <v>-1502.672</v>
      </c>
    </row>
    <row r="56" spans="1:53" s="366" customFormat="1">
      <c r="A56" s="371">
        <v>2.0833333333333332E-2</v>
      </c>
      <c r="B56" s="372">
        <v>3729.5740000000001</v>
      </c>
      <c r="C56" s="372">
        <v>4692.5919999999996</v>
      </c>
      <c r="D56" s="372">
        <v>75.247</v>
      </c>
      <c r="E56" s="372">
        <v>460.50400000000002</v>
      </c>
      <c r="F56" s="372">
        <v>74.278999999999996</v>
      </c>
      <c r="G56" s="372">
        <v>0</v>
      </c>
      <c r="H56" s="372">
        <v>0</v>
      </c>
      <c r="I56" s="372">
        <v>134.49600000000001</v>
      </c>
      <c r="J56" s="372">
        <v>-42.756999999999998</v>
      </c>
      <c r="K56" s="372">
        <v>-103.92700000000001</v>
      </c>
      <c r="L56" s="372">
        <v>-628.57000000000005</v>
      </c>
      <c r="M56" s="372">
        <v>9020.0079999999998</v>
      </c>
      <c r="N56" s="372">
        <v>8391.4380000000001</v>
      </c>
      <c r="O56" s="372">
        <f t="shared" si="3"/>
        <v>9020.0079999999998</v>
      </c>
      <c r="P56" s="372">
        <f t="shared" si="4"/>
        <v>0</v>
      </c>
      <c r="Q56" s="372">
        <f t="shared" si="5"/>
        <v>-42.756999999999998</v>
      </c>
      <c r="S56" s="371">
        <v>2.0833333333333332E-2</v>
      </c>
      <c r="T56" s="372">
        <v>3728.7449999999999</v>
      </c>
      <c r="U56" s="372">
        <v>5423.0780000000004</v>
      </c>
      <c r="V56" s="372">
        <v>72.260999999999996</v>
      </c>
      <c r="W56" s="372">
        <v>473.779</v>
      </c>
      <c r="X56" s="372">
        <v>135.52799999999999</v>
      </c>
      <c r="Y56" s="372">
        <v>0</v>
      </c>
      <c r="Z56" s="372">
        <v>0</v>
      </c>
      <c r="AA56" s="372">
        <v>21.206</v>
      </c>
      <c r="AB56" s="372">
        <v>-554.69799999999998</v>
      </c>
      <c r="AC56" s="372">
        <v>-711.71400000000006</v>
      </c>
      <c r="AD56" s="372">
        <v>-707.98599999999999</v>
      </c>
      <c r="AE56" s="372">
        <v>8588.1850000000013</v>
      </c>
      <c r="AF56" s="372">
        <v>7880.1990000000014</v>
      </c>
      <c r="AG56" s="372">
        <f t="shared" si="6"/>
        <v>8588.1850000000013</v>
      </c>
      <c r="AH56" s="372">
        <f t="shared" si="7"/>
        <v>0</v>
      </c>
      <c r="AI56" s="372">
        <f t="shared" si="8"/>
        <v>-554.69799999999998</v>
      </c>
      <c r="AK56" s="371">
        <v>2.0833333333333332E-2</v>
      </c>
      <c r="AL56" s="372">
        <v>3143.3490000000002</v>
      </c>
      <c r="AM56" s="372">
        <v>5027.4309999999996</v>
      </c>
      <c r="AN56" s="372">
        <v>45.284999999999997</v>
      </c>
      <c r="AO56" s="372">
        <v>421.613</v>
      </c>
      <c r="AP56" s="372">
        <v>137.04499999999999</v>
      </c>
      <c r="AQ56" s="372">
        <v>0</v>
      </c>
      <c r="AR56" s="372">
        <v>0</v>
      </c>
      <c r="AS56" s="372">
        <v>106.509</v>
      </c>
      <c r="AT56" s="372">
        <v>-1444.3979999999999</v>
      </c>
      <c r="AU56" s="372">
        <v>0</v>
      </c>
      <c r="AV56" s="372">
        <v>-645.83399999999995</v>
      </c>
      <c r="AW56" s="372">
        <v>7436.8339999999998</v>
      </c>
      <c r="AX56" s="372">
        <v>6791</v>
      </c>
      <c r="AY56" s="372">
        <f t="shared" si="9"/>
        <v>7436.8339999999998</v>
      </c>
      <c r="AZ56" s="372">
        <f t="shared" si="10"/>
        <v>0</v>
      </c>
      <c r="BA56" s="372">
        <f t="shared" si="11"/>
        <v>-1444.3979999999999</v>
      </c>
    </row>
    <row r="57" spans="1:53" s="366" customFormat="1">
      <c r="A57" s="371">
        <v>3.125E-2</v>
      </c>
      <c r="B57" s="372">
        <v>3729.846</v>
      </c>
      <c r="C57" s="372">
        <v>4691.9160000000002</v>
      </c>
      <c r="D57" s="372">
        <v>75.227000000000004</v>
      </c>
      <c r="E57" s="372">
        <v>461.78399999999999</v>
      </c>
      <c r="F57" s="372">
        <v>74.268000000000001</v>
      </c>
      <c r="G57" s="372">
        <v>0</v>
      </c>
      <c r="H57" s="372">
        <v>0</v>
      </c>
      <c r="I57" s="372">
        <v>137.48400000000001</v>
      </c>
      <c r="J57" s="372">
        <v>197.59800000000001</v>
      </c>
      <c r="K57" s="372">
        <v>-290.577</v>
      </c>
      <c r="L57" s="372">
        <v>-628.62800000000004</v>
      </c>
      <c r="M57" s="372">
        <v>9077.5460000000021</v>
      </c>
      <c r="N57" s="372">
        <v>8448.9180000000015</v>
      </c>
      <c r="O57" s="372">
        <f t="shared" si="3"/>
        <v>9077.5460000000021</v>
      </c>
      <c r="P57" s="372">
        <f t="shared" si="4"/>
        <v>197.59800000000001</v>
      </c>
      <c r="Q57" s="372">
        <f t="shared" si="5"/>
        <v>0</v>
      </c>
      <c r="S57" s="371">
        <v>3.125E-2</v>
      </c>
      <c r="T57" s="372">
        <v>3729.7449999999999</v>
      </c>
      <c r="U57" s="372">
        <v>5396.0780000000004</v>
      </c>
      <c r="V57" s="372">
        <v>72.281000000000006</v>
      </c>
      <c r="W57" s="372">
        <v>472.09100000000001</v>
      </c>
      <c r="X57" s="372">
        <v>135.50899999999999</v>
      </c>
      <c r="Y57" s="372">
        <v>0</v>
      </c>
      <c r="Z57" s="372">
        <v>0</v>
      </c>
      <c r="AA57" s="372">
        <v>20.870999999999999</v>
      </c>
      <c r="AB57" s="372">
        <v>-134.08099999999999</v>
      </c>
      <c r="AC57" s="372">
        <v>-1041.8420000000001</v>
      </c>
      <c r="AD57" s="372">
        <v>-705.56600000000003</v>
      </c>
      <c r="AE57" s="372">
        <v>8650.652</v>
      </c>
      <c r="AF57" s="372">
        <v>7945.0860000000002</v>
      </c>
      <c r="AG57" s="372">
        <f t="shared" si="6"/>
        <v>8650.652</v>
      </c>
      <c r="AH57" s="372">
        <f t="shared" si="7"/>
        <v>0</v>
      </c>
      <c r="AI57" s="372">
        <f t="shared" si="8"/>
        <v>-134.08099999999999</v>
      </c>
      <c r="AK57" s="371">
        <v>3.125E-2</v>
      </c>
      <c r="AL57" s="372">
        <v>3143.337</v>
      </c>
      <c r="AM57" s="372">
        <v>5019.5209999999997</v>
      </c>
      <c r="AN57" s="372">
        <v>45.198</v>
      </c>
      <c r="AO57" s="372">
        <v>422.654</v>
      </c>
      <c r="AP57" s="372">
        <v>137.02600000000001</v>
      </c>
      <c r="AQ57" s="372">
        <v>0</v>
      </c>
      <c r="AR57" s="372">
        <v>0</v>
      </c>
      <c r="AS57" s="372">
        <v>106.96599999999999</v>
      </c>
      <c r="AT57" s="372">
        <v>-1443.3309999999999</v>
      </c>
      <c r="AU57" s="372">
        <v>0</v>
      </c>
      <c r="AV57" s="372">
        <v>-645.18100000000004</v>
      </c>
      <c r="AW57" s="372">
        <v>7431.371000000001</v>
      </c>
      <c r="AX57" s="372">
        <v>6786.1900000000005</v>
      </c>
      <c r="AY57" s="372">
        <f t="shared" si="9"/>
        <v>7431.371000000001</v>
      </c>
      <c r="AZ57" s="372">
        <f t="shared" si="10"/>
        <v>0</v>
      </c>
      <c r="BA57" s="372">
        <f t="shared" si="11"/>
        <v>-1443.3309999999999</v>
      </c>
    </row>
    <row r="58" spans="1:53" s="366" customFormat="1">
      <c r="A58" s="371">
        <v>4.1666666666666699E-2</v>
      </c>
      <c r="B58" s="372">
        <v>3730.4110000000001</v>
      </c>
      <c r="C58" s="372">
        <v>4648.6899999999996</v>
      </c>
      <c r="D58" s="372">
        <v>75.227000000000004</v>
      </c>
      <c r="E58" s="372">
        <v>467.077</v>
      </c>
      <c r="F58" s="372">
        <v>73.965999999999994</v>
      </c>
      <c r="G58" s="372">
        <v>0</v>
      </c>
      <c r="H58" s="372">
        <v>0</v>
      </c>
      <c r="I58" s="372">
        <v>129.964</v>
      </c>
      <c r="J58" s="372">
        <v>456.6</v>
      </c>
      <c r="K58" s="372">
        <v>-446.41899999999998</v>
      </c>
      <c r="L58" s="372">
        <v>-625.08299999999997</v>
      </c>
      <c r="M58" s="372">
        <v>9135.5159999999996</v>
      </c>
      <c r="N58" s="372">
        <v>8510.4329999999991</v>
      </c>
      <c r="O58" s="372">
        <f t="shared" si="3"/>
        <v>9135.5159999999996</v>
      </c>
      <c r="P58" s="372">
        <f t="shared" si="4"/>
        <v>456.6</v>
      </c>
      <c r="Q58" s="372">
        <f t="shared" si="5"/>
        <v>0</v>
      </c>
      <c r="S58" s="371">
        <v>4.1666666666666699E-2</v>
      </c>
      <c r="T58" s="372">
        <v>3728.8890000000001</v>
      </c>
      <c r="U58" s="372">
        <v>5421.152</v>
      </c>
      <c r="V58" s="372">
        <v>72.213999999999999</v>
      </c>
      <c r="W58" s="372">
        <v>477.38</v>
      </c>
      <c r="X58" s="372">
        <v>135.197</v>
      </c>
      <c r="Y58" s="372">
        <v>0</v>
      </c>
      <c r="Z58" s="372">
        <v>0</v>
      </c>
      <c r="AA58" s="372">
        <v>21.731000000000002</v>
      </c>
      <c r="AB58" s="372">
        <v>-56.95</v>
      </c>
      <c r="AC58" s="372">
        <v>-1118.3900000000001</v>
      </c>
      <c r="AD58" s="372">
        <v>-708.00300000000004</v>
      </c>
      <c r="AE58" s="372">
        <v>8681.223</v>
      </c>
      <c r="AF58" s="372">
        <v>7973.22</v>
      </c>
      <c r="AG58" s="372">
        <f t="shared" si="6"/>
        <v>8681.223</v>
      </c>
      <c r="AH58" s="372">
        <f t="shared" si="7"/>
        <v>0</v>
      </c>
      <c r="AI58" s="372">
        <f t="shared" si="8"/>
        <v>-56.95</v>
      </c>
      <c r="AK58" s="371">
        <v>4.1666666666666699E-2</v>
      </c>
      <c r="AL58" s="372">
        <v>3143.3020000000001</v>
      </c>
      <c r="AM58" s="372">
        <v>4991.6009999999997</v>
      </c>
      <c r="AN58" s="372">
        <v>45.231000000000002</v>
      </c>
      <c r="AO58" s="372">
        <v>422.52</v>
      </c>
      <c r="AP58" s="372">
        <v>142.83099999999999</v>
      </c>
      <c r="AQ58" s="372">
        <v>0</v>
      </c>
      <c r="AR58" s="372">
        <v>0</v>
      </c>
      <c r="AS58" s="372">
        <v>112.902</v>
      </c>
      <c r="AT58" s="372">
        <v>-1391.7239999999999</v>
      </c>
      <c r="AU58" s="372">
        <v>-2.1840000000000002</v>
      </c>
      <c r="AV58" s="372">
        <v>-642.80600000000004</v>
      </c>
      <c r="AW58" s="372">
        <v>7464.4790000000003</v>
      </c>
      <c r="AX58" s="372">
        <v>6821.6730000000007</v>
      </c>
      <c r="AY58" s="372">
        <f t="shared" si="9"/>
        <v>7464.4790000000003</v>
      </c>
      <c r="AZ58" s="372">
        <f t="shared" si="10"/>
        <v>0</v>
      </c>
      <c r="BA58" s="372">
        <f t="shared" si="11"/>
        <v>-1391.7239999999999</v>
      </c>
    </row>
    <row r="59" spans="1:53" s="366" customFormat="1">
      <c r="A59" s="371">
        <v>5.2083333333333301E-2</v>
      </c>
      <c r="B59" s="372">
        <v>3731.625</v>
      </c>
      <c r="C59" s="372">
        <v>4639.7259999999997</v>
      </c>
      <c r="D59" s="372">
        <v>75.186999999999998</v>
      </c>
      <c r="E59" s="372">
        <v>460.93200000000002</v>
      </c>
      <c r="F59" s="372">
        <v>73.962000000000003</v>
      </c>
      <c r="G59" s="372">
        <v>0</v>
      </c>
      <c r="H59" s="372">
        <v>0</v>
      </c>
      <c r="I59" s="372">
        <v>123.63200000000001</v>
      </c>
      <c r="J59" s="372">
        <v>531.74900000000002</v>
      </c>
      <c r="K59" s="372">
        <v>-457.05599999999998</v>
      </c>
      <c r="L59" s="372">
        <v>-623.99300000000005</v>
      </c>
      <c r="M59" s="372">
        <v>9179.7569999999978</v>
      </c>
      <c r="N59" s="372">
        <v>8555.7639999999974</v>
      </c>
      <c r="O59" s="372">
        <f t="shared" si="3"/>
        <v>9179.7569999999978</v>
      </c>
      <c r="P59" s="372">
        <f t="shared" si="4"/>
        <v>531.74900000000002</v>
      </c>
      <c r="Q59" s="372">
        <f t="shared" si="5"/>
        <v>0</v>
      </c>
      <c r="S59" s="371">
        <v>5.2083333333333301E-2</v>
      </c>
      <c r="T59" s="372">
        <v>3729.66</v>
      </c>
      <c r="U59" s="372">
        <v>5412.8639999999996</v>
      </c>
      <c r="V59" s="372">
        <v>72.22</v>
      </c>
      <c r="W59" s="372">
        <v>471.45</v>
      </c>
      <c r="X59" s="372">
        <v>135.17500000000001</v>
      </c>
      <c r="Y59" s="372">
        <v>0</v>
      </c>
      <c r="Z59" s="372">
        <v>0</v>
      </c>
      <c r="AA59" s="372">
        <v>22.727</v>
      </c>
      <c r="AB59" s="372">
        <v>-16.664000000000001</v>
      </c>
      <c r="AC59" s="372">
        <v>-1118.961</v>
      </c>
      <c r="AD59" s="372">
        <v>-707.04399999999998</v>
      </c>
      <c r="AE59" s="372">
        <v>8708.4709999999995</v>
      </c>
      <c r="AF59" s="372">
        <v>8001.4269999999997</v>
      </c>
      <c r="AG59" s="372">
        <f t="shared" si="6"/>
        <v>8708.4709999999995</v>
      </c>
      <c r="AH59" s="372">
        <f t="shared" si="7"/>
        <v>0</v>
      </c>
      <c r="AI59" s="372">
        <f t="shared" si="8"/>
        <v>-16.664000000000001</v>
      </c>
      <c r="AK59" s="371">
        <v>5.2083333333333301E-2</v>
      </c>
      <c r="AL59" s="372">
        <v>3144.2860000000001</v>
      </c>
      <c r="AM59" s="372">
        <v>4992.277</v>
      </c>
      <c r="AN59" s="372">
        <v>45.218000000000004</v>
      </c>
      <c r="AO59" s="372">
        <v>423.09100000000001</v>
      </c>
      <c r="AP59" s="372">
        <v>142.80500000000001</v>
      </c>
      <c r="AQ59" s="372">
        <v>0</v>
      </c>
      <c r="AR59" s="372">
        <v>0</v>
      </c>
      <c r="AS59" s="372">
        <v>108.15600000000001</v>
      </c>
      <c r="AT59" s="372">
        <v>-1106.518</v>
      </c>
      <c r="AU59" s="372">
        <v>-295.60300000000001</v>
      </c>
      <c r="AV59" s="372">
        <v>-642.88</v>
      </c>
      <c r="AW59" s="372">
        <v>7453.7120000000004</v>
      </c>
      <c r="AX59" s="372">
        <v>6810.8320000000003</v>
      </c>
      <c r="AY59" s="372">
        <f t="shared" si="9"/>
        <v>7453.7120000000004</v>
      </c>
      <c r="AZ59" s="372">
        <f t="shared" si="10"/>
        <v>0</v>
      </c>
      <c r="BA59" s="372">
        <f t="shared" si="11"/>
        <v>-1106.518</v>
      </c>
    </row>
    <row r="60" spans="1:53" s="366" customFormat="1">
      <c r="A60" s="371">
        <v>6.25E-2</v>
      </c>
      <c r="B60" s="372">
        <v>3732.1709999999998</v>
      </c>
      <c r="C60" s="372">
        <v>4717.9979999999996</v>
      </c>
      <c r="D60" s="372">
        <v>75.287000000000006</v>
      </c>
      <c r="E60" s="372">
        <v>465.73599999999999</v>
      </c>
      <c r="F60" s="372">
        <v>73.953999999999994</v>
      </c>
      <c r="G60" s="372">
        <v>0</v>
      </c>
      <c r="H60" s="372">
        <v>0</v>
      </c>
      <c r="I60" s="372">
        <v>120.82899999999999</v>
      </c>
      <c r="J60" s="372">
        <v>474.09300000000002</v>
      </c>
      <c r="K60" s="372">
        <v>-507.77</v>
      </c>
      <c r="L60" s="372">
        <v>-630.96100000000001</v>
      </c>
      <c r="M60" s="372">
        <v>9152.2980000000007</v>
      </c>
      <c r="N60" s="372">
        <v>8521.3370000000014</v>
      </c>
      <c r="O60" s="372">
        <f t="shared" si="3"/>
        <v>9152.2980000000007</v>
      </c>
      <c r="P60" s="372">
        <f t="shared" si="4"/>
        <v>474.09300000000002</v>
      </c>
      <c r="Q60" s="372">
        <f t="shared" si="5"/>
        <v>0</v>
      </c>
      <c r="S60" s="371">
        <v>6.25E-2</v>
      </c>
      <c r="T60" s="372">
        <v>3729.0659999999998</v>
      </c>
      <c r="U60" s="372">
        <v>5411.1360000000004</v>
      </c>
      <c r="V60" s="372">
        <v>72.301000000000002</v>
      </c>
      <c r="W60" s="372">
        <v>473.48</v>
      </c>
      <c r="X60" s="372">
        <v>135.167</v>
      </c>
      <c r="Y60" s="372">
        <v>0</v>
      </c>
      <c r="Z60" s="372">
        <v>0</v>
      </c>
      <c r="AA60" s="372">
        <v>24.016999999999999</v>
      </c>
      <c r="AB60" s="372">
        <v>-106.271</v>
      </c>
      <c r="AC60" s="372">
        <v>-1116.028</v>
      </c>
      <c r="AD60" s="372">
        <v>-706.98099999999999</v>
      </c>
      <c r="AE60" s="372">
        <v>8622.8679999999986</v>
      </c>
      <c r="AF60" s="372">
        <v>7915.8869999999988</v>
      </c>
      <c r="AG60" s="372">
        <f t="shared" si="6"/>
        <v>8622.8679999999986</v>
      </c>
      <c r="AH60" s="372">
        <f t="shared" si="7"/>
        <v>0</v>
      </c>
      <c r="AI60" s="372">
        <f t="shared" si="8"/>
        <v>-106.271</v>
      </c>
      <c r="AK60" s="371">
        <v>6.25E-2</v>
      </c>
      <c r="AL60" s="372">
        <v>3145.7310000000002</v>
      </c>
      <c r="AM60" s="372">
        <v>4998.55</v>
      </c>
      <c r="AN60" s="372">
        <v>45.252000000000002</v>
      </c>
      <c r="AO60" s="372">
        <v>424.23200000000003</v>
      </c>
      <c r="AP60" s="372">
        <v>142.78899999999999</v>
      </c>
      <c r="AQ60" s="372">
        <v>0</v>
      </c>
      <c r="AR60" s="372">
        <v>0</v>
      </c>
      <c r="AS60" s="372">
        <v>98.634</v>
      </c>
      <c r="AT60" s="372">
        <v>-912.30799999999999</v>
      </c>
      <c r="AU60" s="372">
        <v>-570.59</v>
      </c>
      <c r="AV60" s="372">
        <v>-643.44100000000003</v>
      </c>
      <c r="AW60" s="372">
        <v>7372.2900000000018</v>
      </c>
      <c r="AX60" s="372">
        <v>6728.849000000002</v>
      </c>
      <c r="AY60" s="372">
        <f t="shared" si="9"/>
        <v>7372.2900000000018</v>
      </c>
      <c r="AZ60" s="372">
        <f t="shared" si="10"/>
        <v>0</v>
      </c>
      <c r="BA60" s="372">
        <f t="shared" si="11"/>
        <v>-912.30799999999999</v>
      </c>
    </row>
    <row r="61" spans="1:53" s="366" customFormat="1">
      <c r="A61" s="371">
        <v>7.2916666666666699E-2</v>
      </c>
      <c r="B61" s="372">
        <v>3732.7310000000002</v>
      </c>
      <c r="C61" s="372">
        <v>4690.9470000000001</v>
      </c>
      <c r="D61" s="372">
        <v>75.28</v>
      </c>
      <c r="E61" s="372">
        <v>460.96199999999999</v>
      </c>
      <c r="F61" s="372">
        <v>73.938000000000002</v>
      </c>
      <c r="G61" s="372">
        <v>0</v>
      </c>
      <c r="H61" s="372">
        <v>0</v>
      </c>
      <c r="I61" s="372">
        <v>110.321</v>
      </c>
      <c r="J61" s="372">
        <v>516.12</v>
      </c>
      <c r="K61" s="372">
        <v>-514.99099999999999</v>
      </c>
      <c r="L61" s="372">
        <v>-628.28800000000001</v>
      </c>
      <c r="M61" s="372">
        <v>9145.3080000000009</v>
      </c>
      <c r="N61" s="372">
        <v>8517.02</v>
      </c>
      <c r="O61" s="372">
        <f t="shared" si="3"/>
        <v>9145.3080000000009</v>
      </c>
      <c r="P61" s="372">
        <f t="shared" si="4"/>
        <v>516.12</v>
      </c>
      <c r="Q61" s="372">
        <f t="shared" si="5"/>
        <v>0</v>
      </c>
      <c r="S61" s="371">
        <v>7.2916666666666699E-2</v>
      </c>
      <c r="T61" s="372">
        <v>3727.317</v>
      </c>
      <c r="U61" s="372">
        <v>5419.03</v>
      </c>
      <c r="V61" s="372">
        <v>72.274000000000001</v>
      </c>
      <c r="W61" s="372">
        <v>469.62299999999999</v>
      </c>
      <c r="X61" s="372">
        <v>135.12299999999999</v>
      </c>
      <c r="Y61" s="372">
        <v>0</v>
      </c>
      <c r="Z61" s="372">
        <v>0</v>
      </c>
      <c r="AA61" s="372">
        <v>22.462</v>
      </c>
      <c r="AB61" s="372">
        <v>-101.227</v>
      </c>
      <c r="AC61" s="372">
        <v>-1115.463</v>
      </c>
      <c r="AD61" s="372">
        <v>-707.36900000000003</v>
      </c>
      <c r="AE61" s="372">
        <v>8629.1389999999974</v>
      </c>
      <c r="AF61" s="372">
        <v>7921.7699999999977</v>
      </c>
      <c r="AG61" s="372">
        <f t="shared" si="6"/>
        <v>8629.1389999999974</v>
      </c>
      <c r="AH61" s="372">
        <f t="shared" si="7"/>
        <v>0</v>
      </c>
      <c r="AI61" s="372">
        <f t="shared" si="8"/>
        <v>-101.227</v>
      </c>
      <c r="AK61" s="371">
        <v>7.2916666666666699E-2</v>
      </c>
      <c r="AL61" s="372">
        <v>3145.0990000000002</v>
      </c>
      <c r="AM61" s="372">
        <v>4999.0290000000005</v>
      </c>
      <c r="AN61" s="372">
        <v>45.298000000000002</v>
      </c>
      <c r="AO61" s="372">
        <v>425.95</v>
      </c>
      <c r="AP61" s="372">
        <v>142.78700000000001</v>
      </c>
      <c r="AQ61" s="372">
        <v>0</v>
      </c>
      <c r="AR61" s="372">
        <v>0</v>
      </c>
      <c r="AS61" s="372">
        <v>102.92700000000001</v>
      </c>
      <c r="AT61" s="372">
        <v>-913.19</v>
      </c>
      <c r="AU61" s="372">
        <v>-584.12199999999996</v>
      </c>
      <c r="AV61" s="372">
        <v>-643.60199999999998</v>
      </c>
      <c r="AW61" s="372">
        <v>7363.7779999999993</v>
      </c>
      <c r="AX61" s="372">
        <v>6720.1759999999995</v>
      </c>
      <c r="AY61" s="372">
        <f t="shared" si="9"/>
        <v>7363.7779999999993</v>
      </c>
      <c r="AZ61" s="372">
        <f t="shared" si="10"/>
        <v>0</v>
      </c>
      <c r="BA61" s="372">
        <f t="shared" si="11"/>
        <v>-913.19</v>
      </c>
    </row>
    <row r="62" spans="1:53" s="366" customFormat="1">
      <c r="A62" s="371">
        <v>8.3333333333333301E-2</v>
      </c>
      <c r="B62" s="372">
        <v>3731.7190000000001</v>
      </c>
      <c r="C62" s="372">
        <v>4710.4780000000001</v>
      </c>
      <c r="D62" s="372">
        <v>75.272999999999996</v>
      </c>
      <c r="E62" s="372">
        <v>470.678</v>
      </c>
      <c r="F62" s="372">
        <v>73.64</v>
      </c>
      <c r="G62" s="372">
        <v>0</v>
      </c>
      <c r="H62" s="372">
        <v>0</v>
      </c>
      <c r="I62" s="372">
        <v>104.059</v>
      </c>
      <c r="J62" s="372">
        <v>497.70800000000003</v>
      </c>
      <c r="K62" s="372">
        <v>-513.50099999999998</v>
      </c>
      <c r="L62" s="372">
        <v>-630.29600000000005</v>
      </c>
      <c r="M62" s="372">
        <v>9150.0539999999983</v>
      </c>
      <c r="N62" s="372">
        <v>8519.757999999998</v>
      </c>
      <c r="O62" s="372">
        <f t="shared" si="3"/>
        <v>9150.0539999999983</v>
      </c>
      <c r="P62" s="372">
        <f t="shared" si="4"/>
        <v>497.70800000000003</v>
      </c>
      <c r="Q62" s="372">
        <f t="shared" si="5"/>
        <v>0</v>
      </c>
      <c r="S62" s="371">
        <v>8.3333333333333301E-2</v>
      </c>
      <c r="T62" s="372">
        <v>3727.989</v>
      </c>
      <c r="U62" s="372">
        <v>5404.683</v>
      </c>
      <c r="V62" s="372">
        <v>72.239999999999995</v>
      </c>
      <c r="W62" s="372">
        <v>472.32100000000003</v>
      </c>
      <c r="X62" s="372">
        <v>133.37200000000001</v>
      </c>
      <c r="Y62" s="372">
        <v>0</v>
      </c>
      <c r="Z62" s="372">
        <v>0</v>
      </c>
      <c r="AA62" s="372">
        <v>20.311</v>
      </c>
      <c r="AB62" s="372">
        <v>-129.22</v>
      </c>
      <c r="AC62" s="372">
        <v>-1112.8989999999999</v>
      </c>
      <c r="AD62" s="372">
        <v>-706.21</v>
      </c>
      <c r="AE62" s="372">
        <v>8588.7970000000005</v>
      </c>
      <c r="AF62" s="372">
        <v>7882.5870000000004</v>
      </c>
      <c r="AG62" s="372">
        <f t="shared" si="6"/>
        <v>8588.7970000000005</v>
      </c>
      <c r="AH62" s="372">
        <f t="shared" si="7"/>
        <v>0</v>
      </c>
      <c r="AI62" s="372">
        <f t="shared" si="8"/>
        <v>-129.22</v>
      </c>
      <c r="AK62" s="371">
        <v>8.3333333333333301E-2</v>
      </c>
      <c r="AL62" s="372">
        <v>3144.0940000000001</v>
      </c>
      <c r="AM62" s="372">
        <v>5010.5379999999996</v>
      </c>
      <c r="AN62" s="372">
        <v>45.218000000000004</v>
      </c>
      <c r="AO62" s="372">
        <v>426.56900000000002</v>
      </c>
      <c r="AP62" s="372">
        <v>145.53399999999999</v>
      </c>
      <c r="AQ62" s="372">
        <v>0</v>
      </c>
      <c r="AR62" s="372">
        <v>0</v>
      </c>
      <c r="AS62" s="372">
        <v>107.682</v>
      </c>
      <c r="AT62" s="372">
        <v>-977.06299999999999</v>
      </c>
      <c r="AU62" s="372">
        <v>-583.26900000000001</v>
      </c>
      <c r="AV62" s="372">
        <v>-644.70799999999997</v>
      </c>
      <c r="AW62" s="372">
        <v>7319.3029999999999</v>
      </c>
      <c r="AX62" s="372">
        <v>6674.5950000000003</v>
      </c>
      <c r="AY62" s="372">
        <f t="shared" si="9"/>
        <v>7319.3029999999999</v>
      </c>
      <c r="AZ62" s="372">
        <f t="shared" si="10"/>
        <v>0</v>
      </c>
      <c r="BA62" s="372">
        <f t="shared" si="11"/>
        <v>-977.06299999999999</v>
      </c>
    </row>
    <row r="63" spans="1:53" s="366" customFormat="1">
      <c r="A63" s="371">
        <v>9.375E-2</v>
      </c>
      <c r="B63" s="372">
        <v>3731.828</v>
      </c>
      <c r="C63" s="372">
        <v>4786.1350000000002</v>
      </c>
      <c r="D63" s="372">
        <v>75.186999999999998</v>
      </c>
      <c r="E63" s="372">
        <v>475.649</v>
      </c>
      <c r="F63" s="372">
        <v>73.638999999999996</v>
      </c>
      <c r="G63" s="372">
        <v>0</v>
      </c>
      <c r="H63" s="372">
        <v>0</v>
      </c>
      <c r="I63" s="372">
        <v>104.554</v>
      </c>
      <c r="J63" s="372">
        <v>375.786</v>
      </c>
      <c r="K63" s="372">
        <v>-513.26700000000005</v>
      </c>
      <c r="L63" s="372">
        <v>-637.06500000000005</v>
      </c>
      <c r="M63" s="372">
        <v>9109.5109999999986</v>
      </c>
      <c r="N63" s="372">
        <v>8472.4459999999981</v>
      </c>
      <c r="O63" s="372">
        <f t="shared" si="3"/>
        <v>9109.5109999999986</v>
      </c>
      <c r="P63" s="372">
        <f t="shared" si="4"/>
        <v>375.786</v>
      </c>
      <c r="Q63" s="372">
        <f t="shared" si="5"/>
        <v>0</v>
      </c>
      <c r="S63" s="371">
        <v>9.375E-2</v>
      </c>
      <c r="T63" s="372">
        <v>3728.9450000000002</v>
      </c>
      <c r="U63" s="372">
        <v>5397.9539999999997</v>
      </c>
      <c r="V63" s="372">
        <v>72.16</v>
      </c>
      <c r="W63" s="372">
        <v>472.291</v>
      </c>
      <c r="X63" s="372">
        <v>133.363</v>
      </c>
      <c r="Y63" s="372">
        <v>0</v>
      </c>
      <c r="Z63" s="372">
        <v>0</v>
      </c>
      <c r="AA63" s="372">
        <v>19.666</v>
      </c>
      <c r="AB63" s="372">
        <v>-155.1</v>
      </c>
      <c r="AC63" s="372">
        <v>-1111.2260000000001</v>
      </c>
      <c r="AD63" s="372">
        <v>-705.65300000000002</v>
      </c>
      <c r="AE63" s="372">
        <v>8558.0529999999962</v>
      </c>
      <c r="AF63" s="372">
        <v>7852.399999999996</v>
      </c>
      <c r="AG63" s="372">
        <f t="shared" si="6"/>
        <v>8558.0529999999962</v>
      </c>
      <c r="AH63" s="372">
        <f t="shared" si="7"/>
        <v>0</v>
      </c>
      <c r="AI63" s="372">
        <f t="shared" si="8"/>
        <v>-155.1</v>
      </c>
      <c r="AK63" s="371">
        <v>9.375E-2</v>
      </c>
      <c r="AL63" s="372">
        <v>3143.0419999999999</v>
      </c>
      <c r="AM63" s="372">
        <v>5015.5529999999999</v>
      </c>
      <c r="AN63" s="372">
        <v>45.298000000000002</v>
      </c>
      <c r="AO63" s="372">
        <v>426.53199999999998</v>
      </c>
      <c r="AP63" s="372">
        <v>145.49199999999999</v>
      </c>
      <c r="AQ63" s="372">
        <v>0</v>
      </c>
      <c r="AR63" s="372">
        <v>0</v>
      </c>
      <c r="AS63" s="372">
        <v>109.642</v>
      </c>
      <c r="AT63" s="372">
        <v>-1000.441</v>
      </c>
      <c r="AU63" s="372">
        <v>-583.41899999999998</v>
      </c>
      <c r="AV63" s="372">
        <v>-645.13</v>
      </c>
      <c r="AW63" s="372">
        <v>7301.6989999999996</v>
      </c>
      <c r="AX63" s="372">
        <v>6656.5689999999995</v>
      </c>
      <c r="AY63" s="372">
        <f t="shared" si="9"/>
        <v>7301.6989999999996</v>
      </c>
      <c r="AZ63" s="372">
        <f t="shared" si="10"/>
        <v>0</v>
      </c>
      <c r="BA63" s="372">
        <f t="shared" si="11"/>
        <v>-1000.441</v>
      </c>
    </row>
    <row r="64" spans="1:53" s="366" customFormat="1">
      <c r="A64" s="371">
        <v>0.104166666666667</v>
      </c>
      <c r="B64" s="372">
        <v>3732.2719999999999</v>
      </c>
      <c r="C64" s="372">
        <v>4792.7489999999998</v>
      </c>
      <c r="D64" s="372">
        <v>75.233000000000004</v>
      </c>
      <c r="E64" s="372">
        <v>469.25400000000002</v>
      </c>
      <c r="F64" s="372">
        <v>73.64</v>
      </c>
      <c r="G64" s="372">
        <v>0</v>
      </c>
      <c r="H64" s="372">
        <v>0</v>
      </c>
      <c r="I64" s="372">
        <v>107.764</v>
      </c>
      <c r="J64" s="372">
        <v>368.96699999999998</v>
      </c>
      <c r="K64" s="372">
        <v>-512.22299999999996</v>
      </c>
      <c r="L64" s="372">
        <v>-637.39499999999998</v>
      </c>
      <c r="M64" s="372">
        <v>9107.6560000000009</v>
      </c>
      <c r="N64" s="372">
        <v>8470.2610000000004</v>
      </c>
      <c r="O64" s="372">
        <f t="shared" si="3"/>
        <v>9107.6560000000009</v>
      </c>
      <c r="P64" s="372">
        <f t="shared" si="4"/>
        <v>368.96699999999998</v>
      </c>
      <c r="Q64" s="372">
        <f t="shared" si="5"/>
        <v>0</v>
      </c>
      <c r="S64" s="371">
        <v>0.104166666666667</v>
      </c>
      <c r="T64" s="372">
        <v>3729.0059999999999</v>
      </c>
      <c r="U64" s="372">
        <v>5396.223</v>
      </c>
      <c r="V64" s="372">
        <v>72.260999999999996</v>
      </c>
      <c r="W64" s="372">
        <v>470.08699999999999</v>
      </c>
      <c r="X64" s="372">
        <v>133.34899999999999</v>
      </c>
      <c r="Y64" s="372">
        <v>0</v>
      </c>
      <c r="Z64" s="372">
        <v>0</v>
      </c>
      <c r="AA64" s="372">
        <v>20.719000000000001</v>
      </c>
      <c r="AB64" s="372">
        <v>-205.12299999999999</v>
      </c>
      <c r="AC64" s="372">
        <v>-1109.008</v>
      </c>
      <c r="AD64" s="372">
        <v>-705.41700000000003</v>
      </c>
      <c r="AE64" s="372">
        <v>8507.5139999999992</v>
      </c>
      <c r="AF64" s="372">
        <v>7802.0969999999988</v>
      </c>
      <c r="AG64" s="372">
        <f t="shared" si="6"/>
        <v>8507.5139999999992</v>
      </c>
      <c r="AH64" s="372">
        <f t="shared" si="7"/>
        <v>0</v>
      </c>
      <c r="AI64" s="372">
        <f t="shared" si="8"/>
        <v>-205.12299999999999</v>
      </c>
      <c r="AK64" s="371">
        <v>0.104166666666667</v>
      </c>
      <c r="AL64" s="372">
        <v>3142.5059999999999</v>
      </c>
      <c r="AM64" s="372">
        <v>5020.6360000000004</v>
      </c>
      <c r="AN64" s="372">
        <v>45.298000000000002</v>
      </c>
      <c r="AO64" s="372">
        <v>426.66899999999998</v>
      </c>
      <c r="AP64" s="372">
        <v>145.464</v>
      </c>
      <c r="AQ64" s="372">
        <v>0</v>
      </c>
      <c r="AR64" s="372">
        <v>0</v>
      </c>
      <c r="AS64" s="372">
        <v>117.634</v>
      </c>
      <c r="AT64" s="372">
        <v>-1002.823</v>
      </c>
      <c r="AU64" s="372">
        <v>-582.27200000000005</v>
      </c>
      <c r="AV64" s="372">
        <v>-645.68100000000004</v>
      </c>
      <c r="AW64" s="372">
        <v>7313.1120000000001</v>
      </c>
      <c r="AX64" s="372">
        <v>6667.4310000000005</v>
      </c>
      <c r="AY64" s="372">
        <f t="shared" si="9"/>
        <v>7313.1120000000001</v>
      </c>
      <c r="AZ64" s="372">
        <f t="shared" si="10"/>
        <v>0</v>
      </c>
      <c r="BA64" s="372">
        <f t="shared" si="11"/>
        <v>-1002.823</v>
      </c>
    </row>
    <row r="65" spans="1:53" s="366" customFormat="1">
      <c r="A65" s="371">
        <v>0.114583333333333</v>
      </c>
      <c r="B65" s="372">
        <v>3733.6689999999999</v>
      </c>
      <c r="C65" s="372">
        <v>4816.3860000000004</v>
      </c>
      <c r="D65" s="372">
        <v>75.253</v>
      </c>
      <c r="E65" s="372">
        <v>469.34800000000001</v>
      </c>
      <c r="F65" s="372">
        <v>73.626000000000005</v>
      </c>
      <c r="G65" s="372">
        <v>0</v>
      </c>
      <c r="H65" s="372">
        <v>0</v>
      </c>
      <c r="I65" s="372">
        <v>109.69499999999999</v>
      </c>
      <c r="J65" s="372">
        <v>342.351</v>
      </c>
      <c r="K65" s="372">
        <v>-511.49700000000001</v>
      </c>
      <c r="L65" s="372">
        <v>-639.53700000000003</v>
      </c>
      <c r="M65" s="372">
        <v>9108.8310000000019</v>
      </c>
      <c r="N65" s="372">
        <v>8469.2940000000017</v>
      </c>
      <c r="O65" s="372">
        <f t="shared" si="3"/>
        <v>9108.8310000000019</v>
      </c>
      <c r="P65" s="372">
        <f t="shared" si="4"/>
        <v>342.351</v>
      </c>
      <c r="Q65" s="372">
        <f t="shared" si="5"/>
        <v>0</v>
      </c>
      <c r="S65" s="371">
        <v>0.114583333333333</v>
      </c>
      <c r="T65" s="372">
        <v>3729.75</v>
      </c>
      <c r="U65" s="372">
        <v>5394.6710000000003</v>
      </c>
      <c r="V65" s="372">
        <v>72.22</v>
      </c>
      <c r="W65" s="372">
        <v>471.01100000000002</v>
      </c>
      <c r="X65" s="372">
        <v>133.34299999999999</v>
      </c>
      <c r="Y65" s="372">
        <v>0</v>
      </c>
      <c r="Z65" s="372">
        <v>0</v>
      </c>
      <c r="AA65" s="372">
        <v>23.78</v>
      </c>
      <c r="AB65" s="372">
        <v>-199.684</v>
      </c>
      <c r="AC65" s="372">
        <v>-1106.97</v>
      </c>
      <c r="AD65" s="372">
        <v>-705.42</v>
      </c>
      <c r="AE65" s="372">
        <v>8518.1210000000028</v>
      </c>
      <c r="AF65" s="372">
        <v>7812.7010000000028</v>
      </c>
      <c r="AG65" s="372">
        <f t="shared" si="6"/>
        <v>8518.1210000000028</v>
      </c>
      <c r="AH65" s="372">
        <f t="shared" si="7"/>
        <v>0</v>
      </c>
      <c r="AI65" s="372">
        <f t="shared" si="8"/>
        <v>-199.684</v>
      </c>
      <c r="AK65" s="371">
        <v>0.114583333333333</v>
      </c>
      <c r="AL65" s="372">
        <v>3143.596</v>
      </c>
      <c r="AM65" s="372">
        <v>5023.7920000000004</v>
      </c>
      <c r="AN65" s="372">
        <v>45.271999999999998</v>
      </c>
      <c r="AO65" s="372">
        <v>426.654</v>
      </c>
      <c r="AP65" s="372">
        <v>145.458</v>
      </c>
      <c r="AQ65" s="372">
        <v>0</v>
      </c>
      <c r="AR65" s="372">
        <v>0</v>
      </c>
      <c r="AS65" s="372">
        <v>119.322</v>
      </c>
      <c r="AT65" s="372">
        <v>-1030.4860000000001</v>
      </c>
      <c r="AU65" s="372">
        <v>-582.15599999999995</v>
      </c>
      <c r="AV65" s="372">
        <v>-646.04700000000003</v>
      </c>
      <c r="AW65" s="372">
        <v>7291.452000000003</v>
      </c>
      <c r="AX65" s="372">
        <v>6645.4050000000025</v>
      </c>
      <c r="AY65" s="372">
        <f t="shared" si="9"/>
        <v>7291.452000000003</v>
      </c>
      <c r="AZ65" s="372">
        <f t="shared" si="10"/>
        <v>0</v>
      </c>
      <c r="BA65" s="372">
        <f t="shared" si="11"/>
        <v>-1030.4860000000001</v>
      </c>
    </row>
    <row r="66" spans="1:53" s="366" customFormat="1">
      <c r="A66" s="371">
        <v>0.125</v>
      </c>
      <c r="B66" s="372">
        <v>3732.9380000000001</v>
      </c>
      <c r="C66" s="372">
        <v>4826.8059999999996</v>
      </c>
      <c r="D66" s="372">
        <v>75.153000000000006</v>
      </c>
      <c r="E66" s="372">
        <v>473.58499999999998</v>
      </c>
      <c r="F66" s="372">
        <v>73.61</v>
      </c>
      <c r="G66" s="372">
        <v>0</v>
      </c>
      <c r="H66" s="372">
        <v>0</v>
      </c>
      <c r="I66" s="372">
        <v>110.401</v>
      </c>
      <c r="J66" s="372">
        <v>381.20699999999999</v>
      </c>
      <c r="K66" s="372">
        <v>-510.38299999999998</v>
      </c>
      <c r="L66" s="372">
        <v>-640.60799999999995</v>
      </c>
      <c r="M66" s="372">
        <v>9163.3169999999991</v>
      </c>
      <c r="N66" s="372">
        <v>8522.7089999999989</v>
      </c>
      <c r="O66" s="372">
        <f t="shared" si="3"/>
        <v>9163.3169999999991</v>
      </c>
      <c r="P66" s="372">
        <f t="shared" si="4"/>
        <v>381.20699999999999</v>
      </c>
      <c r="Q66" s="372">
        <f t="shared" si="5"/>
        <v>0</v>
      </c>
      <c r="S66" s="371">
        <v>0.125</v>
      </c>
      <c r="T66" s="372">
        <v>3729.4360000000001</v>
      </c>
      <c r="U66" s="372">
        <v>5357.5169999999998</v>
      </c>
      <c r="V66" s="372">
        <v>72.260999999999996</v>
      </c>
      <c r="W66" s="372">
        <v>472.30799999999999</v>
      </c>
      <c r="X66" s="372">
        <v>133.62</v>
      </c>
      <c r="Y66" s="372">
        <v>0</v>
      </c>
      <c r="Z66" s="372">
        <v>0</v>
      </c>
      <c r="AA66" s="372">
        <v>22.018999999999998</v>
      </c>
      <c r="AB66" s="372">
        <v>-151.85599999999999</v>
      </c>
      <c r="AC66" s="372">
        <v>-1105.6569999999999</v>
      </c>
      <c r="AD66" s="372">
        <v>-702.15200000000004</v>
      </c>
      <c r="AE66" s="372">
        <v>8529.6480000000029</v>
      </c>
      <c r="AF66" s="372">
        <v>7827.4960000000028</v>
      </c>
      <c r="AG66" s="372">
        <f t="shared" si="6"/>
        <v>8529.6480000000029</v>
      </c>
      <c r="AH66" s="372">
        <f t="shared" si="7"/>
        <v>0</v>
      </c>
      <c r="AI66" s="372">
        <f t="shared" si="8"/>
        <v>-151.85599999999999</v>
      </c>
      <c r="AK66" s="371">
        <v>0.125</v>
      </c>
      <c r="AL66" s="372">
        <v>3143.7730000000001</v>
      </c>
      <c r="AM66" s="372">
        <v>5009.05</v>
      </c>
      <c r="AN66" s="372">
        <v>45.218000000000004</v>
      </c>
      <c r="AO66" s="372">
        <v>428.452</v>
      </c>
      <c r="AP66" s="372">
        <v>143.78</v>
      </c>
      <c r="AQ66" s="372">
        <v>0</v>
      </c>
      <c r="AR66" s="372">
        <v>0</v>
      </c>
      <c r="AS66" s="372">
        <v>120.997</v>
      </c>
      <c r="AT66" s="372">
        <v>-993.31799999999998</v>
      </c>
      <c r="AU66" s="372">
        <v>-581.93399999999997</v>
      </c>
      <c r="AV66" s="372">
        <v>-644.83299999999997</v>
      </c>
      <c r="AW66" s="372">
        <v>7316.018</v>
      </c>
      <c r="AX66" s="372">
        <v>6671.1850000000004</v>
      </c>
      <c r="AY66" s="372">
        <f t="shared" si="9"/>
        <v>7316.018</v>
      </c>
      <c r="AZ66" s="372">
        <f t="shared" si="10"/>
        <v>0</v>
      </c>
      <c r="BA66" s="372">
        <f t="shared" si="11"/>
        <v>-993.31799999999998</v>
      </c>
    </row>
    <row r="67" spans="1:53" s="366" customFormat="1">
      <c r="A67" s="371">
        <v>0.13541666666666699</v>
      </c>
      <c r="B67" s="372">
        <v>3732.9929999999999</v>
      </c>
      <c r="C67" s="372">
        <v>4876.4120000000003</v>
      </c>
      <c r="D67" s="372">
        <v>75.2</v>
      </c>
      <c r="E67" s="372">
        <v>480.09100000000001</v>
      </c>
      <c r="F67" s="372">
        <v>73.603999999999999</v>
      </c>
      <c r="G67" s="372">
        <v>0</v>
      </c>
      <c r="H67" s="372">
        <v>0</v>
      </c>
      <c r="I67" s="372">
        <v>113.2</v>
      </c>
      <c r="J67" s="372">
        <v>315.94499999999999</v>
      </c>
      <c r="K67" s="372">
        <v>-510.50599999999997</v>
      </c>
      <c r="L67" s="372">
        <v>-645.23699999999997</v>
      </c>
      <c r="M67" s="372">
        <v>9156.9390000000021</v>
      </c>
      <c r="N67" s="372">
        <v>8511.702000000003</v>
      </c>
      <c r="O67" s="372">
        <f t="shared" si="3"/>
        <v>9156.9390000000021</v>
      </c>
      <c r="P67" s="372">
        <f t="shared" si="4"/>
        <v>315.94499999999999</v>
      </c>
      <c r="Q67" s="372">
        <f t="shared" si="5"/>
        <v>0</v>
      </c>
      <c r="S67" s="371">
        <v>0.13541666666666699</v>
      </c>
      <c r="T67" s="372">
        <v>3729.1880000000001</v>
      </c>
      <c r="U67" s="372">
        <v>5342.3559999999998</v>
      </c>
      <c r="V67" s="372">
        <v>72.2</v>
      </c>
      <c r="W67" s="372">
        <v>473.94799999999998</v>
      </c>
      <c r="X67" s="372">
        <v>133.63</v>
      </c>
      <c r="Y67" s="372">
        <v>0</v>
      </c>
      <c r="Z67" s="372">
        <v>0</v>
      </c>
      <c r="AA67" s="372">
        <v>23.07</v>
      </c>
      <c r="AB67" s="372">
        <v>-138.07900000000001</v>
      </c>
      <c r="AC67" s="372">
        <v>-1103.952</v>
      </c>
      <c r="AD67" s="372">
        <v>-700.89499999999998</v>
      </c>
      <c r="AE67" s="372">
        <v>8532.3610000000008</v>
      </c>
      <c r="AF67" s="372">
        <v>7831.4660000000003</v>
      </c>
      <c r="AG67" s="372">
        <f t="shared" si="6"/>
        <v>8532.3610000000008</v>
      </c>
      <c r="AH67" s="372">
        <f t="shared" si="7"/>
        <v>0</v>
      </c>
      <c r="AI67" s="372">
        <f t="shared" si="8"/>
        <v>-138.07900000000001</v>
      </c>
      <c r="AK67" s="371">
        <v>0.13541666666666699</v>
      </c>
      <c r="AL67" s="372">
        <v>3145.1469999999999</v>
      </c>
      <c r="AM67" s="372">
        <v>5008.8509999999997</v>
      </c>
      <c r="AN67" s="372">
        <v>45.231000000000002</v>
      </c>
      <c r="AO67" s="372">
        <v>427.762</v>
      </c>
      <c r="AP67" s="372">
        <v>143.74799999999999</v>
      </c>
      <c r="AQ67" s="372">
        <v>0</v>
      </c>
      <c r="AR67" s="372">
        <v>0</v>
      </c>
      <c r="AS67" s="372">
        <v>124.84399999999999</v>
      </c>
      <c r="AT67" s="372">
        <v>-1020.7140000000001</v>
      </c>
      <c r="AU67" s="372">
        <v>-580.69399999999996</v>
      </c>
      <c r="AV67" s="372">
        <v>-644.90899999999999</v>
      </c>
      <c r="AW67" s="372">
        <v>7294.1749999999993</v>
      </c>
      <c r="AX67" s="372">
        <v>6649.2659999999996</v>
      </c>
      <c r="AY67" s="372">
        <f t="shared" si="9"/>
        <v>7294.1749999999993</v>
      </c>
      <c r="AZ67" s="372">
        <f t="shared" si="10"/>
        <v>0</v>
      </c>
      <c r="BA67" s="372">
        <f t="shared" si="11"/>
        <v>-1020.7140000000001</v>
      </c>
    </row>
    <row r="68" spans="1:53" s="366" customFormat="1">
      <c r="A68" s="371">
        <v>0.14583333333333301</v>
      </c>
      <c r="B68" s="372">
        <v>3731.5239999999999</v>
      </c>
      <c r="C68" s="372">
        <v>4810.8220000000001</v>
      </c>
      <c r="D68" s="372">
        <v>75.233000000000004</v>
      </c>
      <c r="E68" s="372">
        <v>474.887</v>
      </c>
      <c r="F68" s="372">
        <v>72.78</v>
      </c>
      <c r="G68" s="372">
        <v>0</v>
      </c>
      <c r="H68" s="372">
        <v>0</v>
      </c>
      <c r="I68" s="372">
        <v>103.57</v>
      </c>
      <c r="J68" s="372">
        <v>171.90299999999999</v>
      </c>
      <c r="K68" s="372">
        <v>-321.06</v>
      </c>
      <c r="L68" s="372">
        <v>-639.11699999999996</v>
      </c>
      <c r="M68" s="372">
        <v>9119.6590000000015</v>
      </c>
      <c r="N68" s="372">
        <v>8480.5420000000013</v>
      </c>
      <c r="O68" s="372">
        <f t="shared" si="3"/>
        <v>9119.6590000000015</v>
      </c>
      <c r="P68" s="372">
        <f t="shared" si="4"/>
        <v>171.90299999999999</v>
      </c>
      <c r="Q68" s="372">
        <f t="shared" si="5"/>
        <v>0</v>
      </c>
      <c r="S68" s="371">
        <v>0.14583333333333301</v>
      </c>
      <c r="T68" s="372">
        <v>3729.5509999999999</v>
      </c>
      <c r="U68" s="372">
        <v>5347.9409999999998</v>
      </c>
      <c r="V68" s="372">
        <v>72.167000000000002</v>
      </c>
      <c r="W68" s="372">
        <v>473.57400000000001</v>
      </c>
      <c r="X68" s="372">
        <v>133.624</v>
      </c>
      <c r="Y68" s="372">
        <v>0</v>
      </c>
      <c r="Z68" s="372">
        <v>0</v>
      </c>
      <c r="AA68" s="372">
        <v>24.716000000000001</v>
      </c>
      <c r="AB68" s="372">
        <v>-145.31399999999999</v>
      </c>
      <c r="AC68" s="372">
        <v>-1100.8230000000001</v>
      </c>
      <c r="AD68" s="372">
        <v>-701.42</v>
      </c>
      <c r="AE68" s="372">
        <v>8535.4359999999997</v>
      </c>
      <c r="AF68" s="372">
        <v>7834.0159999999996</v>
      </c>
      <c r="AG68" s="372">
        <f t="shared" si="6"/>
        <v>8535.4359999999997</v>
      </c>
      <c r="AH68" s="372">
        <f t="shared" si="7"/>
        <v>0</v>
      </c>
      <c r="AI68" s="372">
        <f t="shared" si="8"/>
        <v>-145.31399999999999</v>
      </c>
      <c r="AK68" s="371">
        <v>0.14583333333333301</v>
      </c>
      <c r="AL68" s="372">
        <v>3145.567</v>
      </c>
      <c r="AM68" s="372">
        <v>5007.32</v>
      </c>
      <c r="AN68" s="372">
        <v>45.238</v>
      </c>
      <c r="AO68" s="372">
        <v>431.90100000000001</v>
      </c>
      <c r="AP68" s="372">
        <v>143.726</v>
      </c>
      <c r="AQ68" s="372">
        <v>0</v>
      </c>
      <c r="AR68" s="372">
        <v>0</v>
      </c>
      <c r="AS68" s="372">
        <v>130.46</v>
      </c>
      <c r="AT68" s="372">
        <v>-1076.711</v>
      </c>
      <c r="AU68" s="372">
        <v>-580.94200000000001</v>
      </c>
      <c r="AV68" s="372">
        <v>-645.09</v>
      </c>
      <c r="AW68" s="372">
        <v>7246.5589999999993</v>
      </c>
      <c r="AX68" s="372">
        <v>6601.4689999999991</v>
      </c>
      <c r="AY68" s="372">
        <f t="shared" si="9"/>
        <v>7246.5589999999993</v>
      </c>
      <c r="AZ68" s="372">
        <f t="shared" si="10"/>
        <v>0</v>
      </c>
      <c r="BA68" s="372">
        <f t="shared" si="11"/>
        <v>-1076.711</v>
      </c>
    </row>
    <row r="69" spans="1:53" s="366" customFormat="1">
      <c r="A69" s="371">
        <v>0.15625</v>
      </c>
      <c r="B69" s="372">
        <v>3731.5709999999999</v>
      </c>
      <c r="C69" s="372">
        <v>4866.4970000000003</v>
      </c>
      <c r="D69" s="372">
        <v>74.013999999999996</v>
      </c>
      <c r="E69" s="372">
        <v>478.15899999999999</v>
      </c>
      <c r="F69" s="372">
        <v>72.573999999999998</v>
      </c>
      <c r="G69" s="372">
        <v>0</v>
      </c>
      <c r="H69" s="372">
        <v>0</v>
      </c>
      <c r="I69" s="372">
        <v>95.034000000000006</v>
      </c>
      <c r="J69" s="372">
        <v>-173.155</v>
      </c>
      <c r="K69" s="372">
        <v>0</v>
      </c>
      <c r="L69" s="372">
        <v>-643.93899999999996</v>
      </c>
      <c r="M69" s="372">
        <v>9144.6939999999977</v>
      </c>
      <c r="N69" s="372">
        <v>8500.7549999999974</v>
      </c>
      <c r="O69" s="372">
        <f t="shared" si="3"/>
        <v>9144.6939999999977</v>
      </c>
      <c r="P69" s="372">
        <f t="shared" si="4"/>
        <v>0</v>
      </c>
      <c r="Q69" s="372">
        <f t="shared" si="5"/>
        <v>-173.155</v>
      </c>
      <c r="S69" s="371">
        <v>0.15625</v>
      </c>
      <c r="T69" s="372">
        <v>3729.2759999999998</v>
      </c>
      <c r="U69" s="372">
        <v>5334.25</v>
      </c>
      <c r="V69" s="372">
        <v>72.320999999999998</v>
      </c>
      <c r="W69" s="372">
        <v>474.34</v>
      </c>
      <c r="X69" s="372">
        <v>133.55099999999999</v>
      </c>
      <c r="Y69" s="372">
        <v>0</v>
      </c>
      <c r="Z69" s="372">
        <v>0</v>
      </c>
      <c r="AA69" s="372">
        <v>24.515000000000001</v>
      </c>
      <c r="AB69" s="372">
        <v>-181.072</v>
      </c>
      <c r="AC69" s="372">
        <v>-1100.0139999999999</v>
      </c>
      <c r="AD69" s="372">
        <v>-700.22900000000004</v>
      </c>
      <c r="AE69" s="372">
        <v>8487.1669999999995</v>
      </c>
      <c r="AF69" s="372">
        <v>7786.9379999999992</v>
      </c>
      <c r="AG69" s="372">
        <f t="shared" si="6"/>
        <v>8487.1669999999995</v>
      </c>
      <c r="AH69" s="372">
        <f t="shared" si="7"/>
        <v>0</v>
      </c>
      <c r="AI69" s="372">
        <f t="shared" si="8"/>
        <v>-181.072</v>
      </c>
      <c r="AK69" s="371">
        <v>0.15625</v>
      </c>
      <c r="AL69" s="372">
        <v>3144.259</v>
      </c>
      <c r="AM69" s="372">
        <v>5011.768</v>
      </c>
      <c r="AN69" s="372">
        <v>45.238</v>
      </c>
      <c r="AO69" s="372">
        <v>433.95400000000001</v>
      </c>
      <c r="AP69" s="372">
        <v>143.70699999999999</v>
      </c>
      <c r="AQ69" s="372">
        <v>0</v>
      </c>
      <c r="AR69" s="372">
        <v>0</v>
      </c>
      <c r="AS69" s="372">
        <v>140.46600000000001</v>
      </c>
      <c r="AT69" s="372">
        <v>-1114.1130000000001</v>
      </c>
      <c r="AU69" s="372">
        <v>-579.67600000000004</v>
      </c>
      <c r="AV69" s="372">
        <v>-645.67200000000003</v>
      </c>
      <c r="AW69" s="372">
        <v>7225.6029999999992</v>
      </c>
      <c r="AX69" s="372">
        <v>6579.9309999999987</v>
      </c>
      <c r="AY69" s="372">
        <f t="shared" si="9"/>
        <v>7225.6029999999992</v>
      </c>
      <c r="AZ69" s="372">
        <f t="shared" si="10"/>
        <v>0</v>
      </c>
      <c r="BA69" s="372">
        <f t="shared" si="11"/>
        <v>-1114.1130000000001</v>
      </c>
    </row>
    <row r="70" spans="1:53" s="366" customFormat="1">
      <c r="A70" s="371">
        <v>0.16666666666666699</v>
      </c>
      <c r="B70" s="372">
        <v>3732.7829999999999</v>
      </c>
      <c r="C70" s="372">
        <v>5048.0020000000004</v>
      </c>
      <c r="D70" s="372">
        <v>129.595</v>
      </c>
      <c r="E70" s="372">
        <v>475.702</v>
      </c>
      <c r="F70" s="372">
        <v>72.563000000000002</v>
      </c>
      <c r="G70" s="372">
        <v>0</v>
      </c>
      <c r="H70" s="372">
        <v>0</v>
      </c>
      <c r="I70" s="372">
        <v>94.751999999999995</v>
      </c>
      <c r="J70" s="372">
        <v>-290.959</v>
      </c>
      <c r="K70" s="372">
        <v>0</v>
      </c>
      <c r="L70" s="372">
        <v>-660.31200000000001</v>
      </c>
      <c r="M70" s="372">
        <v>9262.4379999999983</v>
      </c>
      <c r="N70" s="372">
        <v>8602.1259999999984</v>
      </c>
      <c r="O70" s="372">
        <f t="shared" si="3"/>
        <v>9262.4379999999983</v>
      </c>
      <c r="P70" s="372">
        <f t="shared" si="4"/>
        <v>0</v>
      </c>
      <c r="Q70" s="372">
        <f t="shared" si="5"/>
        <v>-290.959</v>
      </c>
      <c r="S70" s="371">
        <v>0.16666666666666699</v>
      </c>
      <c r="T70" s="372">
        <v>3729.4740000000002</v>
      </c>
      <c r="U70" s="372">
        <v>5343.3639999999996</v>
      </c>
      <c r="V70" s="372">
        <v>72.206999999999994</v>
      </c>
      <c r="W70" s="372">
        <v>498.61599999999999</v>
      </c>
      <c r="X70" s="372">
        <v>133.10400000000001</v>
      </c>
      <c r="Y70" s="372">
        <v>0</v>
      </c>
      <c r="Z70" s="372">
        <v>0</v>
      </c>
      <c r="AA70" s="372">
        <v>24.312999999999999</v>
      </c>
      <c r="AB70" s="372">
        <v>-107.6</v>
      </c>
      <c r="AC70" s="372">
        <v>-1096.943</v>
      </c>
      <c r="AD70" s="372">
        <v>-702.20600000000002</v>
      </c>
      <c r="AE70" s="372">
        <v>8596.5349999999999</v>
      </c>
      <c r="AF70" s="372">
        <v>7894.3289999999997</v>
      </c>
      <c r="AG70" s="372">
        <f t="shared" si="6"/>
        <v>8596.5349999999999</v>
      </c>
      <c r="AH70" s="372">
        <f t="shared" si="7"/>
        <v>0</v>
      </c>
      <c r="AI70" s="372">
        <f t="shared" si="8"/>
        <v>-107.6</v>
      </c>
      <c r="AK70" s="371">
        <v>0.16666666666666699</v>
      </c>
      <c r="AL70" s="372">
        <v>3142.7460000000001</v>
      </c>
      <c r="AM70" s="372">
        <v>5014.5379999999996</v>
      </c>
      <c r="AN70" s="372">
        <v>45.305</v>
      </c>
      <c r="AO70" s="372">
        <v>446.91</v>
      </c>
      <c r="AP70" s="372">
        <v>145.91800000000001</v>
      </c>
      <c r="AQ70" s="372">
        <v>0</v>
      </c>
      <c r="AR70" s="372">
        <v>0</v>
      </c>
      <c r="AS70" s="372">
        <v>133.001</v>
      </c>
      <c r="AT70" s="372">
        <v>-1098.4459999999999</v>
      </c>
      <c r="AU70" s="372">
        <v>-527.72</v>
      </c>
      <c r="AV70" s="372">
        <v>-646.42100000000005</v>
      </c>
      <c r="AW70" s="372">
        <v>7302.2519999999995</v>
      </c>
      <c r="AX70" s="372">
        <v>6655.8309999999992</v>
      </c>
      <c r="AY70" s="372">
        <f t="shared" si="9"/>
        <v>7302.2519999999995</v>
      </c>
      <c r="AZ70" s="372">
        <f t="shared" si="10"/>
        <v>0</v>
      </c>
      <c r="BA70" s="372">
        <f t="shared" si="11"/>
        <v>-1098.4459999999999</v>
      </c>
    </row>
    <row r="71" spans="1:53" s="366" customFormat="1">
      <c r="A71" s="371">
        <v>0.17708333333333301</v>
      </c>
      <c r="B71" s="372">
        <v>3731.7649999999999</v>
      </c>
      <c r="C71" s="372">
        <v>5091.8720000000003</v>
      </c>
      <c r="D71" s="372">
        <v>258.517</v>
      </c>
      <c r="E71" s="372">
        <v>476.44900000000001</v>
      </c>
      <c r="F71" s="372">
        <v>72.555000000000007</v>
      </c>
      <c r="G71" s="372">
        <v>0</v>
      </c>
      <c r="H71" s="372">
        <v>0</v>
      </c>
      <c r="I71" s="372">
        <v>91.027000000000001</v>
      </c>
      <c r="J71" s="372">
        <v>-417.91899999999998</v>
      </c>
      <c r="K71" s="372">
        <v>0</v>
      </c>
      <c r="L71" s="372">
        <v>-665.85699999999997</v>
      </c>
      <c r="M71" s="372">
        <v>9304.2660000000014</v>
      </c>
      <c r="N71" s="372">
        <v>8638.4090000000015</v>
      </c>
      <c r="O71" s="372">
        <f t="shared" si="3"/>
        <v>9304.2660000000014</v>
      </c>
      <c r="P71" s="372">
        <f t="shared" si="4"/>
        <v>0</v>
      </c>
      <c r="Q71" s="372">
        <f t="shared" si="5"/>
        <v>-417.91899999999998</v>
      </c>
      <c r="S71" s="371">
        <v>0.17708333333333301</v>
      </c>
      <c r="T71" s="372">
        <v>3730.8809999999999</v>
      </c>
      <c r="U71" s="372">
        <v>5343.4380000000001</v>
      </c>
      <c r="V71" s="372">
        <v>72.213999999999999</v>
      </c>
      <c r="W71" s="372">
        <v>503.86399999999998</v>
      </c>
      <c r="X71" s="372">
        <v>133.11699999999999</v>
      </c>
      <c r="Y71" s="372">
        <v>0</v>
      </c>
      <c r="Z71" s="372">
        <v>0</v>
      </c>
      <c r="AA71" s="372">
        <v>24.826000000000001</v>
      </c>
      <c r="AB71" s="372">
        <v>-63.353999999999999</v>
      </c>
      <c r="AC71" s="372">
        <v>-1094.6790000000001</v>
      </c>
      <c r="AD71" s="372">
        <v>-702.55100000000004</v>
      </c>
      <c r="AE71" s="372">
        <v>8650.3069999999989</v>
      </c>
      <c r="AF71" s="372">
        <v>7947.7559999999985</v>
      </c>
      <c r="AG71" s="372">
        <f t="shared" si="6"/>
        <v>8650.3069999999989</v>
      </c>
      <c r="AH71" s="372">
        <f t="shared" si="7"/>
        <v>0</v>
      </c>
      <c r="AI71" s="372">
        <f t="shared" si="8"/>
        <v>-63.353999999999999</v>
      </c>
      <c r="AK71" s="371">
        <v>0.17708333333333301</v>
      </c>
      <c r="AL71" s="372">
        <v>3143.6669999999999</v>
      </c>
      <c r="AM71" s="372">
        <v>5013.9960000000001</v>
      </c>
      <c r="AN71" s="372">
        <v>45.277999999999999</v>
      </c>
      <c r="AO71" s="372">
        <v>448.76100000000002</v>
      </c>
      <c r="AP71" s="372">
        <v>146.21600000000001</v>
      </c>
      <c r="AQ71" s="372">
        <v>0</v>
      </c>
      <c r="AR71" s="372">
        <v>0</v>
      </c>
      <c r="AS71" s="372">
        <v>131.65799999999999</v>
      </c>
      <c r="AT71" s="372">
        <v>-1040.8109999999999</v>
      </c>
      <c r="AU71" s="372">
        <v>-527.505</v>
      </c>
      <c r="AV71" s="372">
        <v>-646.50099999999998</v>
      </c>
      <c r="AW71" s="372">
        <v>7361.2600000000011</v>
      </c>
      <c r="AX71" s="372">
        <v>6714.7590000000009</v>
      </c>
      <c r="AY71" s="372">
        <f t="shared" si="9"/>
        <v>7361.2600000000011</v>
      </c>
      <c r="AZ71" s="372">
        <f t="shared" si="10"/>
        <v>0</v>
      </c>
      <c r="BA71" s="372">
        <f t="shared" si="11"/>
        <v>-1040.8109999999999</v>
      </c>
    </row>
    <row r="72" spans="1:53" s="366" customFormat="1">
      <c r="A72" s="371">
        <v>0.1875</v>
      </c>
      <c r="B72" s="372">
        <v>3732.0360000000001</v>
      </c>
      <c r="C72" s="372">
        <v>5143.72</v>
      </c>
      <c r="D72" s="372">
        <v>497.93900000000002</v>
      </c>
      <c r="E72" s="372">
        <v>475.63600000000002</v>
      </c>
      <c r="F72" s="372">
        <v>72.543999999999997</v>
      </c>
      <c r="G72" s="372">
        <v>0</v>
      </c>
      <c r="H72" s="372">
        <v>0</v>
      </c>
      <c r="I72" s="372">
        <v>83.21</v>
      </c>
      <c r="J72" s="372">
        <v>-571.98199999999997</v>
      </c>
      <c r="K72" s="372">
        <v>0</v>
      </c>
      <c r="L72" s="372">
        <v>-673.59900000000005</v>
      </c>
      <c r="M72" s="372">
        <v>9433.103000000001</v>
      </c>
      <c r="N72" s="372">
        <v>8759.5040000000008</v>
      </c>
      <c r="O72" s="372">
        <f t="shared" si="3"/>
        <v>9433.103000000001</v>
      </c>
      <c r="P72" s="372">
        <f t="shared" si="4"/>
        <v>0</v>
      </c>
      <c r="Q72" s="372">
        <f t="shared" si="5"/>
        <v>-571.98199999999997</v>
      </c>
      <c r="S72" s="371">
        <v>0.1875</v>
      </c>
      <c r="T72" s="372">
        <v>3729.5990000000002</v>
      </c>
      <c r="U72" s="372">
        <v>5339.29</v>
      </c>
      <c r="V72" s="372">
        <v>72.274000000000001</v>
      </c>
      <c r="W72" s="372">
        <v>503.13900000000001</v>
      </c>
      <c r="X72" s="372">
        <v>133.10400000000001</v>
      </c>
      <c r="Y72" s="372">
        <v>0</v>
      </c>
      <c r="Z72" s="372">
        <v>0</v>
      </c>
      <c r="AA72" s="372">
        <v>23.428999999999998</v>
      </c>
      <c r="AB72" s="372">
        <v>29.335999999999999</v>
      </c>
      <c r="AC72" s="372">
        <v>-1091.039</v>
      </c>
      <c r="AD72" s="372">
        <v>-702.05499999999995</v>
      </c>
      <c r="AE72" s="372">
        <v>8739.131999999996</v>
      </c>
      <c r="AF72" s="372">
        <v>8037.0769999999957</v>
      </c>
      <c r="AG72" s="372">
        <f t="shared" si="6"/>
        <v>8739.131999999996</v>
      </c>
      <c r="AH72" s="372">
        <f t="shared" si="7"/>
        <v>29.335999999999999</v>
      </c>
      <c r="AI72" s="372">
        <f t="shared" si="8"/>
        <v>0</v>
      </c>
      <c r="AK72" s="371">
        <v>0.1875</v>
      </c>
      <c r="AL72" s="372">
        <v>3144.4949999999999</v>
      </c>
      <c r="AM72" s="372">
        <v>4997.5060000000003</v>
      </c>
      <c r="AN72" s="372">
        <v>45.252000000000002</v>
      </c>
      <c r="AO72" s="372">
        <v>449.197</v>
      </c>
      <c r="AP72" s="372">
        <v>146.19499999999999</v>
      </c>
      <c r="AQ72" s="372">
        <v>0</v>
      </c>
      <c r="AR72" s="372">
        <v>0</v>
      </c>
      <c r="AS72" s="372">
        <v>133.61600000000001</v>
      </c>
      <c r="AT72" s="372">
        <v>-1190.1089999999999</v>
      </c>
      <c r="AU72" s="372">
        <v>-309.05200000000002</v>
      </c>
      <c r="AV72" s="372">
        <v>-645.11400000000003</v>
      </c>
      <c r="AW72" s="372">
        <v>7417.1</v>
      </c>
      <c r="AX72" s="372">
        <v>6771.9860000000008</v>
      </c>
      <c r="AY72" s="372">
        <f t="shared" si="9"/>
        <v>7417.1</v>
      </c>
      <c r="AZ72" s="372">
        <f t="shared" si="10"/>
        <v>0</v>
      </c>
      <c r="BA72" s="372">
        <f t="shared" si="11"/>
        <v>-1190.1089999999999</v>
      </c>
    </row>
    <row r="73" spans="1:53" s="366" customFormat="1">
      <c r="A73" s="371">
        <v>0.19791666666666699</v>
      </c>
      <c r="B73" s="372">
        <v>3731.277</v>
      </c>
      <c r="C73" s="372">
        <v>5243.7349999999997</v>
      </c>
      <c r="D73" s="372">
        <v>546.18499999999995</v>
      </c>
      <c r="E73" s="372">
        <v>478.73700000000002</v>
      </c>
      <c r="F73" s="372">
        <v>72.542000000000002</v>
      </c>
      <c r="G73" s="372">
        <v>0</v>
      </c>
      <c r="H73" s="372">
        <v>0</v>
      </c>
      <c r="I73" s="372">
        <v>76.503</v>
      </c>
      <c r="J73" s="372">
        <v>-595.39599999999996</v>
      </c>
      <c r="K73" s="372">
        <v>0</v>
      </c>
      <c r="L73" s="372">
        <v>-682.92100000000005</v>
      </c>
      <c r="M73" s="372">
        <v>9553.5829999999969</v>
      </c>
      <c r="N73" s="372">
        <v>8870.6619999999966</v>
      </c>
      <c r="O73" s="372">
        <f t="shared" si="3"/>
        <v>9553.5829999999969</v>
      </c>
      <c r="P73" s="372">
        <f t="shared" si="4"/>
        <v>0</v>
      </c>
      <c r="Q73" s="372">
        <f t="shared" si="5"/>
        <v>-595.39599999999996</v>
      </c>
      <c r="S73" s="371">
        <v>0.19791666666666699</v>
      </c>
      <c r="T73" s="372">
        <v>3729.346</v>
      </c>
      <c r="U73" s="372">
        <v>5336.6289999999999</v>
      </c>
      <c r="V73" s="372">
        <v>71.349999999999994</v>
      </c>
      <c r="W73" s="372">
        <v>504.12400000000002</v>
      </c>
      <c r="X73" s="372">
        <v>133.21600000000001</v>
      </c>
      <c r="Y73" s="372">
        <v>0</v>
      </c>
      <c r="Z73" s="372">
        <v>0</v>
      </c>
      <c r="AA73" s="372">
        <v>23.751000000000001</v>
      </c>
      <c r="AB73" s="372">
        <v>155.75800000000001</v>
      </c>
      <c r="AC73" s="372">
        <v>-1088.806</v>
      </c>
      <c r="AD73" s="372">
        <v>-701.84699999999998</v>
      </c>
      <c r="AE73" s="372">
        <v>8865.3680000000004</v>
      </c>
      <c r="AF73" s="372">
        <v>8163.5210000000006</v>
      </c>
      <c r="AG73" s="372">
        <f t="shared" si="6"/>
        <v>8865.3680000000004</v>
      </c>
      <c r="AH73" s="372">
        <f t="shared" si="7"/>
        <v>155.75800000000001</v>
      </c>
      <c r="AI73" s="372">
        <f t="shared" si="8"/>
        <v>0</v>
      </c>
      <c r="AK73" s="371">
        <v>0.19791666666666699</v>
      </c>
      <c r="AL73" s="372">
        <v>3145.0329999999999</v>
      </c>
      <c r="AM73" s="372">
        <v>4997.1409999999996</v>
      </c>
      <c r="AN73" s="372">
        <v>45.673999999999999</v>
      </c>
      <c r="AO73" s="372">
        <v>452.44499999999999</v>
      </c>
      <c r="AP73" s="372">
        <v>146.22800000000001</v>
      </c>
      <c r="AQ73" s="372">
        <v>0</v>
      </c>
      <c r="AR73" s="372">
        <v>0</v>
      </c>
      <c r="AS73" s="372">
        <v>136.91399999999999</v>
      </c>
      <c r="AT73" s="372">
        <v>-1385.7539999999999</v>
      </c>
      <c r="AU73" s="372">
        <v>-20.382999999999999</v>
      </c>
      <c r="AV73" s="372">
        <v>-645.33399999999995</v>
      </c>
      <c r="AW73" s="372">
        <v>7517.2979999999998</v>
      </c>
      <c r="AX73" s="372">
        <v>6871.9639999999999</v>
      </c>
      <c r="AY73" s="372">
        <f t="shared" si="9"/>
        <v>7517.2979999999998</v>
      </c>
      <c r="AZ73" s="372">
        <f t="shared" si="10"/>
        <v>0</v>
      </c>
      <c r="BA73" s="372">
        <f t="shared" si="11"/>
        <v>-1385.7539999999999</v>
      </c>
    </row>
    <row r="74" spans="1:53" s="366" customFormat="1">
      <c r="A74" s="371">
        <v>0.20833333333333301</v>
      </c>
      <c r="B74" s="372">
        <v>3728.3069999999998</v>
      </c>
      <c r="C74" s="372">
        <v>5271.8289999999997</v>
      </c>
      <c r="D74" s="372">
        <v>731.21400000000006</v>
      </c>
      <c r="E74" s="372">
        <v>501.31299999999999</v>
      </c>
      <c r="F74" s="372">
        <v>71.686000000000007</v>
      </c>
      <c r="G74" s="372">
        <v>0</v>
      </c>
      <c r="H74" s="372">
        <v>0</v>
      </c>
      <c r="I74" s="372">
        <v>73.004999999999995</v>
      </c>
      <c r="J74" s="372">
        <v>-625.05499999999995</v>
      </c>
      <c r="K74" s="372">
        <v>0</v>
      </c>
      <c r="L74" s="372">
        <v>-688.84500000000003</v>
      </c>
      <c r="M74" s="372">
        <v>9752.2989999999972</v>
      </c>
      <c r="N74" s="372">
        <v>9063.4539999999979</v>
      </c>
      <c r="O74" s="372">
        <f t="shared" si="3"/>
        <v>9752.2989999999972</v>
      </c>
      <c r="P74" s="372">
        <f t="shared" si="4"/>
        <v>0</v>
      </c>
      <c r="Q74" s="372">
        <f t="shared" si="5"/>
        <v>-625.05499999999995</v>
      </c>
      <c r="S74" s="371">
        <v>0.20833333333333301</v>
      </c>
      <c r="T74" s="372">
        <v>3727.99</v>
      </c>
      <c r="U74" s="372">
        <v>5386.17</v>
      </c>
      <c r="V74" s="372">
        <v>138.83000000000001</v>
      </c>
      <c r="W74" s="372">
        <v>516.58500000000004</v>
      </c>
      <c r="X74" s="372">
        <v>131.047</v>
      </c>
      <c r="Y74" s="372">
        <v>0</v>
      </c>
      <c r="Z74" s="372">
        <v>0</v>
      </c>
      <c r="AA74" s="372">
        <v>23.318000000000001</v>
      </c>
      <c r="AB74" s="372">
        <v>185.93799999999999</v>
      </c>
      <c r="AC74" s="372">
        <v>-1085.789</v>
      </c>
      <c r="AD74" s="372">
        <v>-707.68700000000001</v>
      </c>
      <c r="AE74" s="372">
        <v>9024.0889999999999</v>
      </c>
      <c r="AF74" s="372">
        <v>8316.402</v>
      </c>
      <c r="AG74" s="372">
        <f t="shared" si="6"/>
        <v>9024.0889999999999</v>
      </c>
      <c r="AH74" s="372">
        <f t="shared" si="7"/>
        <v>185.93799999999999</v>
      </c>
      <c r="AI74" s="372">
        <f t="shared" si="8"/>
        <v>0</v>
      </c>
      <c r="AK74" s="371">
        <v>0.20833333333333301</v>
      </c>
      <c r="AL74" s="372">
        <v>3145.73</v>
      </c>
      <c r="AM74" s="372">
        <v>5004.7700000000004</v>
      </c>
      <c r="AN74" s="372">
        <v>51.499000000000002</v>
      </c>
      <c r="AO74" s="372">
        <v>488.61</v>
      </c>
      <c r="AP74" s="372">
        <v>150.24299999999999</v>
      </c>
      <c r="AQ74" s="372">
        <v>0</v>
      </c>
      <c r="AR74" s="372">
        <v>0</v>
      </c>
      <c r="AS74" s="372">
        <v>130.21199999999999</v>
      </c>
      <c r="AT74" s="372">
        <v>-1233.0519999999999</v>
      </c>
      <c r="AU74" s="372">
        <v>0</v>
      </c>
      <c r="AV74" s="372">
        <v>-647.96199999999999</v>
      </c>
      <c r="AW74" s="372">
        <v>7738.0120000000006</v>
      </c>
      <c r="AX74" s="372">
        <v>7090.0500000000011</v>
      </c>
      <c r="AY74" s="372">
        <f t="shared" si="9"/>
        <v>7738.0120000000006</v>
      </c>
      <c r="AZ74" s="372">
        <f t="shared" si="10"/>
        <v>0</v>
      </c>
      <c r="BA74" s="372">
        <f t="shared" si="11"/>
        <v>-1233.0519999999999</v>
      </c>
    </row>
    <row r="75" spans="1:53" s="366" customFormat="1">
      <c r="A75" s="371">
        <v>0.21875</v>
      </c>
      <c r="B75" s="372">
        <v>3729.7539999999999</v>
      </c>
      <c r="C75" s="372">
        <v>5300.6030000000001</v>
      </c>
      <c r="D75" s="372">
        <v>901.524</v>
      </c>
      <c r="E75" s="372">
        <v>506.47899999999998</v>
      </c>
      <c r="F75" s="372">
        <v>71.677999999999997</v>
      </c>
      <c r="G75" s="372">
        <v>0</v>
      </c>
      <c r="H75" s="372">
        <v>0</v>
      </c>
      <c r="I75" s="372">
        <v>67.914000000000001</v>
      </c>
      <c r="J75" s="372">
        <v>-630.23199999999997</v>
      </c>
      <c r="K75" s="372">
        <v>0</v>
      </c>
      <c r="L75" s="372">
        <v>-694.00300000000004</v>
      </c>
      <c r="M75" s="372">
        <v>9947.7199999999993</v>
      </c>
      <c r="N75" s="372">
        <v>9253.7169999999987</v>
      </c>
      <c r="O75" s="372">
        <f t="shared" si="3"/>
        <v>9947.7199999999993</v>
      </c>
      <c r="P75" s="372">
        <f t="shared" si="4"/>
        <v>0</v>
      </c>
      <c r="Q75" s="372">
        <f t="shared" si="5"/>
        <v>-630.23199999999997</v>
      </c>
      <c r="S75" s="371">
        <v>0.21875</v>
      </c>
      <c r="T75" s="372">
        <v>3728.0659999999998</v>
      </c>
      <c r="U75" s="372">
        <v>5406.3630000000003</v>
      </c>
      <c r="V75" s="372">
        <v>261.91300000000001</v>
      </c>
      <c r="W75" s="372">
        <v>530.18700000000001</v>
      </c>
      <c r="X75" s="372">
        <v>131.23699999999999</v>
      </c>
      <c r="Y75" s="372">
        <v>0</v>
      </c>
      <c r="Z75" s="372">
        <v>0</v>
      </c>
      <c r="AA75" s="372">
        <v>24.408000000000001</v>
      </c>
      <c r="AB75" s="372">
        <v>82.671000000000006</v>
      </c>
      <c r="AC75" s="372">
        <v>-981.33199999999999</v>
      </c>
      <c r="AD75" s="372">
        <v>-711.90599999999995</v>
      </c>
      <c r="AE75" s="372">
        <v>9183.512999999999</v>
      </c>
      <c r="AF75" s="372">
        <v>8471.607</v>
      </c>
      <c r="AG75" s="372">
        <f t="shared" si="6"/>
        <v>9183.512999999999</v>
      </c>
      <c r="AH75" s="372">
        <f t="shared" si="7"/>
        <v>82.671000000000006</v>
      </c>
      <c r="AI75" s="372">
        <f t="shared" si="8"/>
        <v>0</v>
      </c>
      <c r="AK75" s="371">
        <v>0.21875</v>
      </c>
      <c r="AL75" s="372">
        <v>3145.1770000000001</v>
      </c>
      <c r="AM75" s="372">
        <v>5013.9359999999997</v>
      </c>
      <c r="AN75" s="372">
        <v>52.337000000000003</v>
      </c>
      <c r="AO75" s="372">
        <v>491.61500000000001</v>
      </c>
      <c r="AP75" s="372">
        <v>150.535</v>
      </c>
      <c r="AQ75" s="372">
        <v>0</v>
      </c>
      <c r="AR75" s="372">
        <v>0</v>
      </c>
      <c r="AS75" s="372">
        <v>125.886</v>
      </c>
      <c r="AT75" s="372">
        <v>-1112.5319999999999</v>
      </c>
      <c r="AU75" s="372">
        <v>0</v>
      </c>
      <c r="AV75" s="372">
        <v>-648.86500000000001</v>
      </c>
      <c r="AW75" s="372">
        <v>7866.9539999999988</v>
      </c>
      <c r="AX75" s="372">
        <v>7218.088999999999</v>
      </c>
      <c r="AY75" s="372">
        <f t="shared" si="9"/>
        <v>7866.9539999999988</v>
      </c>
      <c r="AZ75" s="372">
        <f t="shared" si="10"/>
        <v>0</v>
      </c>
      <c r="BA75" s="372">
        <f t="shared" si="11"/>
        <v>-1112.5319999999999</v>
      </c>
    </row>
    <row r="76" spans="1:53" s="366" customFormat="1">
      <c r="A76" s="371">
        <v>0.22916666666666699</v>
      </c>
      <c r="B76" s="372">
        <v>3730.66</v>
      </c>
      <c r="C76" s="372">
        <v>5373.7439999999997</v>
      </c>
      <c r="D76" s="372">
        <v>971.58100000000002</v>
      </c>
      <c r="E76" s="372">
        <v>508.15</v>
      </c>
      <c r="F76" s="372">
        <v>71.662000000000006</v>
      </c>
      <c r="G76" s="372">
        <v>0</v>
      </c>
      <c r="H76" s="372">
        <v>0</v>
      </c>
      <c r="I76" s="372">
        <v>68.585999999999999</v>
      </c>
      <c r="J76" s="372">
        <v>-594.43399999999997</v>
      </c>
      <c r="K76" s="372">
        <v>0</v>
      </c>
      <c r="L76" s="372">
        <v>-701.43899999999996</v>
      </c>
      <c r="M76" s="372">
        <v>10129.948999999999</v>
      </c>
      <c r="N76" s="372">
        <v>9428.5099999999984</v>
      </c>
      <c r="O76" s="372">
        <f t="shared" si="3"/>
        <v>10129.948999999999</v>
      </c>
      <c r="P76" s="372">
        <f t="shared" si="4"/>
        <v>0</v>
      </c>
      <c r="Q76" s="372">
        <f t="shared" si="5"/>
        <v>-594.43399999999997</v>
      </c>
      <c r="S76" s="371">
        <v>0.22916666666666699</v>
      </c>
      <c r="T76" s="372">
        <v>3728.1559999999999</v>
      </c>
      <c r="U76" s="372">
        <v>5411.4089999999997</v>
      </c>
      <c r="V76" s="372">
        <v>489.19799999999998</v>
      </c>
      <c r="W76" s="372">
        <v>535.83500000000004</v>
      </c>
      <c r="X76" s="372">
        <v>130.97900000000001</v>
      </c>
      <c r="Y76" s="372">
        <v>0</v>
      </c>
      <c r="Z76" s="372">
        <v>0</v>
      </c>
      <c r="AA76" s="372">
        <v>25.143999999999998</v>
      </c>
      <c r="AB76" s="372">
        <v>-306.51400000000001</v>
      </c>
      <c r="AC76" s="372">
        <v>-688.85199999999998</v>
      </c>
      <c r="AD76" s="372">
        <v>-715.87699999999995</v>
      </c>
      <c r="AE76" s="372">
        <v>9325.3549999999977</v>
      </c>
      <c r="AF76" s="372">
        <v>8609.4779999999973</v>
      </c>
      <c r="AG76" s="372">
        <f t="shared" si="6"/>
        <v>9325.3549999999977</v>
      </c>
      <c r="AH76" s="372">
        <f t="shared" si="7"/>
        <v>0</v>
      </c>
      <c r="AI76" s="372">
        <f t="shared" si="8"/>
        <v>-306.51400000000001</v>
      </c>
      <c r="AK76" s="371">
        <v>0.22916666666666699</v>
      </c>
      <c r="AL76" s="372">
        <v>3143.8910000000001</v>
      </c>
      <c r="AM76" s="372">
        <v>5020.59</v>
      </c>
      <c r="AN76" s="372">
        <v>52.249000000000002</v>
      </c>
      <c r="AO76" s="372">
        <v>492.17399999999998</v>
      </c>
      <c r="AP76" s="372">
        <v>150.471</v>
      </c>
      <c r="AQ76" s="372">
        <v>0</v>
      </c>
      <c r="AR76" s="372">
        <v>0</v>
      </c>
      <c r="AS76" s="372">
        <v>131.06800000000001</v>
      </c>
      <c r="AT76" s="372">
        <v>-962.43299999999999</v>
      </c>
      <c r="AU76" s="372">
        <v>0</v>
      </c>
      <c r="AV76" s="372">
        <v>-649.49599999999998</v>
      </c>
      <c r="AW76" s="372">
        <v>8028.0099999999975</v>
      </c>
      <c r="AX76" s="372">
        <v>7378.5139999999974</v>
      </c>
      <c r="AY76" s="372">
        <f t="shared" si="9"/>
        <v>8028.0099999999975</v>
      </c>
      <c r="AZ76" s="372">
        <f t="shared" si="10"/>
        <v>0</v>
      </c>
      <c r="BA76" s="372">
        <f t="shared" si="11"/>
        <v>-962.43299999999999</v>
      </c>
    </row>
    <row r="77" spans="1:53" s="366" customFormat="1">
      <c r="A77" s="371">
        <v>0.23958333333333301</v>
      </c>
      <c r="B77" s="372">
        <v>3729.8440000000001</v>
      </c>
      <c r="C77" s="372">
        <v>5416.6440000000002</v>
      </c>
      <c r="D77" s="372">
        <v>1012.268</v>
      </c>
      <c r="E77" s="372">
        <v>519.38699999999994</v>
      </c>
      <c r="F77" s="372">
        <v>71.656000000000006</v>
      </c>
      <c r="G77" s="372">
        <v>0</v>
      </c>
      <c r="H77" s="372">
        <v>0</v>
      </c>
      <c r="I77" s="372">
        <v>68.492000000000004</v>
      </c>
      <c r="J77" s="372">
        <v>-459.83600000000001</v>
      </c>
      <c r="K77" s="372">
        <v>0</v>
      </c>
      <c r="L77" s="372">
        <v>-706.21</v>
      </c>
      <c r="M77" s="372">
        <v>10358.455000000004</v>
      </c>
      <c r="N77" s="372">
        <v>9652.2450000000026</v>
      </c>
      <c r="O77" s="372">
        <f t="shared" si="3"/>
        <v>10358.455000000004</v>
      </c>
      <c r="P77" s="372">
        <f t="shared" si="4"/>
        <v>0</v>
      </c>
      <c r="Q77" s="372">
        <f t="shared" si="5"/>
        <v>-459.83600000000001</v>
      </c>
      <c r="S77" s="371">
        <v>0.23958333333333301</v>
      </c>
      <c r="T77" s="372">
        <v>3728.5439999999999</v>
      </c>
      <c r="U77" s="372">
        <v>5354.6360000000004</v>
      </c>
      <c r="V77" s="372">
        <v>591.13300000000004</v>
      </c>
      <c r="W77" s="372">
        <v>541.9</v>
      </c>
      <c r="X77" s="372">
        <v>130.97399999999999</v>
      </c>
      <c r="Y77" s="372">
        <v>0</v>
      </c>
      <c r="Z77" s="372">
        <v>0</v>
      </c>
      <c r="AA77" s="372">
        <v>25.957999999999998</v>
      </c>
      <c r="AB77" s="372">
        <v>-262.42899999999997</v>
      </c>
      <c r="AC77" s="372">
        <v>-601.24900000000002</v>
      </c>
      <c r="AD77" s="372">
        <v>-712.63699999999994</v>
      </c>
      <c r="AE77" s="372">
        <v>9509.4670000000006</v>
      </c>
      <c r="AF77" s="372">
        <v>8796.83</v>
      </c>
      <c r="AG77" s="372">
        <f t="shared" si="6"/>
        <v>9509.4670000000006</v>
      </c>
      <c r="AH77" s="372">
        <f t="shared" si="7"/>
        <v>0</v>
      </c>
      <c r="AI77" s="372">
        <f t="shared" si="8"/>
        <v>-262.42899999999997</v>
      </c>
      <c r="AK77" s="371">
        <v>0.23958333333333301</v>
      </c>
      <c r="AL77" s="372">
        <v>3142.9160000000002</v>
      </c>
      <c r="AM77" s="372">
        <v>5009.9070000000002</v>
      </c>
      <c r="AN77" s="372">
        <v>52.744999999999997</v>
      </c>
      <c r="AO77" s="372">
        <v>496.48099999999999</v>
      </c>
      <c r="AP77" s="372">
        <v>150.47999999999999</v>
      </c>
      <c r="AQ77" s="372">
        <v>0</v>
      </c>
      <c r="AR77" s="372">
        <v>14.304</v>
      </c>
      <c r="AS77" s="372">
        <v>132.05600000000001</v>
      </c>
      <c r="AT77" s="372">
        <v>-749.47199999999998</v>
      </c>
      <c r="AU77" s="372">
        <v>0</v>
      </c>
      <c r="AV77" s="372">
        <v>-648.82799999999997</v>
      </c>
      <c r="AW77" s="372">
        <v>8249.4170000000013</v>
      </c>
      <c r="AX77" s="372">
        <v>7600.5890000000018</v>
      </c>
      <c r="AY77" s="372">
        <f t="shared" si="9"/>
        <v>8249.4170000000013</v>
      </c>
      <c r="AZ77" s="372">
        <f t="shared" si="10"/>
        <v>0</v>
      </c>
      <c r="BA77" s="372">
        <f t="shared" si="11"/>
        <v>-749.47199999999998</v>
      </c>
    </row>
    <row r="78" spans="1:53" s="366" customFormat="1">
      <c r="A78" s="371">
        <v>0.25</v>
      </c>
      <c r="B78" s="372">
        <v>3730.7370000000001</v>
      </c>
      <c r="C78" s="372">
        <v>5520.6469999999999</v>
      </c>
      <c r="D78" s="372">
        <v>1015.228</v>
      </c>
      <c r="E78" s="372">
        <v>582.69399999999996</v>
      </c>
      <c r="F78" s="372">
        <v>72.222999999999999</v>
      </c>
      <c r="G78" s="372">
        <v>0</v>
      </c>
      <c r="H78" s="372">
        <v>0</v>
      </c>
      <c r="I78" s="372">
        <v>71.894999999999996</v>
      </c>
      <c r="J78" s="372">
        <v>-255.31700000000001</v>
      </c>
      <c r="K78" s="372">
        <v>0</v>
      </c>
      <c r="L78" s="372">
        <v>-718.35799999999995</v>
      </c>
      <c r="M78" s="372">
        <v>10738.107</v>
      </c>
      <c r="N78" s="372">
        <v>10019.749</v>
      </c>
      <c r="O78" s="372">
        <f t="shared" si="3"/>
        <v>10738.107</v>
      </c>
      <c r="P78" s="372">
        <f t="shared" si="4"/>
        <v>0</v>
      </c>
      <c r="Q78" s="372">
        <f t="shared" si="5"/>
        <v>-255.31700000000001</v>
      </c>
      <c r="S78" s="371">
        <v>0.25</v>
      </c>
      <c r="T78" s="372">
        <v>3729.5680000000002</v>
      </c>
      <c r="U78" s="372">
        <v>5412.7309999999998</v>
      </c>
      <c r="V78" s="372">
        <v>779.00099999999998</v>
      </c>
      <c r="W78" s="372">
        <v>600.23699999999997</v>
      </c>
      <c r="X78" s="372">
        <v>130.27099999999999</v>
      </c>
      <c r="Y78" s="372">
        <v>0</v>
      </c>
      <c r="Z78" s="372">
        <v>0</v>
      </c>
      <c r="AA78" s="372">
        <v>28.72</v>
      </c>
      <c r="AB78" s="372">
        <v>-556.6</v>
      </c>
      <c r="AC78" s="372">
        <v>-320.13099999999997</v>
      </c>
      <c r="AD78" s="372">
        <v>-723.36</v>
      </c>
      <c r="AE78" s="372">
        <v>9803.7969999999987</v>
      </c>
      <c r="AF78" s="372">
        <v>9080.4369999999981</v>
      </c>
      <c r="AG78" s="372">
        <f t="shared" si="6"/>
        <v>9803.7969999999987</v>
      </c>
      <c r="AH78" s="372">
        <f t="shared" si="7"/>
        <v>0</v>
      </c>
      <c r="AI78" s="372">
        <f t="shared" si="8"/>
        <v>-556.6</v>
      </c>
      <c r="AK78" s="371">
        <v>0.25</v>
      </c>
      <c r="AL78" s="372">
        <v>3144.4250000000002</v>
      </c>
      <c r="AM78" s="372">
        <v>5072.6850000000004</v>
      </c>
      <c r="AN78" s="372">
        <v>59.622999999999998</v>
      </c>
      <c r="AO78" s="372">
        <v>550.75800000000004</v>
      </c>
      <c r="AP78" s="372">
        <v>252.255</v>
      </c>
      <c r="AQ78" s="372">
        <v>328.50599999999997</v>
      </c>
      <c r="AR78" s="372">
        <v>26.885000000000002</v>
      </c>
      <c r="AS78" s="372">
        <v>127.84699999999999</v>
      </c>
      <c r="AT78" s="372">
        <v>-821.02599999999995</v>
      </c>
      <c r="AU78" s="372">
        <v>0</v>
      </c>
      <c r="AV78" s="372">
        <v>-662.67</v>
      </c>
      <c r="AW78" s="372">
        <v>8741.9579999999987</v>
      </c>
      <c r="AX78" s="372">
        <v>8079.2879999999986</v>
      </c>
      <c r="AY78" s="372">
        <f t="shared" si="9"/>
        <v>8741.9579999999987</v>
      </c>
      <c r="AZ78" s="372">
        <f t="shared" si="10"/>
        <v>0</v>
      </c>
      <c r="BA78" s="372">
        <f t="shared" si="11"/>
        <v>-821.02599999999995</v>
      </c>
    </row>
    <row r="79" spans="1:53" s="366" customFormat="1">
      <c r="A79" s="371">
        <v>0.26041666666666702</v>
      </c>
      <c r="B79" s="372">
        <v>3729.6869999999999</v>
      </c>
      <c r="C79" s="372">
        <v>5565.2489999999998</v>
      </c>
      <c r="D79" s="372">
        <v>1041.3340000000001</v>
      </c>
      <c r="E79" s="372">
        <v>605.19200000000001</v>
      </c>
      <c r="F79" s="372">
        <v>72.22</v>
      </c>
      <c r="G79" s="372">
        <v>0</v>
      </c>
      <c r="H79" s="372">
        <v>0</v>
      </c>
      <c r="I79" s="372">
        <v>74.805999999999997</v>
      </c>
      <c r="J79" s="372">
        <v>-32.591999999999999</v>
      </c>
      <c r="K79" s="372">
        <v>0</v>
      </c>
      <c r="L79" s="372">
        <v>-723.63800000000003</v>
      </c>
      <c r="M79" s="372">
        <v>11055.895999999999</v>
      </c>
      <c r="N79" s="372">
        <v>10332.257999999998</v>
      </c>
      <c r="O79" s="372">
        <f t="shared" si="3"/>
        <v>11055.895999999999</v>
      </c>
      <c r="P79" s="372">
        <f t="shared" si="4"/>
        <v>0</v>
      </c>
      <c r="Q79" s="372">
        <f t="shared" si="5"/>
        <v>-32.591999999999999</v>
      </c>
      <c r="S79" s="371">
        <v>0.26041666666666702</v>
      </c>
      <c r="T79" s="372">
        <v>3730.0749999999998</v>
      </c>
      <c r="U79" s="372">
        <v>5450.2129999999997</v>
      </c>
      <c r="V79" s="372">
        <v>967.84699999999998</v>
      </c>
      <c r="W79" s="372">
        <v>602.55499999999995</v>
      </c>
      <c r="X79" s="372">
        <v>129.51900000000001</v>
      </c>
      <c r="Y79" s="372">
        <v>0</v>
      </c>
      <c r="Z79" s="372">
        <v>0</v>
      </c>
      <c r="AA79" s="372">
        <v>31.632999999999999</v>
      </c>
      <c r="AB79" s="372">
        <v>-715.36</v>
      </c>
      <c r="AC79" s="372">
        <v>0</v>
      </c>
      <c r="AD79" s="372">
        <v>-729.548</v>
      </c>
      <c r="AE79" s="372">
        <v>10196.482</v>
      </c>
      <c r="AF79" s="372">
        <v>9466.9339999999993</v>
      </c>
      <c r="AG79" s="372">
        <f t="shared" si="6"/>
        <v>10196.482</v>
      </c>
      <c r="AH79" s="372">
        <f t="shared" si="7"/>
        <v>0</v>
      </c>
      <c r="AI79" s="372">
        <f t="shared" si="8"/>
        <v>-715.36</v>
      </c>
      <c r="AK79" s="371">
        <v>0.26041666666666702</v>
      </c>
      <c r="AL79" s="372">
        <v>3143.971</v>
      </c>
      <c r="AM79" s="372">
        <v>5109.2259999999997</v>
      </c>
      <c r="AN79" s="372">
        <v>62.095999999999997</v>
      </c>
      <c r="AO79" s="372">
        <v>564.35900000000004</v>
      </c>
      <c r="AP79" s="372">
        <v>257.13299999999998</v>
      </c>
      <c r="AQ79" s="372">
        <v>444.98200000000003</v>
      </c>
      <c r="AR79" s="372">
        <v>26.841000000000001</v>
      </c>
      <c r="AS79" s="372">
        <v>123.876</v>
      </c>
      <c r="AT79" s="372">
        <v>-750.40599999999995</v>
      </c>
      <c r="AU79" s="372">
        <v>0</v>
      </c>
      <c r="AV79" s="372">
        <v>-668.15599999999995</v>
      </c>
      <c r="AW79" s="372">
        <v>8982.0780000000013</v>
      </c>
      <c r="AX79" s="372">
        <v>8313.9220000000023</v>
      </c>
      <c r="AY79" s="372">
        <f t="shared" si="9"/>
        <v>8982.0780000000013</v>
      </c>
      <c r="AZ79" s="372">
        <f t="shared" si="10"/>
        <v>0</v>
      </c>
      <c r="BA79" s="372">
        <f t="shared" si="11"/>
        <v>-750.40599999999995</v>
      </c>
    </row>
    <row r="80" spans="1:53" s="366" customFormat="1">
      <c r="A80" s="371">
        <v>0.27083333333333298</v>
      </c>
      <c r="B80" s="372">
        <v>3727.8409999999999</v>
      </c>
      <c r="C80" s="372">
        <v>5540.8410000000003</v>
      </c>
      <c r="D80" s="372">
        <v>1064.7860000000001</v>
      </c>
      <c r="E80" s="372">
        <v>604.44799999999998</v>
      </c>
      <c r="F80" s="372">
        <v>72.207999999999998</v>
      </c>
      <c r="G80" s="372">
        <v>0</v>
      </c>
      <c r="H80" s="372">
        <v>0</v>
      </c>
      <c r="I80" s="372">
        <v>72.650999999999996</v>
      </c>
      <c r="J80" s="372">
        <v>346.37799999999999</v>
      </c>
      <c r="K80" s="372">
        <v>0</v>
      </c>
      <c r="L80" s="372">
        <v>-721.70500000000004</v>
      </c>
      <c r="M80" s="372">
        <v>11429.153000000002</v>
      </c>
      <c r="N80" s="372">
        <v>10707.448000000002</v>
      </c>
      <c r="O80" s="372">
        <f t="shared" si="3"/>
        <v>11429.153000000002</v>
      </c>
      <c r="P80" s="372">
        <f t="shared" si="4"/>
        <v>346.37799999999999</v>
      </c>
      <c r="Q80" s="372">
        <f t="shared" si="5"/>
        <v>0</v>
      </c>
      <c r="S80" s="371">
        <v>0.27083333333333298</v>
      </c>
      <c r="T80" s="372">
        <v>3728.8270000000002</v>
      </c>
      <c r="U80" s="372">
        <v>5485.5150000000003</v>
      </c>
      <c r="V80" s="372">
        <v>1038.8209999999999</v>
      </c>
      <c r="W80" s="372">
        <v>614.255</v>
      </c>
      <c r="X80" s="372">
        <v>130.001</v>
      </c>
      <c r="Y80" s="372">
        <v>34.779000000000003</v>
      </c>
      <c r="Z80" s="372">
        <v>3.1150000000000002</v>
      </c>
      <c r="AA80" s="372">
        <v>34.496000000000002</v>
      </c>
      <c r="AB80" s="372">
        <v>-626.20000000000005</v>
      </c>
      <c r="AC80" s="372">
        <v>0</v>
      </c>
      <c r="AD80" s="372">
        <v>-734.72299999999996</v>
      </c>
      <c r="AE80" s="372">
        <v>10443.608999999999</v>
      </c>
      <c r="AF80" s="372">
        <v>9708.8859999999986</v>
      </c>
      <c r="AG80" s="372">
        <f t="shared" si="6"/>
        <v>10443.608999999999</v>
      </c>
      <c r="AH80" s="372">
        <f t="shared" si="7"/>
        <v>0</v>
      </c>
      <c r="AI80" s="372">
        <f t="shared" si="8"/>
        <v>-626.20000000000005</v>
      </c>
      <c r="AK80" s="371">
        <v>0.27083333333333298</v>
      </c>
      <c r="AL80" s="372">
        <v>3144.3960000000002</v>
      </c>
      <c r="AM80" s="372">
        <v>5108.1049999999996</v>
      </c>
      <c r="AN80" s="372">
        <v>62.323999999999998</v>
      </c>
      <c r="AO80" s="372">
        <v>558.51300000000003</v>
      </c>
      <c r="AP80" s="372">
        <v>257.13</v>
      </c>
      <c r="AQ80" s="372">
        <v>457.90199999999999</v>
      </c>
      <c r="AR80" s="372">
        <v>42.704999999999998</v>
      </c>
      <c r="AS80" s="372">
        <v>116.72199999999999</v>
      </c>
      <c r="AT80" s="372">
        <v>-573.02700000000004</v>
      </c>
      <c r="AU80" s="372">
        <v>0</v>
      </c>
      <c r="AV80" s="372">
        <v>-667.95</v>
      </c>
      <c r="AW80" s="372">
        <v>9174.77</v>
      </c>
      <c r="AX80" s="372">
        <v>8506.82</v>
      </c>
      <c r="AY80" s="372">
        <f t="shared" si="9"/>
        <v>9174.77</v>
      </c>
      <c r="AZ80" s="372">
        <f t="shared" si="10"/>
        <v>0</v>
      </c>
      <c r="BA80" s="372">
        <f t="shared" si="11"/>
        <v>-573.02700000000004</v>
      </c>
    </row>
    <row r="81" spans="1:53" s="366" customFormat="1">
      <c r="A81" s="371">
        <v>0.28125</v>
      </c>
      <c r="B81" s="372">
        <v>3729.248</v>
      </c>
      <c r="C81" s="372">
        <v>5513.2070000000003</v>
      </c>
      <c r="D81" s="372">
        <v>1089.635</v>
      </c>
      <c r="E81" s="372">
        <v>602.91</v>
      </c>
      <c r="F81" s="372">
        <v>78.021000000000001</v>
      </c>
      <c r="G81" s="372">
        <v>97.436000000000007</v>
      </c>
      <c r="H81" s="372">
        <v>0</v>
      </c>
      <c r="I81" s="372">
        <v>68.545000000000002</v>
      </c>
      <c r="J81" s="372">
        <v>470.37799999999999</v>
      </c>
      <c r="K81" s="372">
        <v>0</v>
      </c>
      <c r="L81" s="372">
        <v>-720.94799999999998</v>
      </c>
      <c r="M81" s="372">
        <v>11649.380000000001</v>
      </c>
      <c r="N81" s="372">
        <v>10928.432000000001</v>
      </c>
      <c r="O81" s="372">
        <f t="shared" si="3"/>
        <v>11649.380000000001</v>
      </c>
      <c r="P81" s="372">
        <f t="shared" si="4"/>
        <v>470.37799999999999</v>
      </c>
      <c r="Q81" s="372">
        <f t="shared" si="5"/>
        <v>0</v>
      </c>
      <c r="S81" s="371">
        <v>0.28125</v>
      </c>
      <c r="T81" s="372">
        <v>3730.4749999999999</v>
      </c>
      <c r="U81" s="372">
        <v>5541.7089999999998</v>
      </c>
      <c r="V81" s="372">
        <v>1098.2650000000001</v>
      </c>
      <c r="W81" s="372">
        <v>623.57399999999996</v>
      </c>
      <c r="X81" s="372">
        <v>130.56899999999999</v>
      </c>
      <c r="Y81" s="372">
        <v>121.17100000000001</v>
      </c>
      <c r="Z81" s="372">
        <v>23.587</v>
      </c>
      <c r="AA81" s="372">
        <v>37.252000000000002</v>
      </c>
      <c r="AB81" s="372">
        <v>-677.38099999999997</v>
      </c>
      <c r="AC81" s="372">
        <v>0</v>
      </c>
      <c r="AD81" s="372">
        <v>-742.49699999999996</v>
      </c>
      <c r="AE81" s="372">
        <v>10629.221</v>
      </c>
      <c r="AF81" s="372">
        <v>9886.7240000000002</v>
      </c>
      <c r="AG81" s="372">
        <f t="shared" si="6"/>
        <v>10629.221</v>
      </c>
      <c r="AH81" s="372">
        <f t="shared" si="7"/>
        <v>0</v>
      </c>
      <c r="AI81" s="372">
        <f t="shared" si="8"/>
        <v>-677.38099999999997</v>
      </c>
      <c r="AK81" s="371">
        <v>0.28125</v>
      </c>
      <c r="AL81" s="372">
        <v>3144.0320000000002</v>
      </c>
      <c r="AM81" s="372">
        <v>5122.2470000000003</v>
      </c>
      <c r="AN81" s="372">
        <v>62.162999999999997</v>
      </c>
      <c r="AO81" s="372">
        <v>561.07299999999998</v>
      </c>
      <c r="AP81" s="372">
        <v>262.04700000000003</v>
      </c>
      <c r="AQ81" s="372">
        <v>663.50400000000002</v>
      </c>
      <c r="AR81" s="372">
        <v>44.801000000000002</v>
      </c>
      <c r="AS81" s="372">
        <v>117.499</v>
      </c>
      <c r="AT81" s="372">
        <v>-650.79700000000003</v>
      </c>
      <c r="AU81" s="372">
        <v>0</v>
      </c>
      <c r="AV81" s="372">
        <v>-672.04300000000001</v>
      </c>
      <c r="AW81" s="372">
        <v>9326.5690000000013</v>
      </c>
      <c r="AX81" s="372">
        <v>8654.5260000000017</v>
      </c>
      <c r="AY81" s="372">
        <f t="shared" si="9"/>
        <v>9326.5690000000013</v>
      </c>
      <c r="AZ81" s="372">
        <f t="shared" si="10"/>
        <v>0</v>
      </c>
      <c r="BA81" s="372">
        <f t="shared" si="11"/>
        <v>-650.79700000000003</v>
      </c>
    </row>
    <row r="82" spans="1:53" s="366" customFormat="1">
      <c r="A82" s="371">
        <v>0.29166666666666702</v>
      </c>
      <c r="B82" s="372">
        <v>3730.3969999999999</v>
      </c>
      <c r="C82" s="372">
        <v>5574.8069999999998</v>
      </c>
      <c r="D82" s="372">
        <v>1140.682</v>
      </c>
      <c r="E82" s="372">
        <v>625.73299999999995</v>
      </c>
      <c r="F82" s="372">
        <v>146.745</v>
      </c>
      <c r="G82" s="372">
        <v>273.93400000000003</v>
      </c>
      <c r="H82" s="372">
        <v>16.399000000000001</v>
      </c>
      <c r="I82" s="372">
        <v>68.817999999999998</v>
      </c>
      <c r="J82" s="372">
        <v>250.98</v>
      </c>
      <c r="K82" s="372">
        <v>0</v>
      </c>
      <c r="L82" s="372">
        <v>-731.51800000000003</v>
      </c>
      <c r="M82" s="372">
        <v>11828.494999999999</v>
      </c>
      <c r="N82" s="372">
        <v>11096.976999999999</v>
      </c>
      <c r="O82" s="372">
        <f t="shared" si="3"/>
        <v>11828.494999999999</v>
      </c>
      <c r="P82" s="372">
        <f t="shared" si="4"/>
        <v>250.98</v>
      </c>
      <c r="Q82" s="372">
        <f t="shared" si="5"/>
        <v>0</v>
      </c>
      <c r="S82" s="371">
        <v>0.29166666666666702</v>
      </c>
      <c r="T82" s="372">
        <v>3731.8820000000001</v>
      </c>
      <c r="U82" s="372">
        <v>5537.1580000000004</v>
      </c>
      <c r="V82" s="372">
        <v>1132.875</v>
      </c>
      <c r="W82" s="372">
        <v>617.07100000000003</v>
      </c>
      <c r="X82" s="372">
        <v>148.86699999999999</v>
      </c>
      <c r="Y82" s="372">
        <v>475.10500000000002</v>
      </c>
      <c r="Z82" s="372">
        <v>23.056000000000001</v>
      </c>
      <c r="AA82" s="372">
        <v>35.073</v>
      </c>
      <c r="AB82" s="372">
        <v>-880.45699999999999</v>
      </c>
      <c r="AC82" s="372">
        <v>0</v>
      </c>
      <c r="AD82" s="372">
        <v>-747.09400000000005</v>
      </c>
      <c r="AE82" s="372">
        <v>10820.630000000001</v>
      </c>
      <c r="AF82" s="372">
        <v>10073.536</v>
      </c>
      <c r="AG82" s="372">
        <f t="shared" si="6"/>
        <v>10820.630000000001</v>
      </c>
      <c r="AH82" s="372">
        <f t="shared" si="7"/>
        <v>0</v>
      </c>
      <c r="AI82" s="372">
        <f t="shared" si="8"/>
        <v>-880.45699999999999</v>
      </c>
      <c r="AK82" s="371">
        <v>0.29166666666666702</v>
      </c>
      <c r="AL82" s="372">
        <v>3144.4760000000001</v>
      </c>
      <c r="AM82" s="372">
        <v>5151.9989999999998</v>
      </c>
      <c r="AN82" s="372">
        <v>60.621000000000002</v>
      </c>
      <c r="AO82" s="372">
        <v>576.15599999999995</v>
      </c>
      <c r="AP82" s="372">
        <v>358.95100000000002</v>
      </c>
      <c r="AQ82" s="372">
        <v>731.13900000000001</v>
      </c>
      <c r="AR82" s="372">
        <v>56.183999999999997</v>
      </c>
      <c r="AS82" s="372">
        <v>119.307</v>
      </c>
      <c r="AT82" s="372">
        <v>-693.02300000000002</v>
      </c>
      <c r="AU82" s="372">
        <v>0</v>
      </c>
      <c r="AV82" s="372">
        <v>-677.37900000000002</v>
      </c>
      <c r="AW82" s="372">
        <v>9505.8100000000013</v>
      </c>
      <c r="AX82" s="372">
        <v>8828.4310000000005</v>
      </c>
      <c r="AY82" s="372">
        <f t="shared" si="9"/>
        <v>9505.8100000000013</v>
      </c>
      <c r="AZ82" s="372">
        <f t="shared" si="10"/>
        <v>0</v>
      </c>
      <c r="BA82" s="372">
        <f t="shared" si="11"/>
        <v>-693.02300000000002</v>
      </c>
    </row>
    <row r="83" spans="1:53" s="366" customFormat="1">
      <c r="A83" s="371">
        <v>0.30208333333333298</v>
      </c>
      <c r="B83" s="372">
        <v>3731.9059999999999</v>
      </c>
      <c r="C83" s="372">
        <v>5553.4629999999997</v>
      </c>
      <c r="D83" s="372">
        <v>1145.4079999999999</v>
      </c>
      <c r="E83" s="372">
        <v>621.20299999999997</v>
      </c>
      <c r="F83" s="372">
        <v>155.643</v>
      </c>
      <c r="G83" s="372">
        <v>508.01</v>
      </c>
      <c r="H83" s="372">
        <v>20.626999999999999</v>
      </c>
      <c r="I83" s="372">
        <v>69.869</v>
      </c>
      <c r="J83" s="372">
        <v>121.46599999999999</v>
      </c>
      <c r="K83" s="372">
        <v>0</v>
      </c>
      <c r="L83" s="372">
        <v>-732.83900000000006</v>
      </c>
      <c r="M83" s="372">
        <v>11927.594999999999</v>
      </c>
      <c r="N83" s="372">
        <v>11194.755999999999</v>
      </c>
      <c r="O83" s="372">
        <f t="shared" si="3"/>
        <v>11927.594999999999</v>
      </c>
      <c r="P83" s="372">
        <f t="shared" si="4"/>
        <v>121.46599999999999</v>
      </c>
      <c r="Q83" s="372">
        <f t="shared" si="5"/>
        <v>0</v>
      </c>
      <c r="S83" s="371">
        <v>0.30208333333333298</v>
      </c>
      <c r="T83" s="372">
        <v>3731.5010000000002</v>
      </c>
      <c r="U83" s="372">
        <v>5570.62</v>
      </c>
      <c r="V83" s="372">
        <v>1129.729</v>
      </c>
      <c r="W83" s="372">
        <v>621.61</v>
      </c>
      <c r="X83" s="372">
        <v>149.755</v>
      </c>
      <c r="Y83" s="372">
        <v>494.63099999999997</v>
      </c>
      <c r="Z83" s="372">
        <v>23.173999999999999</v>
      </c>
      <c r="AA83" s="372">
        <v>37.518999999999998</v>
      </c>
      <c r="AB83" s="372">
        <v>-870.851</v>
      </c>
      <c r="AC83" s="372">
        <v>0</v>
      </c>
      <c r="AD83" s="372">
        <v>-750.51499999999999</v>
      </c>
      <c r="AE83" s="372">
        <v>10887.687999999998</v>
      </c>
      <c r="AF83" s="372">
        <v>10137.172999999999</v>
      </c>
      <c r="AG83" s="372">
        <f t="shared" si="6"/>
        <v>10887.687999999998</v>
      </c>
      <c r="AH83" s="372">
        <f t="shared" si="7"/>
        <v>0</v>
      </c>
      <c r="AI83" s="372">
        <f t="shared" si="8"/>
        <v>-870.851</v>
      </c>
      <c r="AK83" s="371">
        <v>0.30208333333333298</v>
      </c>
      <c r="AL83" s="372">
        <v>3144.0210000000002</v>
      </c>
      <c r="AM83" s="372">
        <v>5175.1279999999997</v>
      </c>
      <c r="AN83" s="372">
        <v>59.804000000000002</v>
      </c>
      <c r="AO83" s="372">
        <v>583.43499999999995</v>
      </c>
      <c r="AP83" s="372">
        <v>369.04399999999998</v>
      </c>
      <c r="AQ83" s="372">
        <v>731.52099999999996</v>
      </c>
      <c r="AR83" s="372">
        <v>84.905000000000001</v>
      </c>
      <c r="AS83" s="372">
        <v>122.541</v>
      </c>
      <c r="AT83" s="372">
        <v>-685.178</v>
      </c>
      <c r="AU83" s="372">
        <v>0</v>
      </c>
      <c r="AV83" s="372">
        <v>-680.14</v>
      </c>
      <c r="AW83" s="372">
        <v>9585.2209999999995</v>
      </c>
      <c r="AX83" s="372">
        <v>8905.0810000000001</v>
      </c>
      <c r="AY83" s="372">
        <f t="shared" si="9"/>
        <v>9585.2209999999995</v>
      </c>
      <c r="AZ83" s="372">
        <f t="shared" si="10"/>
        <v>0</v>
      </c>
      <c r="BA83" s="372">
        <f t="shared" si="11"/>
        <v>-685.178</v>
      </c>
    </row>
    <row r="84" spans="1:53" s="366" customFormat="1">
      <c r="A84" s="371">
        <v>0.3125</v>
      </c>
      <c r="B84" s="372">
        <v>3733.9969999999998</v>
      </c>
      <c r="C84" s="372">
        <v>5553.7039999999997</v>
      </c>
      <c r="D84" s="372">
        <v>1146.79</v>
      </c>
      <c r="E84" s="372">
        <v>642.32500000000005</v>
      </c>
      <c r="F84" s="372">
        <v>155.708</v>
      </c>
      <c r="G84" s="372">
        <v>505.18900000000002</v>
      </c>
      <c r="H84" s="372">
        <v>20.585999999999999</v>
      </c>
      <c r="I84" s="372">
        <v>62.375999999999998</v>
      </c>
      <c r="J84" s="372">
        <v>148.51400000000001</v>
      </c>
      <c r="K84" s="372">
        <v>0</v>
      </c>
      <c r="L84" s="372">
        <v>-733.86800000000005</v>
      </c>
      <c r="M84" s="372">
        <v>11969.188999999998</v>
      </c>
      <c r="N84" s="372">
        <v>11235.320999999998</v>
      </c>
      <c r="O84" s="372">
        <f t="shared" si="3"/>
        <v>11969.188999999998</v>
      </c>
      <c r="P84" s="372">
        <f t="shared" si="4"/>
        <v>148.51400000000001</v>
      </c>
      <c r="Q84" s="372">
        <f t="shared" si="5"/>
        <v>0</v>
      </c>
      <c r="S84" s="371">
        <v>0.3125</v>
      </c>
      <c r="T84" s="372">
        <v>3730.78</v>
      </c>
      <c r="U84" s="372">
        <v>5569.8770000000004</v>
      </c>
      <c r="V84" s="372">
        <v>1129.8240000000001</v>
      </c>
      <c r="W84" s="372">
        <v>621.63900000000001</v>
      </c>
      <c r="X84" s="372">
        <v>149.58799999999999</v>
      </c>
      <c r="Y84" s="372">
        <v>505.84100000000001</v>
      </c>
      <c r="Z84" s="372">
        <v>23.338000000000001</v>
      </c>
      <c r="AA84" s="372">
        <v>38.274000000000001</v>
      </c>
      <c r="AB84" s="372">
        <v>-867.4</v>
      </c>
      <c r="AC84" s="372">
        <v>0</v>
      </c>
      <c r="AD84" s="372">
        <v>-750.57299999999998</v>
      </c>
      <c r="AE84" s="372">
        <v>10901.761</v>
      </c>
      <c r="AF84" s="372">
        <v>10151.188</v>
      </c>
      <c r="AG84" s="372">
        <f t="shared" si="6"/>
        <v>10901.761</v>
      </c>
      <c r="AH84" s="372">
        <f t="shared" si="7"/>
        <v>0</v>
      </c>
      <c r="AI84" s="372">
        <f t="shared" si="8"/>
        <v>-867.4</v>
      </c>
      <c r="AK84" s="371">
        <v>0.3125</v>
      </c>
      <c r="AL84" s="372">
        <v>3145.0390000000002</v>
      </c>
      <c r="AM84" s="372">
        <v>5162.21</v>
      </c>
      <c r="AN84" s="372">
        <v>52.677999999999997</v>
      </c>
      <c r="AO84" s="372">
        <v>597.00199999999995</v>
      </c>
      <c r="AP84" s="372">
        <v>368.94200000000001</v>
      </c>
      <c r="AQ84" s="372">
        <v>730.17700000000002</v>
      </c>
      <c r="AR84" s="372">
        <v>127.667</v>
      </c>
      <c r="AS84" s="372">
        <v>119.48699999999999</v>
      </c>
      <c r="AT84" s="372">
        <v>-693.76</v>
      </c>
      <c r="AU84" s="372">
        <v>0</v>
      </c>
      <c r="AV84" s="372">
        <v>-679.84699999999998</v>
      </c>
      <c r="AW84" s="372">
        <v>9609.4419999999973</v>
      </c>
      <c r="AX84" s="372">
        <v>8929.5949999999975</v>
      </c>
      <c r="AY84" s="372">
        <f t="shared" si="9"/>
        <v>9609.4419999999973</v>
      </c>
      <c r="AZ84" s="372">
        <f t="shared" si="10"/>
        <v>0</v>
      </c>
      <c r="BA84" s="372">
        <f t="shared" si="11"/>
        <v>-693.76</v>
      </c>
    </row>
    <row r="85" spans="1:53" s="366" customFormat="1">
      <c r="A85" s="371">
        <v>0.32291666666666702</v>
      </c>
      <c r="B85" s="372">
        <v>3735.029</v>
      </c>
      <c r="C85" s="372">
        <v>5569.174</v>
      </c>
      <c r="D85" s="372">
        <v>1146.835</v>
      </c>
      <c r="E85" s="372">
        <v>612.28499999999997</v>
      </c>
      <c r="F85" s="372">
        <v>160.50700000000001</v>
      </c>
      <c r="G85" s="372">
        <v>493.29700000000003</v>
      </c>
      <c r="H85" s="372">
        <v>23.164000000000001</v>
      </c>
      <c r="I85" s="372">
        <v>57.250999999999998</v>
      </c>
      <c r="J85" s="372">
        <v>183.55799999999999</v>
      </c>
      <c r="K85" s="372">
        <v>0</v>
      </c>
      <c r="L85" s="372">
        <v>-733.69399999999996</v>
      </c>
      <c r="M85" s="372">
        <v>11981.100000000002</v>
      </c>
      <c r="N85" s="372">
        <v>11247.406000000003</v>
      </c>
      <c r="O85" s="372">
        <f t="shared" si="3"/>
        <v>11981.100000000002</v>
      </c>
      <c r="P85" s="372">
        <f t="shared" si="4"/>
        <v>183.55799999999999</v>
      </c>
      <c r="Q85" s="372">
        <f t="shared" si="5"/>
        <v>0</v>
      </c>
      <c r="S85" s="371">
        <v>0.32291666666666702</v>
      </c>
      <c r="T85" s="372">
        <v>3730.3960000000002</v>
      </c>
      <c r="U85" s="372">
        <v>5572.732</v>
      </c>
      <c r="V85" s="372">
        <v>1129.8309999999999</v>
      </c>
      <c r="W85" s="372">
        <v>624.38099999999997</v>
      </c>
      <c r="X85" s="372">
        <v>152.852</v>
      </c>
      <c r="Y85" s="372">
        <v>506.19299999999998</v>
      </c>
      <c r="Z85" s="372">
        <v>24.631</v>
      </c>
      <c r="AA85" s="372">
        <v>39.472999999999999</v>
      </c>
      <c r="AB85" s="372">
        <v>-823.19500000000005</v>
      </c>
      <c r="AC85" s="372">
        <v>0</v>
      </c>
      <c r="AD85" s="372">
        <v>-751.01</v>
      </c>
      <c r="AE85" s="372">
        <v>10957.294</v>
      </c>
      <c r="AF85" s="372">
        <v>10206.284</v>
      </c>
      <c r="AG85" s="372">
        <f t="shared" si="6"/>
        <v>10957.294</v>
      </c>
      <c r="AH85" s="372">
        <f t="shared" si="7"/>
        <v>0</v>
      </c>
      <c r="AI85" s="372">
        <f t="shared" si="8"/>
        <v>-823.19500000000005</v>
      </c>
      <c r="AK85" s="371">
        <v>0.32291666666666702</v>
      </c>
      <c r="AL85" s="372">
        <v>3144.8580000000002</v>
      </c>
      <c r="AM85" s="372">
        <v>5150.4930000000004</v>
      </c>
      <c r="AN85" s="372">
        <v>45.533000000000001</v>
      </c>
      <c r="AO85" s="372">
        <v>602.37</v>
      </c>
      <c r="AP85" s="372">
        <v>363.40300000000002</v>
      </c>
      <c r="AQ85" s="372">
        <v>726.05700000000002</v>
      </c>
      <c r="AR85" s="372">
        <v>172.02600000000001</v>
      </c>
      <c r="AS85" s="372">
        <v>128.715</v>
      </c>
      <c r="AT85" s="372">
        <v>-676.88199999999995</v>
      </c>
      <c r="AU85" s="372">
        <v>0</v>
      </c>
      <c r="AV85" s="372">
        <v>-679.27800000000002</v>
      </c>
      <c r="AW85" s="372">
        <v>9656.5730000000021</v>
      </c>
      <c r="AX85" s="372">
        <v>8977.2950000000019</v>
      </c>
      <c r="AY85" s="372">
        <f t="shared" si="9"/>
        <v>9656.5730000000021</v>
      </c>
      <c r="AZ85" s="372">
        <f t="shared" si="10"/>
        <v>0</v>
      </c>
      <c r="BA85" s="372">
        <f t="shared" si="11"/>
        <v>-676.88199999999995</v>
      </c>
    </row>
    <row r="86" spans="1:53" s="366" customFormat="1">
      <c r="A86" s="371">
        <v>0.33333333333333298</v>
      </c>
      <c r="B86" s="372">
        <v>3736.1750000000002</v>
      </c>
      <c r="C86" s="372">
        <v>5570.9579999999996</v>
      </c>
      <c r="D86" s="372">
        <v>1148.037</v>
      </c>
      <c r="E86" s="372">
        <v>606.423</v>
      </c>
      <c r="F86" s="372">
        <v>222.07499999999999</v>
      </c>
      <c r="G86" s="372">
        <v>591.41600000000005</v>
      </c>
      <c r="H86" s="372">
        <v>38.246000000000002</v>
      </c>
      <c r="I86" s="372">
        <v>58.984000000000002</v>
      </c>
      <c r="J86" s="372">
        <v>-12.968</v>
      </c>
      <c r="K86" s="372">
        <v>0</v>
      </c>
      <c r="L86" s="372">
        <v>-735.92100000000005</v>
      </c>
      <c r="M86" s="372">
        <v>11959.346</v>
      </c>
      <c r="N86" s="372">
        <v>11223.424999999999</v>
      </c>
      <c r="O86" s="372">
        <f t="shared" si="3"/>
        <v>11959.346</v>
      </c>
      <c r="P86" s="372">
        <f t="shared" si="4"/>
        <v>0</v>
      </c>
      <c r="Q86" s="372">
        <f t="shared" si="5"/>
        <v>-12.968</v>
      </c>
      <c r="S86" s="371">
        <v>0.33333333333333298</v>
      </c>
      <c r="T86" s="372">
        <v>3728.47</v>
      </c>
      <c r="U86" s="372">
        <v>5589.9250000000002</v>
      </c>
      <c r="V86" s="372">
        <v>1132.807</v>
      </c>
      <c r="W86" s="372">
        <v>638.11099999999999</v>
      </c>
      <c r="X86" s="372">
        <v>197.762</v>
      </c>
      <c r="Y86" s="372">
        <v>543.17499999999995</v>
      </c>
      <c r="Z86" s="372">
        <v>29.035</v>
      </c>
      <c r="AA86" s="372">
        <v>41.429000000000002</v>
      </c>
      <c r="AB86" s="372">
        <v>-880.80399999999997</v>
      </c>
      <c r="AC86" s="372">
        <v>0</v>
      </c>
      <c r="AD86" s="372">
        <v>-754.13800000000003</v>
      </c>
      <c r="AE86" s="372">
        <v>11019.910000000002</v>
      </c>
      <c r="AF86" s="372">
        <v>10265.772000000001</v>
      </c>
      <c r="AG86" s="372">
        <f t="shared" si="6"/>
        <v>11019.910000000002</v>
      </c>
      <c r="AH86" s="372">
        <f t="shared" si="7"/>
        <v>0</v>
      </c>
      <c r="AI86" s="372">
        <f t="shared" si="8"/>
        <v>-880.80399999999997</v>
      </c>
      <c r="AK86" s="371">
        <v>0.33333333333333298</v>
      </c>
      <c r="AL86" s="372">
        <v>3145.634</v>
      </c>
      <c r="AM86" s="372">
        <v>5131.9570000000003</v>
      </c>
      <c r="AN86" s="372">
        <v>38.911000000000001</v>
      </c>
      <c r="AO86" s="372">
        <v>564.91899999999998</v>
      </c>
      <c r="AP86" s="372">
        <v>298.85599999999999</v>
      </c>
      <c r="AQ86" s="372">
        <v>667.88099999999997</v>
      </c>
      <c r="AR86" s="372">
        <v>252.89</v>
      </c>
      <c r="AS86" s="372">
        <v>122.857</v>
      </c>
      <c r="AT86" s="372">
        <v>-542.86500000000001</v>
      </c>
      <c r="AU86" s="372">
        <v>0</v>
      </c>
      <c r="AV86" s="372">
        <v>-674.72400000000005</v>
      </c>
      <c r="AW86" s="372">
        <v>9681.0399999999991</v>
      </c>
      <c r="AX86" s="372">
        <v>9006.3159999999989</v>
      </c>
      <c r="AY86" s="372">
        <f t="shared" si="9"/>
        <v>9681.0399999999991</v>
      </c>
      <c r="AZ86" s="372">
        <f t="shared" si="10"/>
        <v>0</v>
      </c>
      <c r="BA86" s="372">
        <f t="shared" si="11"/>
        <v>-542.86500000000001</v>
      </c>
    </row>
    <row r="87" spans="1:53" s="366" customFormat="1">
      <c r="A87" s="371">
        <v>0.34375</v>
      </c>
      <c r="B87" s="372">
        <v>3737.5</v>
      </c>
      <c r="C87" s="372">
        <v>5570.4949999999999</v>
      </c>
      <c r="D87" s="372">
        <v>1147.549</v>
      </c>
      <c r="E87" s="372">
        <v>618.75099999999998</v>
      </c>
      <c r="F87" s="372">
        <v>229.672</v>
      </c>
      <c r="G87" s="372">
        <v>618.83199999999999</v>
      </c>
      <c r="H87" s="372">
        <v>72.793000000000006</v>
      </c>
      <c r="I87" s="372">
        <v>61.601999999999997</v>
      </c>
      <c r="J87" s="372">
        <v>24.018999999999998</v>
      </c>
      <c r="K87" s="372">
        <v>0</v>
      </c>
      <c r="L87" s="372">
        <v>-737.72900000000004</v>
      </c>
      <c r="M87" s="372">
        <v>12081.213</v>
      </c>
      <c r="N87" s="372">
        <v>11343.484</v>
      </c>
      <c r="O87" s="372">
        <f t="shared" si="3"/>
        <v>12081.213</v>
      </c>
      <c r="P87" s="372">
        <f t="shared" si="4"/>
        <v>24.018999999999998</v>
      </c>
      <c r="Q87" s="372">
        <f t="shared" si="5"/>
        <v>0</v>
      </c>
      <c r="S87" s="371">
        <v>0.34375</v>
      </c>
      <c r="T87" s="372">
        <v>3723.8090000000002</v>
      </c>
      <c r="U87" s="372">
        <v>5605.7489999999998</v>
      </c>
      <c r="V87" s="372">
        <v>1132.8969999999999</v>
      </c>
      <c r="W87" s="372">
        <v>657.96600000000001</v>
      </c>
      <c r="X87" s="372">
        <v>203.00899999999999</v>
      </c>
      <c r="Y87" s="372">
        <v>542.226</v>
      </c>
      <c r="Z87" s="372">
        <v>38.267000000000003</v>
      </c>
      <c r="AA87" s="372">
        <v>38.457999999999998</v>
      </c>
      <c r="AB87" s="372">
        <v>-772.32500000000005</v>
      </c>
      <c r="AC87" s="372">
        <v>0</v>
      </c>
      <c r="AD87" s="372">
        <v>-756.33299999999997</v>
      </c>
      <c r="AE87" s="372">
        <v>11170.056000000002</v>
      </c>
      <c r="AF87" s="372">
        <v>10413.723000000002</v>
      </c>
      <c r="AG87" s="372">
        <f t="shared" si="6"/>
        <v>11170.056000000002</v>
      </c>
      <c r="AH87" s="372">
        <f t="shared" si="7"/>
        <v>0</v>
      </c>
      <c r="AI87" s="372">
        <f t="shared" si="8"/>
        <v>-772.32500000000005</v>
      </c>
      <c r="AK87" s="371">
        <v>0.34375</v>
      </c>
      <c r="AL87" s="372">
        <v>3145.04</v>
      </c>
      <c r="AM87" s="372">
        <v>5125.277</v>
      </c>
      <c r="AN87" s="372">
        <v>38.106000000000002</v>
      </c>
      <c r="AO87" s="372">
        <v>561.66399999999999</v>
      </c>
      <c r="AP87" s="372">
        <v>292.51</v>
      </c>
      <c r="AQ87" s="372">
        <v>627.11500000000001</v>
      </c>
      <c r="AR87" s="372">
        <v>319.65899999999999</v>
      </c>
      <c r="AS87" s="372">
        <v>130.77500000000001</v>
      </c>
      <c r="AT87" s="372">
        <v>-428.24299999999999</v>
      </c>
      <c r="AU87" s="372">
        <v>0</v>
      </c>
      <c r="AV87" s="372">
        <v>-673.90200000000004</v>
      </c>
      <c r="AW87" s="372">
        <v>9811.9029999999984</v>
      </c>
      <c r="AX87" s="372">
        <v>9138.0009999999984</v>
      </c>
      <c r="AY87" s="372">
        <f t="shared" si="9"/>
        <v>9811.9029999999984</v>
      </c>
      <c r="AZ87" s="372">
        <f t="shared" si="10"/>
        <v>0</v>
      </c>
      <c r="BA87" s="372">
        <f t="shared" si="11"/>
        <v>-428.24299999999999</v>
      </c>
    </row>
    <row r="88" spans="1:53" s="366" customFormat="1">
      <c r="A88" s="371">
        <v>0.35416666666666702</v>
      </c>
      <c r="B88" s="372">
        <v>3737.8069999999998</v>
      </c>
      <c r="C88" s="372">
        <v>5579.826</v>
      </c>
      <c r="D88" s="372">
        <v>1147.5920000000001</v>
      </c>
      <c r="E88" s="372">
        <v>612.58000000000004</v>
      </c>
      <c r="F88" s="372">
        <v>229.52699999999999</v>
      </c>
      <c r="G88" s="372">
        <v>614.55100000000004</v>
      </c>
      <c r="H88" s="372">
        <v>119.54900000000001</v>
      </c>
      <c r="I88" s="372">
        <v>67.201999999999998</v>
      </c>
      <c r="J88" s="372">
        <v>16.265000000000001</v>
      </c>
      <c r="K88" s="372">
        <v>0</v>
      </c>
      <c r="L88" s="372">
        <v>-739.245</v>
      </c>
      <c r="M88" s="372">
        <v>12124.898999999999</v>
      </c>
      <c r="N88" s="372">
        <v>11385.653999999999</v>
      </c>
      <c r="O88" s="372">
        <f t="shared" si="3"/>
        <v>12124.898999999999</v>
      </c>
      <c r="P88" s="372">
        <f t="shared" si="4"/>
        <v>16.265000000000001</v>
      </c>
      <c r="Q88" s="372">
        <f t="shared" si="5"/>
        <v>0</v>
      </c>
      <c r="S88" s="371">
        <v>0.35416666666666702</v>
      </c>
      <c r="T88" s="372">
        <v>3732.08</v>
      </c>
      <c r="U88" s="372">
        <v>5605.152</v>
      </c>
      <c r="V88" s="372">
        <v>1132.789</v>
      </c>
      <c r="W88" s="372">
        <v>657.904</v>
      </c>
      <c r="X88" s="372">
        <v>202.92</v>
      </c>
      <c r="Y88" s="372">
        <v>569.68399999999997</v>
      </c>
      <c r="Z88" s="372">
        <v>49.128</v>
      </c>
      <c r="AA88" s="372">
        <v>42.146999999999998</v>
      </c>
      <c r="AB88" s="372">
        <v>-785.18100000000004</v>
      </c>
      <c r="AC88" s="372">
        <v>0</v>
      </c>
      <c r="AD88" s="372">
        <v>-757.27700000000004</v>
      </c>
      <c r="AE88" s="372">
        <v>11206.623000000001</v>
      </c>
      <c r="AF88" s="372">
        <v>10449.346000000001</v>
      </c>
      <c r="AG88" s="372">
        <f t="shared" si="6"/>
        <v>11206.623000000001</v>
      </c>
      <c r="AH88" s="372">
        <f t="shared" si="7"/>
        <v>0</v>
      </c>
      <c r="AI88" s="372">
        <f t="shared" si="8"/>
        <v>-785.18100000000004</v>
      </c>
      <c r="AK88" s="371">
        <v>0.35416666666666702</v>
      </c>
      <c r="AL88" s="372">
        <v>3145.5639999999999</v>
      </c>
      <c r="AM88" s="372">
        <v>5119.9080000000004</v>
      </c>
      <c r="AN88" s="372">
        <v>38.173000000000002</v>
      </c>
      <c r="AO88" s="372">
        <v>560.1</v>
      </c>
      <c r="AP88" s="372">
        <v>292.59800000000001</v>
      </c>
      <c r="AQ88" s="372">
        <v>623.72</v>
      </c>
      <c r="AR88" s="372">
        <v>395.82600000000002</v>
      </c>
      <c r="AS88" s="372">
        <v>135.50399999999999</v>
      </c>
      <c r="AT88" s="372">
        <v>-438.55500000000001</v>
      </c>
      <c r="AU88" s="372">
        <v>0</v>
      </c>
      <c r="AV88" s="372">
        <v>-673.91800000000001</v>
      </c>
      <c r="AW88" s="372">
        <v>9872.8379999999997</v>
      </c>
      <c r="AX88" s="372">
        <v>9198.92</v>
      </c>
      <c r="AY88" s="372">
        <f t="shared" si="9"/>
        <v>9872.8379999999997</v>
      </c>
      <c r="AZ88" s="372">
        <f t="shared" si="10"/>
        <v>0</v>
      </c>
      <c r="BA88" s="372">
        <f t="shared" si="11"/>
        <v>-438.55500000000001</v>
      </c>
    </row>
    <row r="89" spans="1:53" s="366" customFormat="1">
      <c r="A89" s="371">
        <v>0.36458333333333298</v>
      </c>
      <c r="B89" s="372">
        <v>3737.3589999999999</v>
      </c>
      <c r="C89" s="372">
        <v>5589.2110000000002</v>
      </c>
      <c r="D89" s="372">
        <v>1147.24</v>
      </c>
      <c r="E89" s="372">
        <v>614.75599999999997</v>
      </c>
      <c r="F89" s="372">
        <v>221.02600000000001</v>
      </c>
      <c r="G89" s="372">
        <v>563.19100000000003</v>
      </c>
      <c r="H89" s="372">
        <v>162.66499999999999</v>
      </c>
      <c r="I89" s="372">
        <v>69.963999999999999</v>
      </c>
      <c r="J89" s="372">
        <v>53.801000000000002</v>
      </c>
      <c r="K89" s="372">
        <v>0</v>
      </c>
      <c r="L89" s="372">
        <v>-740.30600000000004</v>
      </c>
      <c r="M89" s="372">
        <v>12159.213</v>
      </c>
      <c r="N89" s="372">
        <v>11418.906999999999</v>
      </c>
      <c r="O89" s="372">
        <f t="shared" si="3"/>
        <v>12159.213</v>
      </c>
      <c r="P89" s="372">
        <f t="shared" si="4"/>
        <v>53.801000000000002</v>
      </c>
      <c r="Q89" s="372">
        <f t="shared" si="5"/>
        <v>0</v>
      </c>
      <c r="S89" s="371">
        <v>0.36458333333333298</v>
      </c>
      <c r="T89" s="372">
        <v>3734.087</v>
      </c>
      <c r="U89" s="372">
        <v>5561.47</v>
      </c>
      <c r="V89" s="372">
        <v>1132.7570000000001</v>
      </c>
      <c r="W89" s="372">
        <v>666.78800000000001</v>
      </c>
      <c r="X89" s="372">
        <v>199.96299999999999</v>
      </c>
      <c r="Y89" s="372">
        <v>556.846</v>
      </c>
      <c r="Z89" s="372">
        <v>61.529000000000003</v>
      </c>
      <c r="AA89" s="372">
        <v>44.131999999999998</v>
      </c>
      <c r="AB89" s="372">
        <v>-744.923</v>
      </c>
      <c r="AC89" s="372">
        <v>0</v>
      </c>
      <c r="AD89" s="372">
        <v>-753.93600000000004</v>
      </c>
      <c r="AE89" s="372">
        <v>11212.648999999999</v>
      </c>
      <c r="AF89" s="372">
        <v>10458.713</v>
      </c>
      <c r="AG89" s="372">
        <f t="shared" si="6"/>
        <v>11212.648999999999</v>
      </c>
      <c r="AH89" s="372">
        <f t="shared" si="7"/>
        <v>0</v>
      </c>
      <c r="AI89" s="372">
        <f t="shared" si="8"/>
        <v>-744.923</v>
      </c>
      <c r="AK89" s="371">
        <v>0.36458333333333298</v>
      </c>
      <c r="AL89" s="372">
        <v>3144.922</v>
      </c>
      <c r="AM89" s="372">
        <v>5109.8389999999999</v>
      </c>
      <c r="AN89" s="372">
        <v>38.213000000000001</v>
      </c>
      <c r="AO89" s="372">
        <v>553.29100000000005</v>
      </c>
      <c r="AP89" s="372">
        <v>288.54599999999999</v>
      </c>
      <c r="AQ89" s="372">
        <v>619.08199999999999</v>
      </c>
      <c r="AR89" s="372">
        <v>461.38499999999999</v>
      </c>
      <c r="AS89" s="372">
        <v>129.441</v>
      </c>
      <c r="AT89" s="372">
        <v>-455.94900000000001</v>
      </c>
      <c r="AU89" s="372">
        <v>0</v>
      </c>
      <c r="AV89" s="372">
        <v>-672.89200000000005</v>
      </c>
      <c r="AW89" s="372">
        <v>9888.77</v>
      </c>
      <c r="AX89" s="372">
        <v>9215.8780000000006</v>
      </c>
      <c r="AY89" s="372">
        <f t="shared" si="9"/>
        <v>9888.77</v>
      </c>
      <c r="AZ89" s="372">
        <f t="shared" si="10"/>
        <v>0</v>
      </c>
      <c r="BA89" s="372">
        <f t="shared" si="11"/>
        <v>-455.94900000000001</v>
      </c>
    </row>
    <row r="90" spans="1:53" s="366" customFormat="1">
      <c r="A90" s="371">
        <v>0.375</v>
      </c>
      <c r="B90" s="372">
        <v>3736.4839999999999</v>
      </c>
      <c r="C90" s="372">
        <v>5589.5389999999998</v>
      </c>
      <c r="D90" s="372">
        <v>1147.4269999999999</v>
      </c>
      <c r="E90" s="372">
        <v>606.26700000000005</v>
      </c>
      <c r="F90" s="372">
        <v>217.25</v>
      </c>
      <c r="G90" s="372">
        <v>726.81899999999996</v>
      </c>
      <c r="H90" s="372">
        <v>206.05199999999999</v>
      </c>
      <c r="I90" s="372">
        <v>67.394000000000005</v>
      </c>
      <c r="J90" s="372">
        <v>-111.586</v>
      </c>
      <c r="K90" s="372">
        <v>0</v>
      </c>
      <c r="L90" s="372">
        <v>-742.82799999999997</v>
      </c>
      <c r="M90" s="372">
        <v>12185.645999999999</v>
      </c>
      <c r="N90" s="372">
        <v>11442.817999999999</v>
      </c>
      <c r="O90" s="372">
        <f t="shared" si="3"/>
        <v>12185.645999999999</v>
      </c>
      <c r="P90" s="372">
        <f t="shared" si="4"/>
        <v>0</v>
      </c>
      <c r="Q90" s="372">
        <f t="shared" si="5"/>
        <v>-111.586</v>
      </c>
      <c r="S90" s="371">
        <v>0.375</v>
      </c>
      <c r="T90" s="372">
        <v>3733.9560000000001</v>
      </c>
      <c r="U90" s="372">
        <v>5407.0619999999999</v>
      </c>
      <c r="V90" s="372">
        <v>1135.9169999999999</v>
      </c>
      <c r="W90" s="372">
        <v>678.91399999999999</v>
      </c>
      <c r="X90" s="372">
        <v>233.20599999999999</v>
      </c>
      <c r="Y90" s="372">
        <v>639.12900000000002</v>
      </c>
      <c r="Z90" s="372">
        <v>78.004999999999995</v>
      </c>
      <c r="AA90" s="372">
        <v>44.235999999999997</v>
      </c>
      <c r="AB90" s="372">
        <v>-724.53800000000001</v>
      </c>
      <c r="AC90" s="372">
        <v>0</v>
      </c>
      <c r="AD90" s="372">
        <v>-742.49599999999998</v>
      </c>
      <c r="AE90" s="372">
        <v>11225.887000000001</v>
      </c>
      <c r="AF90" s="372">
        <v>10483.391000000001</v>
      </c>
      <c r="AG90" s="372">
        <f t="shared" si="6"/>
        <v>11225.887000000001</v>
      </c>
      <c r="AH90" s="372">
        <f t="shared" si="7"/>
        <v>0</v>
      </c>
      <c r="AI90" s="372">
        <f t="shared" si="8"/>
        <v>-724.53800000000001</v>
      </c>
      <c r="AK90" s="371">
        <v>0.375</v>
      </c>
      <c r="AL90" s="372">
        <v>3146.0990000000002</v>
      </c>
      <c r="AM90" s="372">
        <v>5088.125</v>
      </c>
      <c r="AN90" s="372">
        <v>38.267000000000003</v>
      </c>
      <c r="AO90" s="372">
        <v>529.25400000000002</v>
      </c>
      <c r="AP90" s="372">
        <v>182.45099999999999</v>
      </c>
      <c r="AQ90" s="372">
        <v>144.06800000000001</v>
      </c>
      <c r="AR90" s="372">
        <v>559.08900000000006</v>
      </c>
      <c r="AS90" s="372">
        <v>132.46899999999999</v>
      </c>
      <c r="AT90" s="372">
        <v>200.03800000000001</v>
      </c>
      <c r="AU90" s="372">
        <v>0</v>
      </c>
      <c r="AV90" s="372">
        <v>-663.37800000000004</v>
      </c>
      <c r="AW90" s="372">
        <v>10019.859999999999</v>
      </c>
      <c r="AX90" s="372">
        <v>9356.4819999999982</v>
      </c>
      <c r="AY90" s="372">
        <f t="shared" si="9"/>
        <v>10019.859999999999</v>
      </c>
      <c r="AZ90" s="372">
        <f t="shared" si="10"/>
        <v>200.03800000000001</v>
      </c>
      <c r="BA90" s="372">
        <f t="shared" si="11"/>
        <v>0</v>
      </c>
    </row>
    <row r="91" spans="1:53" s="366" customFormat="1">
      <c r="A91" s="371">
        <v>0.38541666666666702</v>
      </c>
      <c r="B91" s="372">
        <v>3734.89</v>
      </c>
      <c r="C91" s="372">
        <v>5567.9040000000005</v>
      </c>
      <c r="D91" s="372">
        <v>1147.489</v>
      </c>
      <c r="E91" s="372">
        <v>601.68200000000002</v>
      </c>
      <c r="F91" s="372">
        <v>237.726</v>
      </c>
      <c r="G91" s="372">
        <v>672.63400000000001</v>
      </c>
      <c r="H91" s="372">
        <v>242.72800000000001</v>
      </c>
      <c r="I91" s="372">
        <v>73.203999999999994</v>
      </c>
      <c r="J91" s="372">
        <v>-85.32</v>
      </c>
      <c r="K91" s="372">
        <v>0</v>
      </c>
      <c r="L91" s="372">
        <v>-741.02200000000005</v>
      </c>
      <c r="M91" s="372">
        <v>12192.937</v>
      </c>
      <c r="N91" s="372">
        <v>11451.914999999999</v>
      </c>
      <c r="O91" s="372">
        <f t="shared" si="3"/>
        <v>12192.937</v>
      </c>
      <c r="P91" s="372">
        <f t="shared" si="4"/>
        <v>0</v>
      </c>
      <c r="Q91" s="372">
        <f t="shared" si="5"/>
        <v>-85.32</v>
      </c>
      <c r="S91" s="371">
        <v>0.38541666666666702</v>
      </c>
      <c r="T91" s="372">
        <v>3735.27</v>
      </c>
      <c r="U91" s="372">
        <v>5395.2060000000001</v>
      </c>
      <c r="V91" s="372">
        <v>1136.7139999999999</v>
      </c>
      <c r="W91" s="372">
        <v>699.84400000000005</v>
      </c>
      <c r="X91" s="372">
        <v>188.35499999999999</v>
      </c>
      <c r="Y91" s="372">
        <v>659.36</v>
      </c>
      <c r="Z91" s="372">
        <v>92.328999999999994</v>
      </c>
      <c r="AA91" s="372">
        <v>47.207000000000001</v>
      </c>
      <c r="AB91" s="372">
        <v>-673.81899999999996</v>
      </c>
      <c r="AC91" s="372">
        <v>0</v>
      </c>
      <c r="AD91" s="372">
        <v>-742.58600000000001</v>
      </c>
      <c r="AE91" s="372">
        <v>11280.466</v>
      </c>
      <c r="AF91" s="372">
        <v>10537.880000000001</v>
      </c>
      <c r="AG91" s="372">
        <f t="shared" si="6"/>
        <v>11280.466</v>
      </c>
      <c r="AH91" s="372">
        <f t="shared" si="7"/>
        <v>0</v>
      </c>
      <c r="AI91" s="372">
        <f t="shared" si="8"/>
        <v>-673.81899999999996</v>
      </c>
      <c r="AK91" s="371">
        <v>0.38541666666666702</v>
      </c>
      <c r="AL91" s="372">
        <v>3146.9459999999999</v>
      </c>
      <c r="AM91" s="372">
        <v>5070.2640000000001</v>
      </c>
      <c r="AN91" s="372">
        <v>38.28</v>
      </c>
      <c r="AO91" s="372">
        <v>525.55799999999999</v>
      </c>
      <c r="AP91" s="372">
        <v>178.273</v>
      </c>
      <c r="AQ91" s="372">
        <v>132.857</v>
      </c>
      <c r="AR91" s="372">
        <v>637.09400000000005</v>
      </c>
      <c r="AS91" s="372">
        <v>133.64400000000001</v>
      </c>
      <c r="AT91" s="372">
        <v>164.108</v>
      </c>
      <c r="AU91" s="372">
        <v>0</v>
      </c>
      <c r="AV91" s="372">
        <v>-661.99800000000005</v>
      </c>
      <c r="AW91" s="372">
        <v>10027.023999999998</v>
      </c>
      <c r="AX91" s="372">
        <v>9365.025999999998</v>
      </c>
      <c r="AY91" s="372">
        <f t="shared" si="9"/>
        <v>10027.023999999998</v>
      </c>
      <c r="AZ91" s="372">
        <f t="shared" si="10"/>
        <v>164.108</v>
      </c>
      <c r="BA91" s="372">
        <f t="shared" si="11"/>
        <v>0</v>
      </c>
    </row>
    <row r="92" spans="1:53" s="366" customFormat="1">
      <c r="A92" s="371">
        <v>0.39583333333333298</v>
      </c>
      <c r="B92" s="372">
        <v>3733.578</v>
      </c>
      <c r="C92" s="372">
        <v>5578.8069999999998</v>
      </c>
      <c r="D92" s="372">
        <v>1147.5350000000001</v>
      </c>
      <c r="E92" s="372">
        <v>606.45399999999995</v>
      </c>
      <c r="F92" s="372">
        <v>237.90600000000001</v>
      </c>
      <c r="G92" s="372">
        <v>639.57899999999995</v>
      </c>
      <c r="H92" s="372">
        <v>277.64299999999997</v>
      </c>
      <c r="I92" s="372">
        <v>75.201999999999998</v>
      </c>
      <c r="J92" s="372">
        <v>-119.31399999999999</v>
      </c>
      <c r="K92" s="372">
        <v>0</v>
      </c>
      <c r="L92" s="372">
        <v>-742.44899999999996</v>
      </c>
      <c r="M92" s="372">
        <v>12177.39</v>
      </c>
      <c r="N92" s="372">
        <v>11434.940999999999</v>
      </c>
      <c r="O92" s="372">
        <f t="shared" si="3"/>
        <v>12177.39</v>
      </c>
      <c r="P92" s="372">
        <f t="shared" si="4"/>
        <v>0</v>
      </c>
      <c r="Q92" s="372">
        <f t="shared" si="5"/>
        <v>-119.31399999999999</v>
      </c>
      <c r="S92" s="371">
        <v>0.39583333333333298</v>
      </c>
      <c r="T92" s="372">
        <v>3734.6669999999999</v>
      </c>
      <c r="U92" s="372">
        <v>5421.1840000000002</v>
      </c>
      <c r="V92" s="372">
        <v>1136.3679999999999</v>
      </c>
      <c r="W92" s="372">
        <v>705.75599999999997</v>
      </c>
      <c r="X92" s="372">
        <v>188.27600000000001</v>
      </c>
      <c r="Y92" s="372">
        <v>639.35</v>
      </c>
      <c r="Z92" s="372">
        <v>107.16500000000001</v>
      </c>
      <c r="AA92" s="372">
        <v>51.67</v>
      </c>
      <c r="AB92" s="372">
        <v>-704.93799999999999</v>
      </c>
      <c r="AC92" s="372">
        <v>0</v>
      </c>
      <c r="AD92" s="372">
        <v>-745.12300000000005</v>
      </c>
      <c r="AE92" s="372">
        <v>11279.498000000001</v>
      </c>
      <c r="AF92" s="372">
        <v>10534.375000000002</v>
      </c>
      <c r="AG92" s="372">
        <f t="shared" si="6"/>
        <v>11279.498000000001</v>
      </c>
      <c r="AH92" s="372">
        <f t="shared" si="7"/>
        <v>0</v>
      </c>
      <c r="AI92" s="372">
        <f t="shared" si="8"/>
        <v>-704.93799999999999</v>
      </c>
      <c r="AK92" s="371">
        <v>0.39583333333333298</v>
      </c>
      <c r="AL92" s="372">
        <v>3146.377</v>
      </c>
      <c r="AM92" s="372">
        <v>5024.3119999999999</v>
      </c>
      <c r="AN92" s="372">
        <v>38.18</v>
      </c>
      <c r="AO92" s="372">
        <v>524.05999999999995</v>
      </c>
      <c r="AP92" s="372">
        <v>178.72900000000001</v>
      </c>
      <c r="AQ92" s="372">
        <v>145.529</v>
      </c>
      <c r="AR92" s="372">
        <v>704.12</v>
      </c>
      <c r="AS92" s="372">
        <v>124.43600000000001</v>
      </c>
      <c r="AT92" s="372">
        <v>110.48099999999999</v>
      </c>
      <c r="AU92" s="372">
        <v>0</v>
      </c>
      <c r="AV92" s="372">
        <v>-658.25400000000002</v>
      </c>
      <c r="AW92" s="372">
        <v>9996.2240000000002</v>
      </c>
      <c r="AX92" s="372">
        <v>9337.9699999999993</v>
      </c>
      <c r="AY92" s="372">
        <f t="shared" si="9"/>
        <v>9996.2240000000002</v>
      </c>
      <c r="AZ92" s="372">
        <f t="shared" si="10"/>
        <v>110.48099999999999</v>
      </c>
      <c r="BA92" s="372">
        <f t="shared" si="11"/>
        <v>0</v>
      </c>
    </row>
    <row r="93" spans="1:53" s="366" customFormat="1">
      <c r="A93" s="371">
        <v>0.40625</v>
      </c>
      <c r="B93" s="372">
        <v>3733.3470000000002</v>
      </c>
      <c r="C93" s="372">
        <v>5568.3630000000003</v>
      </c>
      <c r="D93" s="372">
        <v>1147.277</v>
      </c>
      <c r="E93" s="372">
        <v>606.06500000000005</v>
      </c>
      <c r="F93" s="372">
        <v>207.60499999999999</v>
      </c>
      <c r="G93" s="372">
        <v>652.11099999999999</v>
      </c>
      <c r="H93" s="372">
        <v>294.80900000000003</v>
      </c>
      <c r="I93" s="372">
        <v>73.286000000000001</v>
      </c>
      <c r="J93" s="372">
        <v>-81.888000000000005</v>
      </c>
      <c r="K93" s="372">
        <v>0</v>
      </c>
      <c r="L93" s="372">
        <v>-741.678</v>
      </c>
      <c r="M93" s="372">
        <v>12200.975</v>
      </c>
      <c r="N93" s="372">
        <v>11459.297</v>
      </c>
      <c r="O93" s="372">
        <f t="shared" si="3"/>
        <v>12200.975</v>
      </c>
      <c r="P93" s="372">
        <f t="shared" si="4"/>
        <v>0</v>
      </c>
      <c r="Q93" s="372">
        <f t="shared" si="5"/>
        <v>-81.888000000000005</v>
      </c>
      <c r="S93" s="371">
        <v>0.40625</v>
      </c>
      <c r="T93" s="372">
        <v>3734.4250000000002</v>
      </c>
      <c r="U93" s="372">
        <v>5517.1390000000001</v>
      </c>
      <c r="V93" s="372">
        <v>1136.4970000000001</v>
      </c>
      <c r="W93" s="372">
        <v>702.43700000000001</v>
      </c>
      <c r="X93" s="372">
        <v>241.239</v>
      </c>
      <c r="Y93" s="372">
        <v>651.42200000000003</v>
      </c>
      <c r="Z93" s="372">
        <v>119.589</v>
      </c>
      <c r="AA93" s="372">
        <v>50.743000000000002</v>
      </c>
      <c r="AB93" s="372">
        <v>-810.06</v>
      </c>
      <c r="AC93" s="372">
        <v>0</v>
      </c>
      <c r="AD93" s="372">
        <v>-754.23900000000003</v>
      </c>
      <c r="AE93" s="372">
        <v>11343.431</v>
      </c>
      <c r="AF93" s="372">
        <v>10589.192000000001</v>
      </c>
      <c r="AG93" s="372">
        <f t="shared" si="6"/>
        <v>11343.431</v>
      </c>
      <c r="AH93" s="372">
        <f t="shared" si="7"/>
        <v>0</v>
      </c>
      <c r="AI93" s="372">
        <f t="shared" si="8"/>
        <v>-810.06</v>
      </c>
      <c r="AK93" s="371">
        <v>0.40625</v>
      </c>
      <c r="AL93" s="372">
        <v>3146.3220000000001</v>
      </c>
      <c r="AM93" s="372">
        <v>4999.8370000000004</v>
      </c>
      <c r="AN93" s="372">
        <v>38.226999999999997</v>
      </c>
      <c r="AO93" s="372">
        <v>522.53300000000002</v>
      </c>
      <c r="AP93" s="372">
        <v>178.625</v>
      </c>
      <c r="AQ93" s="372">
        <v>158.47</v>
      </c>
      <c r="AR93" s="372">
        <v>786.13</v>
      </c>
      <c r="AS93" s="372">
        <v>123.691</v>
      </c>
      <c r="AT93" s="372">
        <v>77.319000000000003</v>
      </c>
      <c r="AU93" s="372">
        <v>0</v>
      </c>
      <c r="AV93" s="372">
        <v>-656.69200000000001</v>
      </c>
      <c r="AW93" s="372">
        <v>10031.153999999999</v>
      </c>
      <c r="AX93" s="372">
        <v>9374.4619999999995</v>
      </c>
      <c r="AY93" s="372">
        <f t="shared" si="9"/>
        <v>10031.153999999999</v>
      </c>
      <c r="AZ93" s="372">
        <f t="shared" si="10"/>
        <v>77.319000000000003</v>
      </c>
      <c r="BA93" s="372">
        <f t="shared" si="11"/>
        <v>0</v>
      </c>
    </row>
    <row r="94" spans="1:53" s="366" customFormat="1">
      <c r="A94" s="371">
        <v>0.41666666666666702</v>
      </c>
      <c r="B94" s="372">
        <v>3733.5050000000001</v>
      </c>
      <c r="C94" s="372">
        <v>5526.5460000000003</v>
      </c>
      <c r="D94" s="372">
        <v>1144.7860000000001</v>
      </c>
      <c r="E94" s="372">
        <v>595.08699999999999</v>
      </c>
      <c r="F94" s="372">
        <v>83.373999999999995</v>
      </c>
      <c r="G94" s="372">
        <v>298.23</v>
      </c>
      <c r="H94" s="372">
        <v>298.77199999999999</v>
      </c>
      <c r="I94" s="372">
        <v>68.134</v>
      </c>
      <c r="J94" s="372">
        <v>519.58100000000002</v>
      </c>
      <c r="K94" s="372">
        <v>0</v>
      </c>
      <c r="L94" s="372">
        <v>-731.59799999999996</v>
      </c>
      <c r="M94" s="372">
        <v>12268.014999999999</v>
      </c>
      <c r="N94" s="372">
        <v>11536.416999999999</v>
      </c>
      <c r="O94" s="372">
        <f t="shared" si="3"/>
        <v>12268.014999999999</v>
      </c>
      <c r="P94" s="372">
        <f t="shared" si="4"/>
        <v>519.58100000000002</v>
      </c>
      <c r="Q94" s="372">
        <f t="shared" si="5"/>
        <v>0</v>
      </c>
      <c r="S94" s="371">
        <v>0.41666666666666702</v>
      </c>
      <c r="T94" s="372">
        <v>3734.9839999999999</v>
      </c>
      <c r="U94" s="372">
        <v>5583.3239999999996</v>
      </c>
      <c r="V94" s="372">
        <v>1136.2639999999999</v>
      </c>
      <c r="W94" s="372">
        <v>636.30899999999997</v>
      </c>
      <c r="X94" s="372">
        <v>146.63900000000001</v>
      </c>
      <c r="Y94" s="372">
        <v>385.95600000000002</v>
      </c>
      <c r="Z94" s="372">
        <v>145.19800000000001</v>
      </c>
      <c r="AA94" s="372">
        <v>49.18</v>
      </c>
      <c r="AB94" s="372">
        <v>-411.23399999999998</v>
      </c>
      <c r="AC94" s="372">
        <v>0</v>
      </c>
      <c r="AD94" s="372">
        <v>-752.82100000000003</v>
      </c>
      <c r="AE94" s="372">
        <v>11406.619999999997</v>
      </c>
      <c r="AF94" s="372">
        <v>10653.798999999997</v>
      </c>
      <c r="AG94" s="372">
        <f t="shared" si="6"/>
        <v>11406.619999999997</v>
      </c>
      <c r="AH94" s="372">
        <f t="shared" si="7"/>
        <v>0</v>
      </c>
      <c r="AI94" s="372">
        <f t="shared" si="8"/>
        <v>-411.23399999999998</v>
      </c>
      <c r="AK94" s="371">
        <v>0.41666666666666702</v>
      </c>
      <c r="AL94" s="372">
        <v>3145.58</v>
      </c>
      <c r="AM94" s="372">
        <v>4861.5690000000004</v>
      </c>
      <c r="AN94" s="372">
        <v>38.200000000000003</v>
      </c>
      <c r="AO94" s="372">
        <v>499.18599999999998</v>
      </c>
      <c r="AP94" s="372">
        <v>161.30199999999999</v>
      </c>
      <c r="AQ94" s="372">
        <v>0</v>
      </c>
      <c r="AR94" s="372">
        <v>818.024</v>
      </c>
      <c r="AS94" s="372">
        <v>121.083</v>
      </c>
      <c r="AT94" s="372">
        <v>398.11099999999999</v>
      </c>
      <c r="AU94" s="372">
        <v>0</v>
      </c>
      <c r="AV94" s="372">
        <v>-641.00699999999995</v>
      </c>
      <c r="AW94" s="372">
        <v>10043.055</v>
      </c>
      <c r="AX94" s="372">
        <v>9402.0480000000007</v>
      </c>
      <c r="AY94" s="372">
        <f t="shared" si="9"/>
        <v>10043.055</v>
      </c>
      <c r="AZ94" s="372">
        <f t="shared" si="10"/>
        <v>398.11099999999999</v>
      </c>
      <c r="BA94" s="372">
        <f t="shared" si="11"/>
        <v>0</v>
      </c>
    </row>
    <row r="95" spans="1:53" s="366" customFormat="1">
      <c r="A95" s="371">
        <v>0.42708333333333298</v>
      </c>
      <c r="B95" s="372">
        <v>3734.6779999999999</v>
      </c>
      <c r="C95" s="372">
        <v>5533.5240000000003</v>
      </c>
      <c r="D95" s="372">
        <v>1147.069</v>
      </c>
      <c r="E95" s="372">
        <v>591.82100000000003</v>
      </c>
      <c r="F95" s="372">
        <v>83.34</v>
      </c>
      <c r="G95" s="372">
        <v>262.30799999999999</v>
      </c>
      <c r="H95" s="372">
        <v>302.03899999999999</v>
      </c>
      <c r="I95" s="372">
        <v>75.2</v>
      </c>
      <c r="J95" s="372">
        <v>481.08199999999999</v>
      </c>
      <c r="K95" s="372">
        <v>0</v>
      </c>
      <c r="L95" s="372">
        <v>-731.83600000000001</v>
      </c>
      <c r="M95" s="372">
        <v>12211.061000000003</v>
      </c>
      <c r="N95" s="372">
        <v>11479.225000000004</v>
      </c>
      <c r="O95" s="372">
        <f t="shared" si="3"/>
        <v>12211.061000000003</v>
      </c>
      <c r="P95" s="372">
        <f t="shared" si="4"/>
        <v>481.08199999999999</v>
      </c>
      <c r="Q95" s="372">
        <f t="shared" si="5"/>
        <v>0</v>
      </c>
      <c r="S95" s="371">
        <v>0.42708333333333298</v>
      </c>
      <c r="T95" s="372">
        <v>3734.933</v>
      </c>
      <c r="U95" s="372">
        <v>5576.982</v>
      </c>
      <c r="V95" s="372">
        <v>1136.6559999999999</v>
      </c>
      <c r="W95" s="372">
        <v>605.23</v>
      </c>
      <c r="X95" s="372">
        <v>146.65199999999999</v>
      </c>
      <c r="Y95" s="372">
        <v>330.41500000000002</v>
      </c>
      <c r="Z95" s="372">
        <v>137.76499999999999</v>
      </c>
      <c r="AA95" s="372">
        <v>50.543999999999997</v>
      </c>
      <c r="AB95" s="372">
        <v>-318.25900000000001</v>
      </c>
      <c r="AC95" s="372">
        <v>0</v>
      </c>
      <c r="AD95" s="372">
        <v>-749.98</v>
      </c>
      <c r="AE95" s="372">
        <v>11400.918</v>
      </c>
      <c r="AF95" s="372">
        <v>10650.938</v>
      </c>
      <c r="AG95" s="372">
        <f t="shared" si="6"/>
        <v>11400.918</v>
      </c>
      <c r="AH95" s="372">
        <f t="shared" si="7"/>
        <v>0</v>
      </c>
      <c r="AI95" s="372">
        <f t="shared" si="8"/>
        <v>-318.25900000000001</v>
      </c>
      <c r="AK95" s="371">
        <v>0.42708333333333298</v>
      </c>
      <c r="AL95" s="372">
        <v>3145.7550000000001</v>
      </c>
      <c r="AM95" s="372">
        <v>4837.3530000000001</v>
      </c>
      <c r="AN95" s="372">
        <v>38.24</v>
      </c>
      <c r="AO95" s="372">
        <v>495.339</v>
      </c>
      <c r="AP95" s="372">
        <v>160.59700000000001</v>
      </c>
      <c r="AQ95" s="372">
        <v>0</v>
      </c>
      <c r="AR95" s="372">
        <v>856.42100000000005</v>
      </c>
      <c r="AS95" s="372">
        <v>130.58799999999999</v>
      </c>
      <c r="AT95" s="372">
        <v>345.69499999999999</v>
      </c>
      <c r="AU95" s="372">
        <v>0</v>
      </c>
      <c r="AV95" s="372">
        <v>-639.03899999999999</v>
      </c>
      <c r="AW95" s="372">
        <v>10009.987999999999</v>
      </c>
      <c r="AX95" s="372">
        <v>9370.9489999999987</v>
      </c>
      <c r="AY95" s="372">
        <f t="shared" si="9"/>
        <v>10009.987999999999</v>
      </c>
      <c r="AZ95" s="372">
        <f t="shared" si="10"/>
        <v>345.69499999999999</v>
      </c>
      <c r="BA95" s="372">
        <f t="shared" si="11"/>
        <v>0</v>
      </c>
    </row>
    <row r="96" spans="1:53" s="366" customFormat="1">
      <c r="A96" s="371">
        <v>0.4375</v>
      </c>
      <c r="B96" s="372">
        <v>3734.0149999999999</v>
      </c>
      <c r="C96" s="372">
        <v>5540.0290000000005</v>
      </c>
      <c r="D96" s="372">
        <v>1147.5650000000001</v>
      </c>
      <c r="E96" s="372">
        <v>593.31799999999998</v>
      </c>
      <c r="F96" s="372">
        <v>83.384</v>
      </c>
      <c r="G96" s="372">
        <v>259.17500000000001</v>
      </c>
      <c r="H96" s="372">
        <v>299.19299999999998</v>
      </c>
      <c r="I96" s="372">
        <v>69.631</v>
      </c>
      <c r="J96" s="372">
        <v>373.54300000000001</v>
      </c>
      <c r="K96" s="372">
        <v>0</v>
      </c>
      <c r="L96" s="372">
        <v>-732.26499999999999</v>
      </c>
      <c r="M96" s="372">
        <v>12099.852999999997</v>
      </c>
      <c r="N96" s="372">
        <v>11367.587999999998</v>
      </c>
      <c r="O96" s="372">
        <f t="shared" si="3"/>
        <v>12099.852999999997</v>
      </c>
      <c r="P96" s="372">
        <f t="shared" si="4"/>
        <v>373.54300000000001</v>
      </c>
      <c r="Q96" s="372">
        <f t="shared" si="5"/>
        <v>0</v>
      </c>
      <c r="S96" s="371">
        <v>0.4375</v>
      </c>
      <c r="T96" s="372">
        <v>3734.2190000000001</v>
      </c>
      <c r="U96" s="372">
        <v>5566.7190000000001</v>
      </c>
      <c r="V96" s="372">
        <v>1132.4590000000001</v>
      </c>
      <c r="W96" s="372">
        <v>590.50199999999995</v>
      </c>
      <c r="X96" s="372">
        <v>146.63200000000001</v>
      </c>
      <c r="Y96" s="372">
        <v>398.245</v>
      </c>
      <c r="Z96" s="372">
        <v>148.19</v>
      </c>
      <c r="AA96" s="372">
        <v>50.587000000000003</v>
      </c>
      <c r="AB96" s="372">
        <v>-409.416</v>
      </c>
      <c r="AC96" s="372">
        <v>0</v>
      </c>
      <c r="AD96" s="372">
        <v>-749.27099999999996</v>
      </c>
      <c r="AE96" s="372">
        <v>11358.137000000002</v>
      </c>
      <c r="AF96" s="372">
        <v>10608.866000000002</v>
      </c>
      <c r="AG96" s="372">
        <f t="shared" si="6"/>
        <v>11358.137000000002</v>
      </c>
      <c r="AH96" s="372">
        <f t="shared" si="7"/>
        <v>0</v>
      </c>
      <c r="AI96" s="372">
        <f t="shared" si="8"/>
        <v>-409.416</v>
      </c>
      <c r="AK96" s="371">
        <v>0.4375</v>
      </c>
      <c r="AL96" s="372">
        <v>3147.1480000000001</v>
      </c>
      <c r="AM96" s="372">
        <v>4832.55</v>
      </c>
      <c r="AN96" s="372">
        <v>38.14</v>
      </c>
      <c r="AO96" s="372">
        <v>494.62900000000002</v>
      </c>
      <c r="AP96" s="372">
        <v>160.63300000000001</v>
      </c>
      <c r="AQ96" s="372">
        <v>0</v>
      </c>
      <c r="AR96" s="372">
        <v>938.56799999999998</v>
      </c>
      <c r="AS96" s="372">
        <v>137.864</v>
      </c>
      <c r="AT96" s="372">
        <v>237.006</v>
      </c>
      <c r="AU96" s="372">
        <v>0</v>
      </c>
      <c r="AV96" s="372">
        <v>-639.31500000000005</v>
      </c>
      <c r="AW96" s="372">
        <v>9986.5379999999986</v>
      </c>
      <c r="AX96" s="372">
        <v>9347.2229999999981</v>
      </c>
      <c r="AY96" s="372">
        <f t="shared" si="9"/>
        <v>9986.5379999999986</v>
      </c>
      <c r="AZ96" s="372">
        <f t="shared" si="10"/>
        <v>237.006</v>
      </c>
      <c r="BA96" s="372">
        <f t="shared" si="11"/>
        <v>0</v>
      </c>
    </row>
    <row r="97" spans="1:53" s="366" customFormat="1">
      <c r="A97" s="371">
        <v>0.44791666666666702</v>
      </c>
      <c r="B97" s="372">
        <v>3732.8310000000001</v>
      </c>
      <c r="C97" s="372">
        <v>5545.6419999999998</v>
      </c>
      <c r="D97" s="372">
        <v>1146.4749999999999</v>
      </c>
      <c r="E97" s="372">
        <v>589.38199999999995</v>
      </c>
      <c r="F97" s="372">
        <v>83.361999999999995</v>
      </c>
      <c r="G97" s="372">
        <v>173.08600000000001</v>
      </c>
      <c r="H97" s="372">
        <v>312.86200000000002</v>
      </c>
      <c r="I97" s="372">
        <v>72.353999999999999</v>
      </c>
      <c r="J97" s="372">
        <v>378.315</v>
      </c>
      <c r="K97" s="372">
        <v>0</v>
      </c>
      <c r="L97" s="372">
        <v>-731.68700000000001</v>
      </c>
      <c r="M97" s="372">
        <v>12034.308999999997</v>
      </c>
      <c r="N97" s="372">
        <v>11302.621999999998</v>
      </c>
      <c r="O97" s="372">
        <f t="shared" si="3"/>
        <v>12034.308999999997</v>
      </c>
      <c r="P97" s="372">
        <f t="shared" si="4"/>
        <v>378.315</v>
      </c>
      <c r="Q97" s="372">
        <f t="shared" si="5"/>
        <v>0</v>
      </c>
      <c r="S97" s="371">
        <v>0.44791666666666702</v>
      </c>
      <c r="T97" s="372">
        <v>3733.319</v>
      </c>
      <c r="U97" s="372">
        <v>5555.2669999999998</v>
      </c>
      <c r="V97" s="372">
        <v>1126.347</v>
      </c>
      <c r="W97" s="372">
        <v>590.44899999999996</v>
      </c>
      <c r="X97" s="372">
        <v>146.96899999999999</v>
      </c>
      <c r="Y97" s="372">
        <v>317.08999999999997</v>
      </c>
      <c r="Z97" s="372">
        <v>160.06399999999999</v>
      </c>
      <c r="AA97" s="372">
        <v>59.98</v>
      </c>
      <c r="AB97" s="372">
        <v>-347.83699999999999</v>
      </c>
      <c r="AC97" s="372">
        <v>0</v>
      </c>
      <c r="AD97" s="372">
        <v>-747.37599999999998</v>
      </c>
      <c r="AE97" s="372">
        <v>11341.647999999999</v>
      </c>
      <c r="AF97" s="372">
        <v>10594.271999999999</v>
      </c>
      <c r="AG97" s="372">
        <f t="shared" si="6"/>
        <v>11341.647999999999</v>
      </c>
      <c r="AH97" s="372">
        <f t="shared" si="7"/>
        <v>0</v>
      </c>
      <c r="AI97" s="372">
        <f t="shared" si="8"/>
        <v>-347.83699999999999</v>
      </c>
      <c r="AK97" s="371">
        <v>0.44791666666666702</v>
      </c>
      <c r="AL97" s="372">
        <v>3146.9609999999998</v>
      </c>
      <c r="AM97" s="372">
        <v>4803.9129999999996</v>
      </c>
      <c r="AN97" s="372">
        <v>38.200000000000003</v>
      </c>
      <c r="AO97" s="372">
        <v>492.11599999999999</v>
      </c>
      <c r="AP97" s="372">
        <v>160.53399999999999</v>
      </c>
      <c r="AQ97" s="372">
        <v>0</v>
      </c>
      <c r="AR97" s="372">
        <v>974.05899999999997</v>
      </c>
      <c r="AS97" s="372">
        <v>132.08500000000001</v>
      </c>
      <c r="AT97" s="372">
        <v>212.102</v>
      </c>
      <c r="AU97" s="372">
        <v>0</v>
      </c>
      <c r="AV97" s="372">
        <v>-636.76199999999994</v>
      </c>
      <c r="AW97" s="372">
        <v>9959.9699999999975</v>
      </c>
      <c r="AX97" s="372">
        <v>9323.2079999999969</v>
      </c>
      <c r="AY97" s="372">
        <f t="shared" si="9"/>
        <v>9959.9699999999975</v>
      </c>
      <c r="AZ97" s="372">
        <f t="shared" si="10"/>
        <v>212.102</v>
      </c>
      <c r="BA97" s="372">
        <f t="shared" si="11"/>
        <v>0</v>
      </c>
    </row>
    <row r="98" spans="1:53" s="366" customFormat="1">
      <c r="A98" s="371">
        <v>0.45833333333333298</v>
      </c>
      <c r="B98" s="372">
        <v>3731.9760000000001</v>
      </c>
      <c r="C98" s="372">
        <v>5552.08</v>
      </c>
      <c r="D98" s="372">
        <v>1146.6780000000001</v>
      </c>
      <c r="E98" s="372">
        <v>579.04499999999996</v>
      </c>
      <c r="F98" s="372">
        <v>81.323999999999998</v>
      </c>
      <c r="G98" s="372">
        <v>0</v>
      </c>
      <c r="H98" s="372">
        <v>310.25</v>
      </c>
      <c r="I98" s="372">
        <v>72.537000000000006</v>
      </c>
      <c r="J98" s="372">
        <v>568.00599999999997</v>
      </c>
      <c r="K98" s="372">
        <v>0</v>
      </c>
      <c r="L98" s="372">
        <v>-729.38699999999994</v>
      </c>
      <c r="M98" s="372">
        <v>12041.896000000001</v>
      </c>
      <c r="N98" s="372">
        <v>11312.509</v>
      </c>
      <c r="O98" s="372">
        <f t="shared" si="3"/>
        <v>12041.896000000001</v>
      </c>
      <c r="P98" s="372">
        <f t="shared" si="4"/>
        <v>568.00599999999997</v>
      </c>
      <c r="Q98" s="372">
        <f t="shared" si="5"/>
        <v>0</v>
      </c>
      <c r="S98" s="371">
        <v>0.45833333333333298</v>
      </c>
      <c r="T98" s="372">
        <v>3732.221</v>
      </c>
      <c r="U98" s="372">
        <v>5533.4709999999995</v>
      </c>
      <c r="V98" s="372">
        <v>1125.3579999999999</v>
      </c>
      <c r="W98" s="372">
        <v>603.35</v>
      </c>
      <c r="X98" s="372">
        <v>138.40799999999999</v>
      </c>
      <c r="Y98" s="372">
        <v>136.41900000000001</v>
      </c>
      <c r="Z98" s="372">
        <v>171.274</v>
      </c>
      <c r="AA98" s="372">
        <v>57.564999999999998</v>
      </c>
      <c r="AB98" s="372">
        <v>-95.43</v>
      </c>
      <c r="AC98" s="372">
        <v>0</v>
      </c>
      <c r="AD98" s="372">
        <v>-743.64599999999996</v>
      </c>
      <c r="AE98" s="372">
        <v>11402.635999999999</v>
      </c>
      <c r="AF98" s="372">
        <v>10658.989999999998</v>
      </c>
      <c r="AG98" s="372">
        <f t="shared" si="6"/>
        <v>11402.635999999999</v>
      </c>
      <c r="AH98" s="372">
        <f t="shared" si="7"/>
        <v>0</v>
      </c>
      <c r="AI98" s="372">
        <f t="shared" si="8"/>
        <v>-95.43</v>
      </c>
      <c r="AK98" s="371">
        <v>0.45833333333333298</v>
      </c>
      <c r="AL98" s="372">
        <v>3144.509</v>
      </c>
      <c r="AM98" s="372">
        <v>4787.4350000000004</v>
      </c>
      <c r="AN98" s="372">
        <v>38.119999999999997</v>
      </c>
      <c r="AO98" s="372">
        <v>453.072</v>
      </c>
      <c r="AP98" s="372">
        <v>154.89500000000001</v>
      </c>
      <c r="AQ98" s="372">
        <v>0</v>
      </c>
      <c r="AR98" s="372">
        <v>1023.593</v>
      </c>
      <c r="AS98" s="372">
        <v>127.035</v>
      </c>
      <c r="AT98" s="372">
        <v>393.858</v>
      </c>
      <c r="AU98" s="372">
        <v>-45.180999999999997</v>
      </c>
      <c r="AV98" s="372">
        <v>-633.34500000000003</v>
      </c>
      <c r="AW98" s="372">
        <v>10077.336000000001</v>
      </c>
      <c r="AX98" s="372">
        <v>9443.9910000000018</v>
      </c>
      <c r="AY98" s="372">
        <f t="shared" si="9"/>
        <v>10077.336000000001</v>
      </c>
      <c r="AZ98" s="372">
        <f t="shared" si="10"/>
        <v>393.858</v>
      </c>
      <c r="BA98" s="372">
        <f t="shared" si="11"/>
        <v>0</v>
      </c>
    </row>
    <row r="99" spans="1:53" s="366" customFormat="1">
      <c r="A99" s="371">
        <v>0.46875</v>
      </c>
      <c r="B99" s="372">
        <v>3732.2820000000002</v>
      </c>
      <c r="C99" s="372">
        <v>5559.1049999999996</v>
      </c>
      <c r="D99" s="372">
        <v>1147.1569999999999</v>
      </c>
      <c r="E99" s="372">
        <v>584.27499999999998</v>
      </c>
      <c r="F99" s="372">
        <v>81.346000000000004</v>
      </c>
      <c r="G99" s="372">
        <v>0</v>
      </c>
      <c r="H99" s="372">
        <v>303.935</v>
      </c>
      <c r="I99" s="372">
        <v>83.326999999999998</v>
      </c>
      <c r="J99" s="372">
        <v>519.03800000000001</v>
      </c>
      <c r="K99" s="372">
        <v>0</v>
      </c>
      <c r="L99" s="372">
        <v>-730.28200000000004</v>
      </c>
      <c r="M99" s="372">
        <v>12010.464999999997</v>
      </c>
      <c r="N99" s="372">
        <v>11280.182999999997</v>
      </c>
      <c r="O99" s="372">
        <f t="shared" si="3"/>
        <v>12010.464999999997</v>
      </c>
      <c r="P99" s="372">
        <f t="shared" si="4"/>
        <v>519.03800000000001</v>
      </c>
      <c r="Q99" s="372">
        <f t="shared" si="5"/>
        <v>0</v>
      </c>
      <c r="S99" s="371">
        <v>0.46875</v>
      </c>
      <c r="T99" s="372">
        <v>3733.3290000000002</v>
      </c>
      <c r="U99" s="372">
        <v>5582.268</v>
      </c>
      <c r="V99" s="372">
        <v>1133.07</v>
      </c>
      <c r="W99" s="372">
        <v>611.39400000000001</v>
      </c>
      <c r="X99" s="372">
        <v>138.113</v>
      </c>
      <c r="Y99" s="372">
        <v>73.158000000000001</v>
      </c>
      <c r="Z99" s="372">
        <v>178.78200000000001</v>
      </c>
      <c r="AA99" s="372">
        <v>54.886000000000003</v>
      </c>
      <c r="AB99" s="372">
        <v>-77.852000000000004</v>
      </c>
      <c r="AC99" s="372">
        <v>0</v>
      </c>
      <c r="AD99" s="372">
        <v>-747.73</v>
      </c>
      <c r="AE99" s="372">
        <v>11427.147999999997</v>
      </c>
      <c r="AF99" s="372">
        <v>10679.417999999998</v>
      </c>
      <c r="AG99" s="372">
        <f t="shared" si="6"/>
        <v>11427.147999999997</v>
      </c>
      <c r="AH99" s="372">
        <f t="shared" si="7"/>
        <v>0</v>
      </c>
      <c r="AI99" s="372">
        <f t="shared" si="8"/>
        <v>-77.852000000000004</v>
      </c>
      <c r="AK99" s="371">
        <v>0.46875</v>
      </c>
      <c r="AL99" s="372">
        <v>3143.2829999999999</v>
      </c>
      <c r="AM99" s="372">
        <v>4830.2479999999996</v>
      </c>
      <c r="AN99" s="372">
        <v>38.18</v>
      </c>
      <c r="AO99" s="372">
        <v>450.20800000000003</v>
      </c>
      <c r="AP99" s="372">
        <v>154.90600000000001</v>
      </c>
      <c r="AQ99" s="372">
        <v>0</v>
      </c>
      <c r="AR99" s="372">
        <v>1077.1500000000001</v>
      </c>
      <c r="AS99" s="372">
        <v>137.101</v>
      </c>
      <c r="AT99" s="372">
        <v>295.64100000000002</v>
      </c>
      <c r="AU99" s="372">
        <v>-51.984999999999999</v>
      </c>
      <c r="AV99" s="372">
        <v>-637.49300000000005</v>
      </c>
      <c r="AW99" s="372">
        <v>10074.732</v>
      </c>
      <c r="AX99" s="372">
        <v>9437.2389999999996</v>
      </c>
      <c r="AY99" s="372">
        <f t="shared" si="9"/>
        <v>10074.732</v>
      </c>
      <c r="AZ99" s="372">
        <f t="shared" si="10"/>
        <v>295.64100000000002</v>
      </c>
      <c r="BA99" s="372">
        <f t="shared" si="11"/>
        <v>0</v>
      </c>
    </row>
    <row r="100" spans="1:53" s="366" customFormat="1">
      <c r="A100" s="371">
        <v>0.47916666666666702</v>
      </c>
      <c r="B100" s="372">
        <v>3731.692</v>
      </c>
      <c r="C100" s="372">
        <v>5572.5709999999999</v>
      </c>
      <c r="D100" s="372">
        <v>1146.373</v>
      </c>
      <c r="E100" s="372">
        <v>593.52599999999995</v>
      </c>
      <c r="F100" s="372">
        <v>81.332999999999998</v>
      </c>
      <c r="G100" s="372">
        <v>0</v>
      </c>
      <c r="H100" s="372">
        <v>311.65499999999997</v>
      </c>
      <c r="I100" s="372">
        <v>77.825000000000003</v>
      </c>
      <c r="J100" s="372">
        <v>521.97299999999996</v>
      </c>
      <c r="K100" s="372">
        <v>0</v>
      </c>
      <c r="L100" s="372">
        <v>-731.93100000000004</v>
      </c>
      <c r="M100" s="372">
        <v>12036.948</v>
      </c>
      <c r="N100" s="372">
        <v>11305.017</v>
      </c>
      <c r="O100" s="372">
        <f t="shared" si="3"/>
        <v>12036.948</v>
      </c>
      <c r="P100" s="372">
        <f t="shared" si="4"/>
        <v>521.97299999999996</v>
      </c>
      <c r="Q100" s="372">
        <f t="shared" si="5"/>
        <v>0</v>
      </c>
      <c r="S100" s="371">
        <v>0.47916666666666702</v>
      </c>
      <c r="T100" s="372">
        <v>3734.4369999999999</v>
      </c>
      <c r="U100" s="372">
        <v>5559.2619999999997</v>
      </c>
      <c r="V100" s="372">
        <v>1133.461</v>
      </c>
      <c r="W100" s="372">
        <v>599.62599999999998</v>
      </c>
      <c r="X100" s="372">
        <v>138.04499999999999</v>
      </c>
      <c r="Y100" s="372">
        <v>73.138000000000005</v>
      </c>
      <c r="Z100" s="372">
        <v>184.16300000000001</v>
      </c>
      <c r="AA100" s="372">
        <v>51.86</v>
      </c>
      <c r="AB100" s="372">
        <v>-65.597999999999999</v>
      </c>
      <c r="AC100" s="372">
        <v>0</v>
      </c>
      <c r="AD100" s="372">
        <v>-745.20100000000002</v>
      </c>
      <c r="AE100" s="372">
        <v>11408.394000000002</v>
      </c>
      <c r="AF100" s="372">
        <v>10663.193000000003</v>
      </c>
      <c r="AG100" s="372">
        <f t="shared" si="6"/>
        <v>11408.394000000002</v>
      </c>
      <c r="AH100" s="372">
        <f t="shared" si="7"/>
        <v>0</v>
      </c>
      <c r="AI100" s="372">
        <f t="shared" si="8"/>
        <v>-65.597999999999999</v>
      </c>
      <c r="AK100" s="371">
        <v>0.47916666666666702</v>
      </c>
      <c r="AL100" s="372">
        <v>3142.4859999999999</v>
      </c>
      <c r="AM100" s="372">
        <v>4833.634</v>
      </c>
      <c r="AN100" s="372">
        <v>38.200000000000003</v>
      </c>
      <c r="AO100" s="372">
        <v>450.928</v>
      </c>
      <c r="AP100" s="372">
        <v>154.84899999999999</v>
      </c>
      <c r="AQ100" s="372">
        <v>0</v>
      </c>
      <c r="AR100" s="372">
        <v>1106.8119999999999</v>
      </c>
      <c r="AS100" s="372">
        <v>135.49700000000001</v>
      </c>
      <c r="AT100" s="372">
        <v>816.12300000000005</v>
      </c>
      <c r="AU100" s="372">
        <v>-570.12599999999998</v>
      </c>
      <c r="AV100" s="372">
        <v>-637.97199999999998</v>
      </c>
      <c r="AW100" s="372">
        <v>10108.402999999998</v>
      </c>
      <c r="AX100" s="372">
        <v>9470.4309999999987</v>
      </c>
      <c r="AY100" s="372">
        <f t="shared" si="9"/>
        <v>10108.402999999998</v>
      </c>
      <c r="AZ100" s="372">
        <f t="shared" si="10"/>
        <v>816.12300000000005</v>
      </c>
      <c r="BA100" s="372">
        <f t="shared" si="11"/>
        <v>0</v>
      </c>
    </row>
    <row r="101" spans="1:53" s="366" customFormat="1">
      <c r="A101" s="371">
        <v>0.48958333333333298</v>
      </c>
      <c r="B101" s="372">
        <v>3732.6060000000002</v>
      </c>
      <c r="C101" s="372">
        <v>5525.6210000000001</v>
      </c>
      <c r="D101" s="372">
        <v>1146.9760000000001</v>
      </c>
      <c r="E101" s="372">
        <v>589.88400000000001</v>
      </c>
      <c r="F101" s="372">
        <v>81.31</v>
      </c>
      <c r="G101" s="372">
        <v>0</v>
      </c>
      <c r="H101" s="372">
        <v>321.161</v>
      </c>
      <c r="I101" s="372">
        <v>84.441999999999993</v>
      </c>
      <c r="J101" s="372">
        <v>565.93299999999999</v>
      </c>
      <c r="K101" s="372">
        <v>0</v>
      </c>
      <c r="L101" s="372">
        <v>-728.05399999999997</v>
      </c>
      <c r="M101" s="372">
        <v>12047.933000000001</v>
      </c>
      <c r="N101" s="372">
        <v>11319.879000000001</v>
      </c>
      <c r="O101" s="372">
        <f t="shared" si="3"/>
        <v>12047.933000000001</v>
      </c>
      <c r="P101" s="372">
        <f t="shared" si="4"/>
        <v>565.93299999999999</v>
      </c>
      <c r="Q101" s="372">
        <f t="shared" si="5"/>
        <v>0</v>
      </c>
      <c r="S101" s="371">
        <v>0.48958333333333298</v>
      </c>
      <c r="T101" s="372">
        <v>3735.1729999999998</v>
      </c>
      <c r="U101" s="372">
        <v>5529.6149999999998</v>
      </c>
      <c r="V101" s="372">
        <v>1127.6130000000001</v>
      </c>
      <c r="W101" s="372">
        <v>595.50099999999998</v>
      </c>
      <c r="X101" s="372">
        <v>138.00800000000001</v>
      </c>
      <c r="Y101" s="372">
        <v>73.19</v>
      </c>
      <c r="Z101" s="372">
        <v>195.72200000000001</v>
      </c>
      <c r="AA101" s="372">
        <v>54.881999999999998</v>
      </c>
      <c r="AB101" s="372">
        <v>-27.731999999999999</v>
      </c>
      <c r="AC101" s="372">
        <v>0</v>
      </c>
      <c r="AD101" s="372">
        <v>-742.52800000000002</v>
      </c>
      <c r="AE101" s="372">
        <v>11421.972</v>
      </c>
      <c r="AF101" s="372">
        <v>10679.444</v>
      </c>
      <c r="AG101" s="372">
        <f t="shared" si="6"/>
        <v>11421.972</v>
      </c>
      <c r="AH101" s="372">
        <f t="shared" si="7"/>
        <v>0</v>
      </c>
      <c r="AI101" s="372">
        <f t="shared" si="8"/>
        <v>-27.731999999999999</v>
      </c>
      <c r="AK101" s="371">
        <v>0.48958333333333298</v>
      </c>
      <c r="AL101" s="372">
        <v>3135.248</v>
      </c>
      <c r="AM101" s="372">
        <v>4738.2790000000005</v>
      </c>
      <c r="AN101" s="372">
        <v>38.200000000000003</v>
      </c>
      <c r="AO101" s="372">
        <v>451.39600000000002</v>
      </c>
      <c r="AP101" s="372">
        <v>152.08000000000001</v>
      </c>
      <c r="AQ101" s="372">
        <v>0</v>
      </c>
      <c r="AR101" s="372">
        <v>1126.3889999999999</v>
      </c>
      <c r="AS101" s="372">
        <v>139.63</v>
      </c>
      <c r="AT101" s="372">
        <v>1024.3240000000001</v>
      </c>
      <c r="AU101" s="372">
        <v>-698.97299999999996</v>
      </c>
      <c r="AV101" s="372">
        <v>-629.21</v>
      </c>
      <c r="AW101" s="372">
        <v>10106.572999999999</v>
      </c>
      <c r="AX101" s="372">
        <v>9477.3629999999976</v>
      </c>
      <c r="AY101" s="372">
        <f t="shared" si="9"/>
        <v>10106.572999999999</v>
      </c>
      <c r="AZ101" s="372">
        <f t="shared" si="10"/>
        <v>1024.3240000000001</v>
      </c>
      <c r="BA101" s="372">
        <f t="shared" si="11"/>
        <v>0</v>
      </c>
    </row>
    <row r="102" spans="1:53" s="366" customFormat="1">
      <c r="A102" s="371">
        <v>0.5</v>
      </c>
      <c r="B102" s="372">
        <v>3732.2689999999998</v>
      </c>
      <c r="C102" s="372">
        <v>5498.442</v>
      </c>
      <c r="D102" s="372">
        <v>1147.6969999999999</v>
      </c>
      <c r="E102" s="372">
        <v>580.27300000000002</v>
      </c>
      <c r="F102" s="372">
        <v>80.971000000000004</v>
      </c>
      <c r="G102" s="372">
        <v>45.177</v>
      </c>
      <c r="H102" s="372">
        <v>318.726</v>
      </c>
      <c r="I102" s="372">
        <v>88.391999999999996</v>
      </c>
      <c r="J102" s="372">
        <v>513.61099999999999</v>
      </c>
      <c r="K102" s="372">
        <v>0</v>
      </c>
      <c r="L102" s="372">
        <v>-725.827</v>
      </c>
      <c r="M102" s="372">
        <v>12005.557999999999</v>
      </c>
      <c r="N102" s="372">
        <v>11279.731</v>
      </c>
      <c r="O102" s="372">
        <f t="shared" si="3"/>
        <v>12005.557999999999</v>
      </c>
      <c r="P102" s="372">
        <f t="shared" si="4"/>
        <v>513.61099999999999</v>
      </c>
      <c r="Q102" s="372">
        <f t="shared" si="5"/>
        <v>0</v>
      </c>
      <c r="S102" s="371">
        <v>0.5</v>
      </c>
      <c r="T102" s="372">
        <v>3734.7869999999998</v>
      </c>
      <c r="U102" s="372">
        <v>5518.9219999999996</v>
      </c>
      <c r="V102" s="372">
        <v>1132.521</v>
      </c>
      <c r="W102" s="372">
        <v>588.87699999999995</v>
      </c>
      <c r="X102" s="372">
        <v>131.761</v>
      </c>
      <c r="Y102" s="372">
        <v>129.37899999999999</v>
      </c>
      <c r="Z102" s="372">
        <v>194.75200000000001</v>
      </c>
      <c r="AA102" s="372">
        <v>52.472999999999999</v>
      </c>
      <c r="AB102" s="372">
        <v>-43.945999999999998</v>
      </c>
      <c r="AC102" s="372">
        <v>0</v>
      </c>
      <c r="AD102" s="372">
        <v>-741.928</v>
      </c>
      <c r="AE102" s="372">
        <v>11439.526000000002</v>
      </c>
      <c r="AF102" s="372">
        <v>10697.598000000002</v>
      </c>
      <c r="AG102" s="372">
        <f t="shared" si="6"/>
        <v>11439.526000000002</v>
      </c>
      <c r="AH102" s="372">
        <f t="shared" si="7"/>
        <v>0</v>
      </c>
      <c r="AI102" s="372">
        <f t="shared" si="8"/>
        <v>-43.945999999999998</v>
      </c>
      <c r="AK102" s="371">
        <v>0.5</v>
      </c>
      <c r="AL102" s="372">
        <v>3130.893</v>
      </c>
      <c r="AM102" s="372">
        <v>4728.8249999999998</v>
      </c>
      <c r="AN102" s="372">
        <v>38.22</v>
      </c>
      <c r="AO102" s="372">
        <v>432.983</v>
      </c>
      <c r="AP102" s="372">
        <v>142.00399999999999</v>
      </c>
      <c r="AQ102" s="372">
        <v>0</v>
      </c>
      <c r="AR102" s="372">
        <v>1112.951</v>
      </c>
      <c r="AS102" s="372">
        <v>148.976</v>
      </c>
      <c r="AT102" s="372">
        <v>1122.2660000000001</v>
      </c>
      <c r="AU102" s="372">
        <v>-696.78099999999995</v>
      </c>
      <c r="AV102" s="372">
        <v>-627.125</v>
      </c>
      <c r="AW102" s="372">
        <v>10160.337</v>
      </c>
      <c r="AX102" s="372">
        <v>9533.2119999999995</v>
      </c>
      <c r="AY102" s="372">
        <f t="shared" si="9"/>
        <v>10160.337</v>
      </c>
      <c r="AZ102" s="372">
        <f t="shared" si="10"/>
        <v>1122.2660000000001</v>
      </c>
      <c r="BA102" s="372">
        <f t="shared" si="11"/>
        <v>0</v>
      </c>
    </row>
    <row r="103" spans="1:53" s="366" customFormat="1">
      <c r="A103" s="371">
        <v>0.51041666666666696</v>
      </c>
      <c r="B103" s="372">
        <v>3730.8490000000002</v>
      </c>
      <c r="C103" s="372">
        <v>5566.3320000000003</v>
      </c>
      <c r="D103" s="372">
        <v>1147.6079999999999</v>
      </c>
      <c r="E103" s="372">
        <v>586.95000000000005</v>
      </c>
      <c r="F103" s="372">
        <v>80.915000000000006</v>
      </c>
      <c r="G103" s="372">
        <v>47.325000000000003</v>
      </c>
      <c r="H103" s="372">
        <v>304.34899999999999</v>
      </c>
      <c r="I103" s="372">
        <v>87.022000000000006</v>
      </c>
      <c r="J103" s="372">
        <v>461.29300000000001</v>
      </c>
      <c r="K103" s="372">
        <v>0</v>
      </c>
      <c r="L103" s="372">
        <v>-731.63</v>
      </c>
      <c r="M103" s="372">
        <v>12012.643000000004</v>
      </c>
      <c r="N103" s="372">
        <v>11281.013000000004</v>
      </c>
      <c r="O103" s="372">
        <f t="shared" si="3"/>
        <v>12012.643000000004</v>
      </c>
      <c r="P103" s="372">
        <f t="shared" si="4"/>
        <v>461.29300000000001</v>
      </c>
      <c r="Q103" s="372">
        <f t="shared" si="5"/>
        <v>0</v>
      </c>
      <c r="S103" s="371">
        <v>0.51041666666666696</v>
      </c>
      <c r="T103" s="372">
        <v>3733.25</v>
      </c>
      <c r="U103" s="372">
        <v>5533.0110000000004</v>
      </c>
      <c r="V103" s="372">
        <v>1132.8420000000001</v>
      </c>
      <c r="W103" s="372">
        <v>595.66</v>
      </c>
      <c r="X103" s="372">
        <v>131.55199999999999</v>
      </c>
      <c r="Y103" s="372">
        <v>140.94900000000001</v>
      </c>
      <c r="Z103" s="372">
        <v>185.816</v>
      </c>
      <c r="AA103" s="372">
        <v>55.591000000000001</v>
      </c>
      <c r="AB103" s="372">
        <v>3.7759999999999998</v>
      </c>
      <c r="AC103" s="372">
        <v>0</v>
      </c>
      <c r="AD103" s="372">
        <v>-743.52300000000002</v>
      </c>
      <c r="AE103" s="372">
        <v>11512.447000000002</v>
      </c>
      <c r="AF103" s="372">
        <v>10768.924000000003</v>
      </c>
      <c r="AG103" s="372">
        <f t="shared" si="6"/>
        <v>11512.447000000002</v>
      </c>
      <c r="AH103" s="372">
        <f t="shared" si="7"/>
        <v>3.7759999999999998</v>
      </c>
      <c r="AI103" s="372">
        <f t="shared" si="8"/>
        <v>0</v>
      </c>
      <c r="AK103" s="371">
        <v>0.51041666666666696</v>
      </c>
      <c r="AL103" s="372">
        <v>3129.4079999999999</v>
      </c>
      <c r="AM103" s="372">
        <v>4741.2209999999995</v>
      </c>
      <c r="AN103" s="372">
        <v>38.213000000000001</v>
      </c>
      <c r="AO103" s="372">
        <v>437.88200000000001</v>
      </c>
      <c r="AP103" s="372">
        <v>141.86000000000001</v>
      </c>
      <c r="AQ103" s="372">
        <v>0</v>
      </c>
      <c r="AR103" s="372">
        <v>1157.0540000000001</v>
      </c>
      <c r="AS103" s="372">
        <v>138.517</v>
      </c>
      <c r="AT103" s="372">
        <v>1102.4680000000001</v>
      </c>
      <c r="AU103" s="372">
        <v>-696.23800000000006</v>
      </c>
      <c r="AV103" s="372">
        <v>-628.56100000000004</v>
      </c>
      <c r="AW103" s="372">
        <v>10190.385</v>
      </c>
      <c r="AX103" s="372">
        <v>9561.8240000000005</v>
      </c>
      <c r="AY103" s="372">
        <f t="shared" si="9"/>
        <v>10190.385</v>
      </c>
      <c r="AZ103" s="372">
        <f t="shared" si="10"/>
        <v>1102.4680000000001</v>
      </c>
      <c r="BA103" s="372">
        <f t="shared" si="11"/>
        <v>0</v>
      </c>
    </row>
    <row r="104" spans="1:53" s="366" customFormat="1">
      <c r="A104" s="371">
        <v>0.52083333333333304</v>
      </c>
      <c r="B104" s="372">
        <v>3730.3020000000001</v>
      </c>
      <c r="C104" s="372">
        <v>5649.21</v>
      </c>
      <c r="D104" s="372">
        <v>1147.992</v>
      </c>
      <c r="E104" s="372">
        <v>591.34100000000001</v>
      </c>
      <c r="F104" s="372">
        <v>80.869</v>
      </c>
      <c r="G104" s="372">
        <v>0.92300000000000004</v>
      </c>
      <c r="H104" s="372">
        <v>284.52300000000002</v>
      </c>
      <c r="I104" s="372">
        <v>79.94</v>
      </c>
      <c r="J104" s="372">
        <v>414.82499999999999</v>
      </c>
      <c r="K104" s="372">
        <v>0</v>
      </c>
      <c r="L104" s="372">
        <v>-737.84900000000005</v>
      </c>
      <c r="M104" s="372">
        <v>11979.925000000003</v>
      </c>
      <c r="N104" s="372">
        <v>11242.076000000003</v>
      </c>
      <c r="O104" s="372">
        <f t="shared" si="3"/>
        <v>11979.925000000003</v>
      </c>
      <c r="P104" s="372">
        <f t="shared" si="4"/>
        <v>414.82499999999999</v>
      </c>
      <c r="Q104" s="372">
        <f t="shared" si="5"/>
        <v>0</v>
      </c>
      <c r="S104" s="371">
        <v>0.52083333333333304</v>
      </c>
      <c r="T104" s="372">
        <v>3732.694</v>
      </c>
      <c r="U104" s="372">
        <v>5535.7139999999999</v>
      </c>
      <c r="V104" s="372">
        <v>1133</v>
      </c>
      <c r="W104" s="372">
        <v>591.50199999999995</v>
      </c>
      <c r="X104" s="372">
        <v>131.477</v>
      </c>
      <c r="Y104" s="372">
        <v>135.15899999999999</v>
      </c>
      <c r="Z104" s="372">
        <v>176.453</v>
      </c>
      <c r="AA104" s="372">
        <v>63.792000000000002</v>
      </c>
      <c r="AB104" s="372">
        <v>2.0920000000000001</v>
      </c>
      <c r="AC104" s="372">
        <v>0</v>
      </c>
      <c r="AD104" s="372">
        <v>-743.49800000000005</v>
      </c>
      <c r="AE104" s="372">
        <v>11501.883</v>
      </c>
      <c r="AF104" s="372">
        <v>10758.385</v>
      </c>
      <c r="AG104" s="372">
        <f t="shared" si="6"/>
        <v>11501.883</v>
      </c>
      <c r="AH104" s="372">
        <f t="shared" si="7"/>
        <v>2.0920000000000001</v>
      </c>
      <c r="AI104" s="372">
        <f t="shared" si="8"/>
        <v>0</v>
      </c>
      <c r="AK104" s="371">
        <v>0.52083333333333304</v>
      </c>
      <c r="AL104" s="372">
        <v>3127.944</v>
      </c>
      <c r="AM104" s="372">
        <v>4757.7290000000003</v>
      </c>
      <c r="AN104" s="372">
        <v>38.173000000000002</v>
      </c>
      <c r="AO104" s="372">
        <v>432.83800000000002</v>
      </c>
      <c r="AP104" s="372">
        <v>141.84700000000001</v>
      </c>
      <c r="AQ104" s="372">
        <v>0</v>
      </c>
      <c r="AR104" s="372">
        <v>1181.944</v>
      </c>
      <c r="AS104" s="372">
        <v>145.96199999999999</v>
      </c>
      <c r="AT104" s="372">
        <v>1067.2760000000001</v>
      </c>
      <c r="AU104" s="372">
        <v>-695.83</v>
      </c>
      <c r="AV104" s="372">
        <v>-629.98400000000004</v>
      </c>
      <c r="AW104" s="372">
        <v>10197.883</v>
      </c>
      <c r="AX104" s="372">
        <v>9567.8989999999994</v>
      </c>
      <c r="AY104" s="372">
        <f t="shared" si="9"/>
        <v>10197.883</v>
      </c>
      <c r="AZ104" s="372">
        <f t="shared" si="10"/>
        <v>1067.2760000000001</v>
      </c>
      <c r="BA104" s="372">
        <f t="shared" si="11"/>
        <v>0</v>
      </c>
    </row>
    <row r="105" spans="1:53" s="366" customFormat="1">
      <c r="A105" s="371">
        <v>0.53125</v>
      </c>
      <c r="B105" s="372">
        <v>3729.241</v>
      </c>
      <c r="C105" s="372">
        <v>5665.1869999999999</v>
      </c>
      <c r="D105" s="372">
        <v>1147.7629999999999</v>
      </c>
      <c r="E105" s="372">
        <v>591.72199999999998</v>
      </c>
      <c r="F105" s="372">
        <v>88.385999999999996</v>
      </c>
      <c r="G105" s="372">
        <v>0</v>
      </c>
      <c r="H105" s="372">
        <v>252.43299999999999</v>
      </c>
      <c r="I105" s="372">
        <v>73.486000000000004</v>
      </c>
      <c r="J105" s="372">
        <v>540.45600000000002</v>
      </c>
      <c r="K105" s="372">
        <v>0</v>
      </c>
      <c r="L105" s="372">
        <v>-738.5</v>
      </c>
      <c r="M105" s="372">
        <v>12088.674000000001</v>
      </c>
      <c r="N105" s="372">
        <v>11350.174000000001</v>
      </c>
      <c r="O105" s="372">
        <f t="shared" si="3"/>
        <v>12088.674000000001</v>
      </c>
      <c r="P105" s="372">
        <f t="shared" si="4"/>
        <v>540.45600000000002</v>
      </c>
      <c r="Q105" s="372">
        <f t="shared" si="5"/>
        <v>0</v>
      </c>
      <c r="S105" s="371">
        <v>0.53125</v>
      </c>
      <c r="T105" s="372">
        <v>3732.9169999999999</v>
      </c>
      <c r="U105" s="372">
        <v>5553.9390000000003</v>
      </c>
      <c r="V105" s="372">
        <v>1132.683</v>
      </c>
      <c r="W105" s="372">
        <v>590.02700000000004</v>
      </c>
      <c r="X105" s="372">
        <v>139.22499999999999</v>
      </c>
      <c r="Y105" s="372">
        <v>141.94900000000001</v>
      </c>
      <c r="Z105" s="372">
        <v>172.87200000000001</v>
      </c>
      <c r="AA105" s="372">
        <v>63.722000000000001</v>
      </c>
      <c r="AB105" s="372">
        <v>16.602</v>
      </c>
      <c r="AC105" s="372">
        <v>0</v>
      </c>
      <c r="AD105" s="372">
        <v>-745.16700000000003</v>
      </c>
      <c r="AE105" s="372">
        <v>11543.936000000002</v>
      </c>
      <c r="AF105" s="372">
        <v>10798.769000000002</v>
      </c>
      <c r="AG105" s="372">
        <f t="shared" si="6"/>
        <v>11543.936000000002</v>
      </c>
      <c r="AH105" s="372">
        <f t="shared" si="7"/>
        <v>16.602</v>
      </c>
      <c r="AI105" s="372">
        <f t="shared" si="8"/>
        <v>0</v>
      </c>
      <c r="AK105" s="371">
        <v>0.53125</v>
      </c>
      <c r="AL105" s="372">
        <v>3127.239</v>
      </c>
      <c r="AM105" s="372">
        <v>4796.9970000000003</v>
      </c>
      <c r="AN105" s="372">
        <v>38.167000000000002</v>
      </c>
      <c r="AO105" s="372">
        <v>433.54500000000002</v>
      </c>
      <c r="AP105" s="372">
        <v>141.87799999999999</v>
      </c>
      <c r="AQ105" s="372">
        <v>0</v>
      </c>
      <c r="AR105" s="372">
        <v>1183.027</v>
      </c>
      <c r="AS105" s="372">
        <v>153.792</v>
      </c>
      <c r="AT105" s="372">
        <v>1114.529</v>
      </c>
      <c r="AU105" s="372">
        <v>-761.58900000000006</v>
      </c>
      <c r="AV105" s="372">
        <v>-633.63199999999995</v>
      </c>
      <c r="AW105" s="372">
        <v>10227.585000000001</v>
      </c>
      <c r="AX105" s="372">
        <v>9593.9530000000013</v>
      </c>
      <c r="AY105" s="372">
        <f t="shared" si="9"/>
        <v>10227.585000000001</v>
      </c>
      <c r="AZ105" s="372">
        <f t="shared" si="10"/>
        <v>1114.529</v>
      </c>
      <c r="BA105" s="372">
        <f t="shared" si="11"/>
        <v>0</v>
      </c>
    </row>
    <row r="106" spans="1:53" s="366" customFormat="1">
      <c r="A106" s="371">
        <v>0.54166666666666696</v>
      </c>
      <c r="B106" s="372">
        <v>3730.0680000000002</v>
      </c>
      <c r="C106" s="372">
        <v>5730.634</v>
      </c>
      <c r="D106" s="372">
        <v>1147.348</v>
      </c>
      <c r="E106" s="372">
        <v>580.51499999999999</v>
      </c>
      <c r="F106" s="372">
        <v>150.62299999999999</v>
      </c>
      <c r="G106" s="372">
        <v>207.26599999999999</v>
      </c>
      <c r="H106" s="372">
        <v>219.999</v>
      </c>
      <c r="I106" s="372">
        <v>78.625</v>
      </c>
      <c r="J106" s="372">
        <v>358.90499999999997</v>
      </c>
      <c r="K106" s="372">
        <v>0</v>
      </c>
      <c r="L106" s="372">
        <v>-746.39400000000001</v>
      </c>
      <c r="M106" s="372">
        <v>12203.983</v>
      </c>
      <c r="N106" s="372">
        <v>11457.589</v>
      </c>
      <c r="O106" s="372">
        <f t="shared" si="3"/>
        <v>12203.983</v>
      </c>
      <c r="P106" s="372">
        <f t="shared" si="4"/>
        <v>358.90499999999997</v>
      </c>
      <c r="Q106" s="372">
        <f t="shared" si="5"/>
        <v>0</v>
      </c>
      <c r="S106" s="371">
        <v>0.54166666666666696</v>
      </c>
      <c r="T106" s="372">
        <v>3732.9279999999999</v>
      </c>
      <c r="U106" s="372">
        <v>5556.1049999999996</v>
      </c>
      <c r="V106" s="372">
        <v>1134.633</v>
      </c>
      <c r="W106" s="372">
        <v>587.33900000000006</v>
      </c>
      <c r="X106" s="372">
        <v>230.55600000000001</v>
      </c>
      <c r="Y106" s="372">
        <v>197.749</v>
      </c>
      <c r="Z106" s="372">
        <v>167.52600000000001</v>
      </c>
      <c r="AA106" s="372">
        <v>56.542000000000002</v>
      </c>
      <c r="AB106" s="372">
        <v>14.798</v>
      </c>
      <c r="AC106" s="372">
        <v>0</v>
      </c>
      <c r="AD106" s="372">
        <v>-746.68299999999999</v>
      </c>
      <c r="AE106" s="372">
        <v>11678.175999999999</v>
      </c>
      <c r="AF106" s="372">
        <v>10931.492999999999</v>
      </c>
      <c r="AG106" s="372">
        <f t="shared" si="6"/>
        <v>11678.175999999999</v>
      </c>
      <c r="AH106" s="372">
        <f t="shared" si="7"/>
        <v>14.798</v>
      </c>
      <c r="AI106" s="372">
        <f t="shared" si="8"/>
        <v>0</v>
      </c>
      <c r="AK106" s="371">
        <v>0.54166666666666696</v>
      </c>
      <c r="AL106" s="372">
        <v>3131.3809999999999</v>
      </c>
      <c r="AM106" s="372">
        <v>4774.1319999999996</v>
      </c>
      <c r="AN106" s="372">
        <v>38.213000000000001</v>
      </c>
      <c r="AO106" s="372">
        <v>429.76100000000002</v>
      </c>
      <c r="AP106" s="372">
        <v>142.13200000000001</v>
      </c>
      <c r="AQ106" s="372">
        <v>0</v>
      </c>
      <c r="AR106" s="372">
        <v>1223.1479999999999</v>
      </c>
      <c r="AS106" s="372">
        <v>149.31</v>
      </c>
      <c r="AT106" s="372">
        <v>1498.625</v>
      </c>
      <c r="AU106" s="372">
        <v>-1112.395</v>
      </c>
      <c r="AV106" s="372">
        <v>-631.81799999999998</v>
      </c>
      <c r="AW106" s="372">
        <v>10274.306999999997</v>
      </c>
      <c r="AX106" s="372">
        <v>9642.4889999999978</v>
      </c>
      <c r="AY106" s="372">
        <f t="shared" si="9"/>
        <v>10274.306999999997</v>
      </c>
      <c r="AZ106" s="372">
        <f t="shared" si="10"/>
        <v>1498.625</v>
      </c>
      <c r="BA106" s="372">
        <f t="shared" si="11"/>
        <v>0</v>
      </c>
    </row>
    <row r="107" spans="1:53" s="366" customFormat="1">
      <c r="A107" s="371">
        <v>0.55208333333333304</v>
      </c>
      <c r="B107" s="372">
        <v>3731.1559999999999</v>
      </c>
      <c r="C107" s="372">
        <v>5745.3950000000004</v>
      </c>
      <c r="D107" s="372">
        <v>1147.9659999999999</v>
      </c>
      <c r="E107" s="372">
        <v>578.697</v>
      </c>
      <c r="F107" s="372">
        <v>157.23599999999999</v>
      </c>
      <c r="G107" s="372">
        <v>253.602</v>
      </c>
      <c r="H107" s="372">
        <v>202.78800000000001</v>
      </c>
      <c r="I107" s="372">
        <v>79.381</v>
      </c>
      <c r="J107" s="372">
        <v>251.399</v>
      </c>
      <c r="K107" s="372">
        <v>0</v>
      </c>
      <c r="L107" s="372">
        <v>-747.97</v>
      </c>
      <c r="M107" s="372">
        <v>12147.62</v>
      </c>
      <c r="N107" s="372">
        <v>11399.650000000001</v>
      </c>
      <c r="O107" s="372">
        <f t="shared" si="3"/>
        <v>12147.62</v>
      </c>
      <c r="P107" s="372">
        <f t="shared" si="4"/>
        <v>251.399</v>
      </c>
      <c r="Q107" s="372">
        <f t="shared" si="5"/>
        <v>0</v>
      </c>
      <c r="S107" s="371">
        <v>0.55208333333333304</v>
      </c>
      <c r="T107" s="372">
        <v>3734.6889999999999</v>
      </c>
      <c r="U107" s="372">
        <v>5559.8149999999996</v>
      </c>
      <c r="V107" s="372">
        <v>1132.981</v>
      </c>
      <c r="W107" s="372">
        <v>592.93899999999996</v>
      </c>
      <c r="X107" s="372">
        <v>238.52600000000001</v>
      </c>
      <c r="Y107" s="372">
        <v>220.52500000000001</v>
      </c>
      <c r="Z107" s="372">
        <v>164.36</v>
      </c>
      <c r="AA107" s="372">
        <v>57.110999999999997</v>
      </c>
      <c r="AB107" s="372">
        <v>-84.296000000000006</v>
      </c>
      <c r="AC107" s="372">
        <v>0</v>
      </c>
      <c r="AD107" s="372">
        <v>-747.702</v>
      </c>
      <c r="AE107" s="372">
        <v>11616.65</v>
      </c>
      <c r="AF107" s="372">
        <v>10868.948</v>
      </c>
      <c r="AG107" s="372">
        <f t="shared" si="6"/>
        <v>11616.65</v>
      </c>
      <c r="AH107" s="372">
        <f t="shared" si="7"/>
        <v>0</v>
      </c>
      <c r="AI107" s="372">
        <f t="shared" si="8"/>
        <v>-84.296000000000006</v>
      </c>
      <c r="AK107" s="371">
        <v>0.55208333333333304</v>
      </c>
      <c r="AL107" s="372">
        <v>3138.2950000000001</v>
      </c>
      <c r="AM107" s="372">
        <v>4787.759</v>
      </c>
      <c r="AN107" s="372">
        <v>38.167000000000002</v>
      </c>
      <c r="AO107" s="372">
        <v>428.815</v>
      </c>
      <c r="AP107" s="372">
        <v>142.1</v>
      </c>
      <c r="AQ107" s="372">
        <v>0</v>
      </c>
      <c r="AR107" s="372">
        <v>1213.634</v>
      </c>
      <c r="AS107" s="372">
        <v>138.14099999999999</v>
      </c>
      <c r="AT107" s="372">
        <v>1447.9870000000001</v>
      </c>
      <c r="AU107" s="372">
        <v>-1111.5730000000001</v>
      </c>
      <c r="AV107" s="372">
        <v>-633.13499999999999</v>
      </c>
      <c r="AW107" s="372">
        <v>10223.325000000001</v>
      </c>
      <c r="AX107" s="372">
        <v>9590.19</v>
      </c>
      <c r="AY107" s="372">
        <f t="shared" si="9"/>
        <v>10223.325000000001</v>
      </c>
      <c r="AZ107" s="372">
        <f t="shared" si="10"/>
        <v>1447.9870000000001</v>
      </c>
      <c r="BA107" s="372">
        <f t="shared" si="11"/>
        <v>0</v>
      </c>
    </row>
    <row r="108" spans="1:53" s="366" customFormat="1">
      <c r="A108" s="371">
        <v>0.5625</v>
      </c>
      <c r="B108" s="372">
        <v>3732.567</v>
      </c>
      <c r="C108" s="372">
        <v>5739.009</v>
      </c>
      <c r="D108" s="372">
        <v>1147.857</v>
      </c>
      <c r="E108" s="372">
        <v>576.77599999999995</v>
      </c>
      <c r="F108" s="372">
        <v>157.17500000000001</v>
      </c>
      <c r="G108" s="372">
        <v>246.64500000000001</v>
      </c>
      <c r="H108" s="372">
        <v>185.15</v>
      </c>
      <c r="I108" s="372">
        <v>82.6</v>
      </c>
      <c r="J108" s="372">
        <v>136.60400000000001</v>
      </c>
      <c r="K108" s="372">
        <v>0</v>
      </c>
      <c r="L108" s="372">
        <v>-746.98699999999997</v>
      </c>
      <c r="M108" s="372">
        <v>12004.383</v>
      </c>
      <c r="N108" s="372">
        <v>11257.396000000001</v>
      </c>
      <c r="O108" s="372">
        <f t="shared" si="3"/>
        <v>12004.383</v>
      </c>
      <c r="P108" s="372">
        <f t="shared" si="4"/>
        <v>136.60400000000001</v>
      </c>
      <c r="Q108" s="372">
        <f t="shared" si="5"/>
        <v>0</v>
      </c>
      <c r="S108" s="371">
        <v>0.5625</v>
      </c>
      <c r="T108" s="372">
        <v>3735.0169999999998</v>
      </c>
      <c r="U108" s="372">
        <v>5549.7560000000003</v>
      </c>
      <c r="V108" s="372">
        <v>1135.5619999999999</v>
      </c>
      <c r="W108" s="372">
        <v>604.01700000000005</v>
      </c>
      <c r="X108" s="372">
        <v>238.38399999999999</v>
      </c>
      <c r="Y108" s="372">
        <v>218.21</v>
      </c>
      <c r="Z108" s="372">
        <v>160.31100000000001</v>
      </c>
      <c r="AA108" s="372">
        <v>59.414999999999999</v>
      </c>
      <c r="AB108" s="372">
        <v>-193.86699999999999</v>
      </c>
      <c r="AC108" s="372">
        <v>0</v>
      </c>
      <c r="AD108" s="372">
        <v>-747.36400000000003</v>
      </c>
      <c r="AE108" s="372">
        <v>11506.805</v>
      </c>
      <c r="AF108" s="372">
        <v>10759.441000000001</v>
      </c>
      <c r="AG108" s="372">
        <f t="shared" si="6"/>
        <v>11506.805</v>
      </c>
      <c r="AH108" s="372">
        <f t="shared" si="7"/>
        <v>0</v>
      </c>
      <c r="AI108" s="372">
        <f t="shared" si="8"/>
        <v>-193.86699999999999</v>
      </c>
      <c r="AK108" s="371">
        <v>0.5625</v>
      </c>
      <c r="AL108" s="372">
        <v>3138.4520000000002</v>
      </c>
      <c r="AM108" s="372">
        <v>4825.7240000000002</v>
      </c>
      <c r="AN108" s="372">
        <v>38.18</v>
      </c>
      <c r="AO108" s="372">
        <v>435.01400000000001</v>
      </c>
      <c r="AP108" s="372">
        <v>142.04400000000001</v>
      </c>
      <c r="AQ108" s="372">
        <v>0</v>
      </c>
      <c r="AR108" s="372">
        <v>1200.981</v>
      </c>
      <c r="AS108" s="372">
        <v>136.042</v>
      </c>
      <c r="AT108" s="372">
        <v>1180.566</v>
      </c>
      <c r="AU108" s="372">
        <v>-983.21100000000001</v>
      </c>
      <c r="AV108" s="372">
        <v>-636.75599999999997</v>
      </c>
      <c r="AW108" s="372">
        <v>10113.792000000001</v>
      </c>
      <c r="AX108" s="372">
        <v>9477.0360000000019</v>
      </c>
      <c r="AY108" s="372">
        <f t="shared" si="9"/>
        <v>10113.792000000001</v>
      </c>
      <c r="AZ108" s="372">
        <f t="shared" si="10"/>
        <v>1180.566</v>
      </c>
      <c r="BA108" s="372">
        <f t="shared" si="11"/>
        <v>0</v>
      </c>
    </row>
    <row r="109" spans="1:53" s="366" customFormat="1">
      <c r="A109" s="371">
        <v>0.57291666666666696</v>
      </c>
      <c r="B109" s="372">
        <v>3732.87</v>
      </c>
      <c r="C109" s="372">
        <v>5745.4160000000002</v>
      </c>
      <c r="D109" s="372">
        <v>1148.0899999999999</v>
      </c>
      <c r="E109" s="372">
        <v>576.58100000000002</v>
      </c>
      <c r="F109" s="372">
        <v>158.83699999999999</v>
      </c>
      <c r="G109" s="372">
        <v>228.89500000000001</v>
      </c>
      <c r="H109" s="372">
        <v>168.613</v>
      </c>
      <c r="I109" s="372">
        <v>77.771000000000001</v>
      </c>
      <c r="J109" s="372">
        <v>33.713000000000001</v>
      </c>
      <c r="K109" s="372">
        <v>0</v>
      </c>
      <c r="L109" s="372">
        <v>-746.92700000000002</v>
      </c>
      <c r="M109" s="372">
        <v>11870.786</v>
      </c>
      <c r="N109" s="372">
        <v>11123.859</v>
      </c>
      <c r="O109" s="372">
        <f t="shared" si="3"/>
        <v>11870.786</v>
      </c>
      <c r="P109" s="372">
        <f t="shared" si="4"/>
        <v>33.713000000000001</v>
      </c>
      <c r="Q109" s="372">
        <f t="shared" si="5"/>
        <v>0</v>
      </c>
      <c r="S109" s="371">
        <v>0.57291666666666696</v>
      </c>
      <c r="T109" s="372">
        <v>3734.5940000000001</v>
      </c>
      <c r="U109" s="372">
        <v>5544.43</v>
      </c>
      <c r="V109" s="372">
        <v>1135.873</v>
      </c>
      <c r="W109" s="372">
        <v>599.03499999999997</v>
      </c>
      <c r="X109" s="372">
        <v>240.14</v>
      </c>
      <c r="Y109" s="372">
        <v>221.28700000000001</v>
      </c>
      <c r="Z109" s="372">
        <v>155.404</v>
      </c>
      <c r="AA109" s="372">
        <v>51.591000000000001</v>
      </c>
      <c r="AB109" s="372">
        <v>-311.14</v>
      </c>
      <c r="AC109" s="372">
        <v>0</v>
      </c>
      <c r="AD109" s="372">
        <v>-746.49099999999999</v>
      </c>
      <c r="AE109" s="372">
        <v>11371.214000000002</v>
      </c>
      <c r="AF109" s="372">
        <v>10624.723000000002</v>
      </c>
      <c r="AG109" s="372">
        <f t="shared" si="6"/>
        <v>11371.214000000002</v>
      </c>
      <c r="AH109" s="372">
        <f t="shared" si="7"/>
        <v>0</v>
      </c>
      <c r="AI109" s="372">
        <f t="shared" si="8"/>
        <v>-311.14</v>
      </c>
      <c r="AK109" s="371">
        <v>0.57291666666666696</v>
      </c>
      <c r="AL109" s="372">
        <v>3139.6010000000001</v>
      </c>
      <c r="AM109" s="372">
        <v>4674.7259999999997</v>
      </c>
      <c r="AN109" s="372">
        <v>38.200000000000003</v>
      </c>
      <c r="AO109" s="372">
        <v>429.35199999999998</v>
      </c>
      <c r="AP109" s="372">
        <v>142.024</v>
      </c>
      <c r="AQ109" s="372">
        <v>0</v>
      </c>
      <c r="AR109" s="372">
        <v>1186.0820000000001</v>
      </c>
      <c r="AS109" s="372">
        <v>124.35899999999999</v>
      </c>
      <c r="AT109" s="372">
        <v>987.48900000000003</v>
      </c>
      <c r="AU109" s="372">
        <v>-760.05799999999999</v>
      </c>
      <c r="AV109" s="372">
        <v>-622.68799999999999</v>
      </c>
      <c r="AW109" s="372">
        <v>9961.7749999999978</v>
      </c>
      <c r="AX109" s="372">
        <v>9339.0869999999977</v>
      </c>
      <c r="AY109" s="372">
        <f t="shared" si="9"/>
        <v>9961.7749999999978</v>
      </c>
      <c r="AZ109" s="372">
        <f t="shared" si="10"/>
        <v>987.48900000000003</v>
      </c>
      <c r="BA109" s="372">
        <f t="shared" si="11"/>
        <v>0</v>
      </c>
    </row>
    <row r="110" spans="1:53" s="366" customFormat="1">
      <c r="A110" s="371">
        <v>0.58333333333333304</v>
      </c>
      <c r="B110" s="372">
        <v>3732.261</v>
      </c>
      <c r="C110" s="372">
        <v>5830.076</v>
      </c>
      <c r="D110" s="372">
        <v>1147.6590000000001</v>
      </c>
      <c r="E110" s="372">
        <v>592.65499999999997</v>
      </c>
      <c r="F110" s="372">
        <v>181.578</v>
      </c>
      <c r="G110" s="372">
        <v>482.80799999999999</v>
      </c>
      <c r="H110" s="372">
        <v>146.80799999999999</v>
      </c>
      <c r="I110" s="372">
        <v>81.483999999999995</v>
      </c>
      <c r="J110" s="372">
        <v>-338.94400000000002</v>
      </c>
      <c r="K110" s="372">
        <v>0</v>
      </c>
      <c r="L110" s="372">
        <v>-758.08900000000006</v>
      </c>
      <c r="M110" s="372">
        <v>11856.385000000002</v>
      </c>
      <c r="N110" s="372">
        <v>11098.296000000002</v>
      </c>
      <c r="O110" s="372">
        <f t="shared" si="3"/>
        <v>11856.385000000002</v>
      </c>
      <c r="P110" s="372">
        <f t="shared" si="4"/>
        <v>0</v>
      </c>
      <c r="Q110" s="372">
        <f t="shared" si="5"/>
        <v>-338.94400000000002</v>
      </c>
      <c r="S110" s="371">
        <v>0.58333333333333304</v>
      </c>
      <c r="T110" s="372">
        <v>3732.8130000000001</v>
      </c>
      <c r="U110" s="372">
        <v>5551.0739999999996</v>
      </c>
      <c r="V110" s="372">
        <v>1135.751</v>
      </c>
      <c r="W110" s="372">
        <v>597.19600000000003</v>
      </c>
      <c r="X110" s="372">
        <v>237.04900000000001</v>
      </c>
      <c r="Y110" s="372">
        <v>423.99</v>
      </c>
      <c r="Z110" s="372">
        <v>143.33000000000001</v>
      </c>
      <c r="AA110" s="372">
        <v>54.356999999999999</v>
      </c>
      <c r="AB110" s="372">
        <v>-523.01700000000005</v>
      </c>
      <c r="AC110" s="372">
        <v>0</v>
      </c>
      <c r="AD110" s="372">
        <v>-749.41099999999994</v>
      </c>
      <c r="AE110" s="372">
        <v>11352.543</v>
      </c>
      <c r="AF110" s="372">
        <v>10603.132</v>
      </c>
      <c r="AG110" s="372">
        <f t="shared" si="6"/>
        <v>11352.543</v>
      </c>
      <c r="AH110" s="372">
        <f t="shared" si="7"/>
        <v>0</v>
      </c>
      <c r="AI110" s="372">
        <f t="shared" si="8"/>
        <v>-523.01700000000005</v>
      </c>
      <c r="AK110" s="371">
        <v>0.58333333333333304</v>
      </c>
      <c r="AL110" s="372">
        <v>3138.17</v>
      </c>
      <c r="AM110" s="372">
        <v>4746.1490000000003</v>
      </c>
      <c r="AN110" s="372">
        <v>38.18</v>
      </c>
      <c r="AO110" s="372">
        <v>449.91699999999997</v>
      </c>
      <c r="AP110" s="372">
        <v>142.27799999999999</v>
      </c>
      <c r="AQ110" s="372">
        <v>0</v>
      </c>
      <c r="AR110" s="372">
        <v>1221.4010000000001</v>
      </c>
      <c r="AS110" s="372">
        <v>112.339</v>
      </c>
      <c r="AT110" s="372">
        <v>534.41399999999999</v>
      </c>
      <c r="AU110" s="372">
        <v>-475.428</v>
      </c>
      <c r="AV110" s="372">
        <v>-630.15899999999999</v>
      </c>
      <c r="AW110" s="372">
        <v>9907.4200000000019</v>
      </c>
      <c r="AX110" s="372">
        <v>9277.2610000000022</v>
      </c>
      <c r="AY110" s="372">
        <f t="shared" si="9"/>
        <v>9907.4200000000019</v>
      </c>
      <c r="AZ110" s="372">
        <f t="shared" si="10"/>
        <v>534.41399999999999</v>
      </c>
      <c r="BA110" s="372">
        <f t="shared" si="11"/>
        <v>0</v>
      </c>
    </row>
    <row r="111" spans="1:53" s="366" customFormat="1">
      <c r="A111" s="371">
        <v>0.59375</v>
      </c>
      <c r="B111" s="372">
        <v>3731.8629999999998</v>
      </c>
      <c r="C111" s="372">
        <v>5878.38</v>
      </c>
      <c r="D111" s="372">
        <v>1150.9190000000001</v>
      </c>
      <c r="E111" s="372">
        <v>622.77300000000002</v>
      </c>
      <c r="F111" s="372">
        <v>184.696</v>
      </c>
      <c r="G111" s="372">
        <v>492.43</v>
      </c>
      <c r="H111" s="372">
        <v>123.526</v>
      </c>
      <c r="I111" s="372">
        <v>88.34</v>
      </c>
      <c r="J111" s="372">
        <v>-475.54599999999999</v>
      </c>
      <c r="K111" s="372">
        <v>0</v>
      </c>
      <c r="L111" s="372">
        <v>-763.49199999999996</v>
      </c>
      <c r="M111" s="372">
        <v>11797.380999999999</v>
      </c>
      <c r="N111" s="372">
        <v>11033.888999999999</v>
      </c>
      <c r="O111" s="372">
        <f t="shared" si="3"/>
        <v>11797.380999999999</v>
      </c>
      <c r="P111" s="372">
        <f t="shared" si="4"/>
        <v>0</v>
      </c>
      <c r="Q111" s="372">
        <f t="shared" si="5"/>
        <v>-475.54599999999999</v>
      </c>
      <c r="S111" s="371">
        <v>0.59375</v>
      </c>
      <c r="T111" s="372">
        <v>3733.2080000000001</v>
      </c>
      <c r="U111" s="372">
        <v>5553.0730000000003</v>
      </c>
      <c r="V111" s="372">
        <v>1135.807</v>
      </c>
      <c r="W111" s="372">
        <v>602.93499999999995</v>
      </c>
      <c r="X111" s="372">
        <v>236.44800000000001</v>
      </c>
      <c r="Y111" s="372">
        <v>416.21199999999999</v>
      </c>
      <c r="Z111" s="372">
        <v>121.134</v>
      </c>
      <c r="AA111" s="372">
        <v>56.02</v>
      </c>
      <c r="AB111" s="372">
        <v>-583.13800000000003</v>
      </c>
      <c r="AC111" s="372">
        <v>0</v>
      </c>
      <c r="AD111" s="372">
        <v>-749.55100000000004</v>
      </c>
      <c r="AE111" s="372">
        <v>11271.699000000001</v>
      </c>
      <c r="AF111" s="372">
        <v>10522.148000000001</v>
      </c>
      <c r="AG111" s="372">
        <f t="shared" si="6"/>
        <v>11271.699000000001</v>
      </c>
      <c r="AH111" s="372">
        <f t="shared" si="7"/>
        <v>0</v>
      </c>
      <c r="AI111" s="372">
        <f t="shared" si="8"/>
        <v>-583.13800000000003</v>
      </c>
      <c r="AK111" s="371">
        <v>0.59375</v>
      </c>
      <c r="AL111" s="372">
        <v>3138.636</v>
      </c>
      <c r="AM111" s="372">
        <v>4779.9780000000001</v>
      </c>
      <c r="AN111" s="372">
        <v>38.192999999999998</v>
      </c>
      <c r="AO111" s="372">
        <v>454.596</v>
      </c>
      <c r="AP111" s="372">
        <v>142.255</v>
      </c>
      <c r="AQ111" s="372">
        <v>0</v>
      </c>
      <c r="AR111" s="372">
        <v>1173.9860000000001</v>
      </c>
      <c r="AS111" s="372">
        <v>115.70399999999999</v>
      </c>
      <c r="AT111" s="372">
        <v>420.565</v>
      </c>
      <c r="AU111" s="372">
        <v>-475.13499999999999</v>
      </c>
      <c r="AV111" s="372">
        <v>-633.18799999999999</v>
      </c>
      <c r="AW111" s="372">
        <v>9788.7780000000002</v>
      </c>
      <c r="AX111" s="372">
        <v>9155.59</v>
      </c>
      <c r="AY111" s="372">
        <f t="shared" si="9"/>
        <v>9788.7780000000002</v>
      </c>
      <c r="AZ111" s="372">
        <f t="shared" si="10"/>
        <v>420.565</v>
      </c>
      <c r="BA111" s="372">
        <f t="shared" si="11"/>
        <v>0</v>
      </c>
    </row>
    <row r="112" spans="1:53" s="366" customFormat="1">
      <c r="A112" s="371">
        <v>0.60416666666666696</v>
      </c>
      <c r="B112" s="372">
        <v>3730.9789999999998</v>
      </c>
      <c r="C112" s="372">
        <v>5776.0569999999998</v>
      </c>
      <c r="D112" s="372">
        <v>1150.67</v>
      </c>
      <c r="E112" s="372">
        <v>655.32299999999998</v>
      </c>
      <c r="F112" s="372">
        <v>184.715</v>
      </c>
      <c r="G112" s="372">
        <v>493.96899999999999</v>
      </c>
      <c r="H112" s="372">
        <v>107.64</v>
      </c>
      <c r="I112" s="372">
        <v>93.34</v>
      </c>
      <c r="J112" s="372">
        <v>-448.16</v>
      </c>
      <c r="K112" s="372">
        <v>0</v>
      </c>
      <c r="L112" s="372">
        <v>-755.94799999999998</v>
      </c>
      <c r="M112" s="372">
        <v>11744.532999999999</v>
      </c>
      <c r="N112" s="372">
        <v>10988.584999999999</v>
      </c>
      <c r="O112" s="372">
        <f t="shared" si="3"/>
        <v>11744.532999999999</v>
      </c>
      <c r="P112" s="372">
        <f t="shared" si="4"/>
        <v>0</v>
      </c>
      <c r="Q112" s="372">
        <f t="shared" si="5"/>
        <v>-448.16</v>
      </c>
      <c r="S112" s="371">
        <v>0.60416666666666696</v>
      </c>
      <c r="T112" s="372">
        <v>3728.9189999999999</v>
      </c>
      <c r="U112" s="372">
        <v>5566.4160000000002</v>
      </c>
      <c r="V112" s="372">
        <v>1138.9079999999999</v>
      </c>
      <c r="W112" s="372">
        <v>613.66999999999996</v>
      </c>
      <c r="X112" s="372">
        <v>236.839</v>
      </c>
      <c r="Y112" s="372">
        <v>468.38</v>
      </c>
      <c r="Z112" s="372">
        <v>126.053</v>
      </c>
      <c r="AA112" s="372">
        <v>54.091000000000001</v>
      </c>
      <c r="AB112" s="372">
        <v>-708.13599999999997</v>
      </c>
      <c r="AC112" s="372">
        <v>0</v>
      </c>
      <c r="AD112" s="372">
        <v>-751.76400000000001</v>
      </c>
      <c r="AE112" s="372">
        <v>11225.139999999998</v>
      </c>
      <c r="AF112" s="372">
        <v>10473.375999999998</v>
      </c>
      <c r="AG112" s="372">
        <f t="shared" si="6"/>
        <v>11225.139999999998</v>
      </c>
      <c r="AH112" s="372">
        <f t="shared" si="7"/>
        <v>0</v>
      </c>
      <c r="AI112" s="372">
        <f t="shared" si="8"/>
        <v>-708.13599999999997</v>
      </c>
      <c r="AK112" s="371">
        <v>0.60416666666666696</v>
      </c>
      <c r="AL112" s="372">
        <v>3137.95</v>
      </c>
      <c r="AM112" s="372">
        <v>4743.5640000000003</v>
      </c>
      <c r="AN112" s="372">
        <v>38.159999999999997</v>
      </c>
      <c r="AO112" s="372">
        <v>455.41500000000002</v>
      </c>
      <c r="AP112" s="372">
        <v>142.24100000000001</v>
      </c>
      <c r="AQ112" s="372">
        <v>0</v>
      </c>
      <c r="AR112" s="372">
        <v>1217.32</v>
      </c>
      <c r="AS112" s="372">
        <v>135.60599999999999</v>
      </c>
      <c r="AT112" s="372">
        <v>398.49400000000003</v>
      </c>
      <c r="AU112" s="372">
        <v>-475.07600000000002</v>
      </c>
      <c r="AV112" s="372">
        <v>-630.51099999999997</v>
      </c>
      <c r="AW112" s="372">
        <v>9793.6739999999991</v>
      </c>
      <c r="AX112" s="372">
        <v>9163.1629999999986</v>
      </c>
      <c r="AY112" s="372">
        <f t="shared" si="9"/>
        <v>9793.6739999999991</v>
      </c>
      <c r="AZ112" s="372">
        <f t="shared" si="10"/>
        <v>398.49400000000003</v>
      </c>
      <c r="BA112" s="372">
        <f t="shared" si="11"/>
        <v>0</v>
      </c>
    </row>
    <row r="113" spans="1:53" s="366" customFormat="1">
      <c r="A113" s="371">
        <v>0.61458333333333304</v>
      </c>
      <c r="B113" s="372">
        <v>3732.0219999999999</v>
      </c>
      <c r="C113" s="372">
        <v>5743.4889999999996</v>
      </c>
      <c r="D113" s="372">
        <v>1150.5419999999999</v>
      </c>
      <c r="E113" s="372">
        <v>640.40499999999997</v>
      </c>
      <c r="F113" s="372">
        <v>201.482</v>
      </c>
      <c r="G113" s="372">
        <v>475.62900000000002</v>
      </c>
      <c r="H113" s="372">
        <v>90.094999999999999</v>
      </c>
      <c r="I113" s="372">
        <v>98.480999999999995</v>
      </c>
      <c r="J113" s="372">
        <v>-509.37599999999998</v>
      </c>
      <c r="K113" s="372">
        <v>0</v>
      </c>
      <c r="L113" s="372">
        <v>-752.12699999999995</v>
      </c>
      <c r="M113" s="372">
        <v>11622.768999999998</v>
      </c>
      <c r="N113" s="372">
        <v>10870.641999999998</v>
      </c>
      <c r="O113" s="372">
        <f t="shared" si="3"/>
        <v>11622.768999999998</v>
      </c>
      <c r="P113" s="372">
        <f t="shared" si="4"/>
        <v>0</v>
      </c>
      <c r="Q113" s="372">
        <f t="shared" si="5"/>
        <v>-509.37599999999998</v>
      </c>
      <c r="S113" s="371">
        <v>0.61458333333333304</v>
      </c>
      <c r="T113" s="372">
        <v>3732.799</v>
      </c>
      <c r="U113" s="372">
        <v>5565.2529999999997</v>
      </c>
      <c r="V113" s="372">
        <v>1134.8779999999999</v>
      </c>
      <c r="W113" s="372">
        <v>609.37199999999996</v>
      </c>
      <c r="X113" s="372">
        <v>236.845</v>
      </c>
      <c r="Y113" s="372">
        <v>488.54899999999998</v>
      </c>
      <c r="Z113" s="372">
        <v>117.461</v>
      </c>
      <c r="AA113" s="372">
        <v>49.835999999999999</v>
      </c>
      <c r="AB113" s="372">
        <v>-758.75</v>
      </c>
      <c r="AC113" s="372">
        <v>0</v>
      </c>
      <c r="AD113" s="372">
        <v>-751.69299999999998</v>
      </c>
      <c r="AE113" s="372">
        <v>11176.242999999999</v>
      </c>
      <c r="AF113" s="372">
        <v>10424.549999999999</v>
      </c>
      <c r="AG113" s="372">
        <f t="shared" si="6"/>
        <v>11176.242999999999</v>
      </c>
      <c r="AH113" s="372">
        <f t="shared" si="7"/>
        <v>0</v>
      </c>
      <c r="AI113" s="372">
        <f t="shared" si="8"/>
        <v>-758.75</v>
      </c>
      <c r="AK113" s="371">
        <v>0.61458333333333304</v>
      </c>
      <c r="AL113" s="372">
        <v>3130.0450000000001</v>
      </c>
      <c r="AM113" s="372">
        <v>4722.223</v>
      </c>
      <c r="AN113" s="372">
        <v>38.18</v>
      </c>
      <c r="AO113" s="372">
        <v>458.42399999999998</v>
      </c>
      <c r="AP113" s="372">
        <v>142.21700000000001</v>
      </c>
      <c r="AQ113" s="372">
        <v>0</v>
      </c>
      <c r="AR113" s="372">
        <v>1172.1010000000001</v>
      </c>
      <c r="AS113" s="372">
        <v>135.48400000000001</v>
      </c>
      <c r="AT113" s="372">
        <v>377.60500000000002</v>
      </c>
      <c r="AU113" s="372">
        <v>-474.76</v>
      </c>
      <c r="AV113" s="372">
        <v>-628.01199999999994</v>
      </c>
      <c r="AW113" s="372">
        <v>9701.5190000000002</v>
      </c>
      <c r="AX113" s="372">
        <v>9073.5069999999996</v>
      </c>
      <c r="AY113" s="372">
        <f t="shared" si="9"/>
        <v>9701.5190000000002</v>
      </c>
      <c r="AZ113" s="372">
        <f t="shared" si="10"/>
        <v>377.60500000000002</v>
      </c>
      <c r="BA113" s="372">
        <f t="shared" si="11"/>
        <v>0</v>
      </c>
    </row>
    <row r="114" spans="1:53" s="366" customFormat="1">
      <c r="A114" s="371">
        <v>0.625</v>
      </c>
      <c r="B114" s="372">
        <v>3733.1849999999999</v>
      </c>
      <c r="C114" s="372">
        <v>5723.759</v>
      </c>
      <c r="D114" s="372">
        <v>1150.5509999999999</v>
      </c>
      <c r="E114" s="372">
        <v>611.87400000000002</v>
      </c>
      <c r="F114" s="372">
        <v>457.19</v>
      </c>
      <c r="G114" s="372">
        <v>324.541</v>
      </c>
      <c r="H114" s="372">
        <v>69.59</v>
      </c>
      <c r="I114" s="372">
        <v>94.92</v>
      </c>
      <c r="J114" s="372">
        <v>-472.58300000000003</v>
      </c>
      <c r="K114" s="372">
        <v>0</v>
      </c>
      <c r="L114" s="372">
        <v>-749.46699999999998</v>
      </c>
      <c r="M114" s="372">
        <v>11693.026999999998</v>
      </c>
      <c r="N114" s="372">
        <v>10943.559999999998</v>
      </c>
      <c r="O114" s="372">
        <f t="shared" si="3"/>
        <v>11693.026999999998</v>
      </c>
      <c r="P114" s="372">
        <f t="shared" si="4"/>
        <v>0</v>
      </c>
      <c r="Q114" s="372">
        <f t="shared" si="5"/>
        <v>-472.58300000000003</v>
      </c>
      <c r="S114" s="371">
        <v>0.625</v>
      </c>
      <c r="T114" s="372">
        <v>3733.5349999999999</v>
      </c>
      <c r="U114" s="372">
        <v>5579.8320000000003</v>
      </c>
      <c r="V114" s="372">
        <v>1104.7159999999999</v>
      </c>
      <c r="W114" s="372">
        <v>635.40499999999997</v>
      </c>
      <c r="X114" s="372">
        <v>235.95599999999999</v>
      </c>
      <c r="Y114" s="372">
        <v>460.19799999999998</v>
      </c>
      <c r="Z114" s="372">
        <v>85.754999999999995</v>
      </c>
      <c r="AA114" s="372">
        <v>52.612000000000002</v>
      </c>
      <c r="AB114" s="372">
        <v>-745.72799999999995</v>
      </c>
      <c r="AC114" s="372">
        <v>0</v>
      </c>
      <c r="AD114" s="372">
        <v>-753.149</v>
      </c>
      <c r="AE114" s="372">
        <v>11142.281000000001</v>
      </c>
      <c r="AF114" s="372">
        <v>10389.132000000001</v>
      </c>
      <c r="AG114" s="372">
        <f t="shared" si="6"/>
        <v>11142.281000000001</v>
      </c>
      <c r="AH114" s="372">
        <f t="shared" si="7"/>
        <v>0</v>
      </c>
      <c r="AI114" s="372">
        <f t="shared" si="8"/>
        <v>-745.72799999999995</v>
      </c>
      <c r="AK114" s="371">
        <v>0.625</v>
      </c>
      <c r="AL114" s="372">
        <v>3125.9609999999998</v>
      </c>
      <c r="AM114" s="372">
        <v>4695.2209999999995</v>
      </c>
      <c r="AN114" s="372">
        <v>38.200000000000003</v>
      </c>
      <c r="AO114" s="372">
        <v>478.96100000000001</v>
      </c>
      <c r="AP114" s="372">
        <v>141.369</v>
      </c>
      <c r="AQ114" s="372">
        <v>0</v>
      </c>
      <c r="AR114" s="372">
        <v>1092.5150000000001</v>
      </c>
      <c r="AS114" s="372">
        <v>129.78100000000001</v>
      </c>
      <c r="AT114" s="372">
        <v>576.67600000000004</v>
      </c>
      <c r="AU114" s="372">
        <v>-642.87400000000002</v>
      </c>
      <c r="AV114" s="372">
        <v>-625.79100000000005</v>
      </c>
      <c r="AW114" s="372">
        <v>9635.81</v>
      </c>
      <c r="AX114" s="372">
        <v>9010.0190000000002</v>
      </c>
      <c r="AY114" s="372">
        <f t="shared" si="9"/>
        <v>9635.81</v>
      </c>
      <c r="AZ114" s="372">
        <f t="shared" si="10"/>
        <v>576.67600000000004</v>
      </c>
      <c r="BA114" s="372">
        <f t="shared" si="11"/>
        <v>0</v>
      </c>
    </row>
    <row r="115" spans="1:53" s="366" customFormat="1">
      <c r="A115" s="371">
        <v>0.63541666666666696</v>
      </c>
      <c r="B115" s="372">
        <v>3735.1579999999999</v>
      </c>
      <c r="C115" s="372">
        <v>5735.2120000000004</v>
      </c>
      <c r="D115" s="372">
        <v>1150.001</v>
      </c>
      <c r="E115" s="372">
        <v>599.91399999999999</v>
      </c>
      <c r="F115" s="372">
        <v>493.00900000000001</v>
      </c>
      <c r="G115" s="372">
        <v>290.27300000000002</v>
      </c>
      <c r="H115" s="372">
        <v>52.207999999999998</v>
      </c>
      <c r="I115" s="372">
        <v>100.712</v>
      </c>
      <c r="J115" s="372">
        <v>-483.26299999999998</v>
      </c>
      <c r="K115" s="372">
        <v>0</v>
      </c>
      <c r="L115" s="372">
        <v>-749.63900000000001</v>
      </c>
      <c r="M115" s="372">
        <v>11673.224</v>
      </c>
      <c r="N115" s="372">
        <v>10923.585000000001</v>
      </c>
      <c r="O115" s="372">
        <f t="shared" si="3"/>
        <v>11673.224</v>
      </c>
      <c r="P115" s="372">
        <f t="shared" si="4"/>
        <v>0</v>
      </c>
      <c r="Q115" s="372">
        <f t="shared" si="5"/>
        <v>-483.26299999999998</v>
      </c>
      <c r="S115" s="371">
        <v>0.63541666666666696</v>
      </c>
      <c r="T115" s="372">
        <v>3732.2930000000001</v>
      </c>
      <c r="U115" s="372">
        <v>5594.6350000000002</v>
      </c>
      <c r="V115" s="372">
        <v>1134.876</v>
      </c>
      <c r="W115" s="372">
        <v>664.86300000000006</v>
      </c>
      <c r="X115" s="372">
        <v>236.81100000000001</v>
      </c>
      <c r="Y115" s="372">
        <v>474.79199999999997</v>
      </c>
      <c r="Z115" s="372">
        <v>69.369</v>
      </c>
      <c r="AA115" s="372">
        <v>48.414999999999999</v>
      </c>
      <c r="AB115" s="372">
        <v>-850.15599999999995</v>
      </c>
      <c r="AC115" s="372">
        <v>0</v>
      </c>
      <c r="AD115" s="372">
        <v>-756.17</v>
      </c>
      <c r="AE115" s="372">
        <v>11105.898000000001</v>
      </c>
      <c r="AF115" s="372">
        <v>10349.728000000001</v>
      </c>
      <c r="AG115" s="372">
        <f t="shared" si="6"/>
        <v>11105.898000000001</v>
      </c>
      <c r="AH115" s="372">
        <f t="shared" si="7"/>
        <v>0</v>
      </c>
      <c r="AI115" s="372">
        <f t="shared" si="8"/>
        <v>-850.15599999999995</v>
      </c>
      <c r="AK115" s="371">
        <v>0.63541666666666696</v>
      </c>
      <c r="AL115" s="372">
        <v>3125.6489999999999</v>
      </c>
      <c r="AM115" s="372">
        <v>4761.9589999999998</v>
      </c>
      <c r="AN115" s="372">
        <v>38.14</v>
      </c>
      <c r="AO115" s="372">
        <v>485.43</v>
      </c>
      <c r="AP115" s="372">
        <v>141.34700000000001</v>
      </c>
      <c r="AQ115" s="372">
        <v>0</v>
      </c>
      <c r="AR115" s="372">
        <v>1068.7090000000001</v>
      </c>
      <c r="AS115" s="372">
        <v>123.09399999999999</v>
      </c>
      <c r="AT115" s="372">
        <v>636.39700000000005</v>
      </c>
      <c r="AU115" s="372">
        <v>-785.08199999999999</v>
      </c>
      <c r="AV115" s="372">
        <v>-631.84100000000001</v>
      </c>
      <c r="AW115" s="372">
        <v>9595.643</v>
      </c>
      <c r="AX115" s="372">
        <v>8963.8019999999997</v>
      </c>
      <c r="AY115" s="372">
        <f t="shared" si="9"/>
        <v>9595.643</v>
      </c>
      <c r="AZ115" s="372">
        <f t="shared" si="10"/>
        <v>636.39700000000005</v>
      </c>
      <c r="BA115" s="372">
        <f t="shared" si="11"/>
        <v>0</v>
      </c>
    </row>
    <row r="116" spans="1:53" s="366" customFormat="1">
      <c r="A116" s="371">
        <v>0.64583333333333304</v>
      </c>
      <c r="B116" s="372">
        <v>3732.9409999999998</v>
      </c>
      <c r="C116" s="372">
        <v>5758.7969999999996</v>
      </c>
      <c r="D116" s="372">
        <v>1150.5419999999999</v>
      </c>
      <c r="E116" s="372">
        <v>595.10500000000002</v>
      </c>
      <c r="F116" s="372">
        <v>493.63</v>
      </c>
      <c r="G116" s="372">
        <v>286.07299999999998</v>
      </c>
      <c r="H116" s="372">
        <v>38.207000000000001</v>
      </c>
      <c r="I116" s="372">
        <v>102.425</v>
      </c>
      <c r="J116" s="372">
        <v>-479.73599999999999</v>
      </c>
      <c r="K116" s="372">
        <v>0</v>
      </c>
      <c r="L116" s="372">
        <v>-751.01400000000001</v>
      </c>
      <c r="M116" s="372">
        <v>11677.983999999997</v>
      </c>
      <c r="N116" s="372">
        <v>10926.969999999998</v>
      </c>
      <c r="O116" s="372">
        <f t="shared" si="3"/>
        <v>11677.983999999997</v>
      </c>
      <c r="P116" s="372">
        <f t="shared" si="4"/>
        <v>0</v>
      </c>
      <c r="Q116" s="372">
        <f t="shared" si="5"/>
        <v>-479.73599999999999</v>
      </c>
      <c r="S116" s="371">
        <v>0.64583333333333304</v>
      </c>
      <c r="T116" s="372">
        <v>3732.7040000000002</v>
      </c>
      <c r="U116" s="372">
        <v>5576.1840000000002</v>
      </c>
      <c r="V116" s="372">
        <v>1137.68</v>
      </c>
      <c r="W116" s="372">
        <v>651.64099999999996</v>
      </c>
      <c r="X116" s="372">
        <v>231.70699999999999</v>
      </c>
      <c r="Y116" s="372">
        <v>460.33300000000003</v>
      </c>
      <c r="Z116" s="372">
        <v>56.192999999999998</v>
      </c>
      <c r="AA116" s="372">
        <v>49.65</v>
      </c>
      <c r="AB116" s="372">
        <v>-791.01400000000001</v>
      </c>
      <c r="AC116" s="372">
        <v>0</v>
      </c>
      <c r="AD116" s="372">
        <v>-753.59400000000005</v>
      </c>
      <c r="AE116" s="372">
        <v>11105.078000000001</v>
      </c>
      <c r="AF116" s="372">
        <v>10351.484</v>
      </c>
      <c r="AG116" s="372">
        <f t="shared" si="6"/>
        <v>11105.078000000001</v>
      </c>
      <c r="AH116" s="372">
        <f t="shared" si="7"/>
        <v>0</v>
      </c>
      <c r="AI116" s="372">
        <f t="shared" si="8"/>
        <v>-791.01400000000001</v>
      </c>
      <c r="AK116" s="371">
        <v>0.64583333333333304</v>
      </c>
      <c r="AL116" s="372">
        <v>3122.4140000000002</v>
      </c>
      <c r="AM116" s="372">
        <v>4767.1549999999997</v>
      </c>
      <c r="AN116" s="372">
        <v>37.267000000000003</v>
      </c>
      <c r="AO116" s="372">
        <v>482.16500000000002</v>
      </c>
      <c r="AP116" s="372">
        <v>141.32300000000001</v>
      </c>
      <c r="AQ116" s="372">
        <v>0</v>
      </c>
      <c r="AR116" s="372">
        <v>1026.1690000000001</v>
      </c>
      <c r="AS116" s="372">
        <v>111.28</v>
      </c>
      <c r="AT116" s="372">
        <v>597.97500000000002</v>
      </c>
      <c r="AU116" s="372">
        <v>-782.34400000000005</v>
      </c>
      <c r="AV116" s="372">
        <v>-631.48500000000001</v>
      </c>
      <c r="AW116" s="372">
        <v>9503.4040000000023</v>
      </c>
      <c r="AX116" s="372">
        <v>8871.9190000000017</v>
      </c>
      <c r="AY116" s="372">
        <f t="shared" si="9"/>
        <v>9503.4040000000023</v>
      </c>
      <c r="AZ116" s="372">
        <f t="shared" si="10"/>
        <v>597.97500000000002</v>
      </c>
      <c r="BA116" s="372">
        <f t="shared" si="11"/>
        <v>0</v>
      </c>
    </row>
    <row r="117" spans="1:53" s="366" customFormat="1">
      <c r="A117" s="371">
        <v>0.65625</v>
      </c>
      <c r="B117" s="372">
        <v>3734.0970000000002</v>
      </c>
      <c r="C117" s="372">
        <v>5759.1120000000001</v>
      </c>
      <c r="D117" s="372">
        <v>1150.3800000000001</v>
      </c>
      <c r="E117" s="372">
        <v>592.96600000000001</v>
      </c>
      <c r="F117" s="372">
        <v>498.90100000000001</v>
      </c>
      <c r="G117" s="372">
        <v>270.79300000000001</v>
      </c>
      <c r="H117" s="372">
        <v>28.681999999999999</v>
      </c>
      <c r="I117" s="372">
        <v>101.60299999999999</v>
      </c>
      <c r="J117" s="372">
        <v>-455.48099999999999</v>
      </c>
      <c r="K117" s="372">
        <v>0</v>
      </c>
      <c r="L117" s="372">
        <v>-750.64800000000002</v>
      </c>
      <c r="M117" s="372">
        <v>11681.053</v>
      </c>
      <c r="N117" s="372">
        <v>10930.405000000001</v>
      </c>
      <c r="O117" s="372">
        <f t="shared" si="3"/>
        <v>11681.053</v>
      </c>
      <c r="P117" s="372">
        <f t="shared" si="4"/>
        <v>0</v>
      </c>
      <c r="Q117" s="372">
        <f t="shared" si="5"/>
        <v>-455.48099999999999</v>
      </c>
      <c r="S117" s="371">
        <v>0.65625</v>
      </c>
      <c r="T117" s="372">
        <v>3732.3530000000001</v>
      </c>
      <c r="U117" s="372">
        <v>5569.5730000000003</v>
      </c>
      <c r="V117" s="372">
        <v>1137.864</v>
      </c>
      <c r="W117" s="372">
        <v>619.92700000000002</v>
      </c>
      <c r="X117" s="372">
        <v>236.18899999999999</v>
      </c>
      <c r="Y117" s="372">
        <v>461.02600000000001</v>
      </c>
      <c r="Z117" s="372">
        <v>46.348999999999997</v>
      </c>
      <c r="AA117" s="372">
        <v>49.054000000000002</v>
      </c>
      <c r="AB117" s="372">
        <v>-763.06299999999999</v>
      </c>
      <c r="AC117" s="372">
        <v>0</v>
      </c>
      <c r="AD117" s="372">
        <v>-751.39200000000005</v>
      </c>
      <c r="AE117" s="372">
        <v>11089.271999999999</v>
      </c>
      <c r="AF117" s="372">
        <v>10337.879999999999</v>
      </c>
      <c r="AG117" s="372">
        <f t="shared" si="6"/>
        <v>11089.271999999999</v>
      </c>
      <c r="AH117" s="372">
        <f t="shared" si="7"/>
        <v>0</v>
      </c>
      <c r="AI117" s="372">
        <f t="shared" si="8"/>
        <v>-763.06299999999999</v>
      </c>
      <c r="AK117" s="371">
        <v>0.65625</v>
      </c>
      <c r="AL117" s="372">
        <v>3122.5230000000001</v>
      </c>
      <c r="AM117" s="372">
        <v>4702.2830000000004</v>
      </c>
      <c r="AN117" s="372">
        <v>66.861999999999995</v>
      </c>
      <c r="AO117" s="372">
        <v>484.55099999999999</v>
      </c>
      <c r="AP117" s="372">
        <v>141.31100000000001</v>
      </c>
      <c r="AQ117" s="372">
        <v>0</v>
      </c>
      <c r="AR117" s="372">
        <v>974.74099999999999</v>
      </c>
      <c r="AS117" s="372">
        <v>107.84099999999999</v>
      </c>
      <c r="AT117" s="372">
        <v>533.82600000000002</v>
      </c>
      <c r="AU117" s="372">
        <v>-699.26400000000001</v>
      </c>
      <c r="AV117" s="372">
        <v>-625.87599999999998</v>
      </c>
      <c r="AW117" s="372">
        <v>9434.6740000000027</v>
      </c>
      <c r="AX117" s="372">
        <v>8808.7980000000025</v>
      </c>
      <c r="AY117" s="372">
        <f t="shared" si="9"/>
        <v>9434.6740000000027</v>
      </c>
      <c r="AZ117" s="372">
        <f t="shared" si="10"/>
        <v>533.82600000000002</v>
      </c>
      <c r="BA117" s="372">
        <f t="shared" si="11"/>
        <v>0</v>
      </c>
    </row>
    <row r="118" spans="1:53" s="366" customFormat="1">
      <c r="A118" s="371">
        <v>0.66666666666666696</v>
      </c>
      <c r="B118" s="372">
        <v>3734.4409999999998</v>
      </c>
      <c r="C118" s="372">
        <v>5759.0820000000003</v>
      </c>
      <c r="D118" s="372">
        <v>1150.9659999999999</v>
      </c>
      <c r="E118" s="372">
        <v>617.33799999999997</v>
      </c>
      <c r="F118" s="372">
        <v>569.95899999999995</v>
      </c>
      <c r="G118" s="372">
        <v>309.40499999999997</v>
      </c>
      <c r="H118" s="372">
        <v>23.648</v>
      </c>
      <c r="I118" s="372">
        <v>112.354</v>
      </c>
      <c r="J118" s="372">
        <v>-730.58799999999997</v>
      </c>
      <c r="K118" s="372">
        <v>0</v>
      </c>
      <c r="L118" s="372">
        <v>-753.15800000000002</v>
      </c>
      <c r="M118" s="372">
        <v>11546.605000000001</v>
      </c>
      <c r="N118" s="372">
        <v>10793.447000000002</v>
      </c>
      <c r="O118" s="372">
        <f t="shared" si="3"/>
        <v>11546.605000000001</v>
      </c>
      <c r="P118" s="372">
        <f t="shared" si="4"/>
        <v>0</v>
      </c>
      <c r="Q118" s="372">
        <f t="shared" si="5"/>
        <v>-730.58799999999997</v>
      </c>
      <c r="S118" s="371">
        <v>0.66666666666666696</v>
      </c>
      <c r="T118" s="372">
        <v>3733.2759999999998</v>
      </c>
      <c r="U118" s="372">
        <v>5508.6</v>
      </c>
      <c r="V118" s="372">
        <v>1136.6120000000001</v>
      </c>
      <c r="W118" s="372">
        <v>620.69100000000003</v>
      </c>
      <c r="X118" s="372">
        <v>246.67</v>
      </c>
      <c r="Y118" s="372">
        <v>349.11700000000002</v>
      </c>
      <c r="Z118" s="372">
        <v>36.15</v>
      </c>
      <c r="AA118" s="372">
        <v>46.404000000000003</v>
      </c>
      <c r="AB118" s="372">
        <v>-632.01</v>
      </c>
      <c r="AC118" s="372">
        <v>0</v>
      </c>
      <c r="AD118" s="372">
        <v>-744.54700000000003</v>
      </c>
      <c r="AE118" s="372">
        <v>11045.510000000002</v>
      </c>
      <c r="AF118" s="372">
        <v>10300.963000000002</v>
      </c>
      <c r="AG118" s="372">
        <f t="shared" si="6"/>
        <v>11045.510000000002</v>
      </c>
      <c r="AH118" s="372">
        <f t="shared" si="7"/>
        <v>0</v>
      </c>
      <c r="AI118" s="372">
        <f t="shared" si="8"/>
        <v>-632.01</v>
      </c>
      <c r="AK118" s="371">
        <v>0.66666666666666696</v>
      </c>
      <c r="AL118" s="372">
        <v>3126.9969999999998</v>
      </c>
      <c r="AM118" s="372">
        <v>4720.1059999999998</v>
      </c>
      <c r="AN118" s="372">
        <v>78.777000000000001</v>
      </c>
      <c r="AO118" s="372">
        <v>499.90499999999997</v>
      </c>
      <c r="AP118" s="372">
        <v>146.82900000000001</v>
      </c>
      <c r="AQ118" s="372">
        <v>0</v>
      </c>
      <c r="AR118" s="372">
        <v>929.24699999999996</v>
      </c>
      <c r="AS118" s="372">
        <v>106.04900000000001</v>
      </c>
      <c r="AT118" s="372">
        <v>354.81700000000001</v>
      </c>
      <c r="AU118" s="372">
        <v>-642.53499999999997</v>
      </c>
      <c r="AV118" s="372">
        <v>-628.42200000000003</v>
      </c>
      <c r="AW118" s="372">
        <v>9320.1919999999991</v>
      </c>
      <c r="AX118" s="372">
        <v>8691.7699999999986</v>
      </c>
      <c r="AY118" s="372">
        <f t="shared" si="9"/>
        <v>9320.1919999999991</v>
      </c>
      <c r="AZ118" s="372">
        <f t="shared" si="10"/>
        <v>354.81700000000001</v>
      </c>
      <c r="BA118" s="372">
        <f t="shared" si="11"/>
        <v>0</v>
      </c>
    </row>
    <row r="119" spans="1:53" s="366" customFormat="1">
      <c r="A119" s="371">
        <v>0.67708333333333304</v>
      </c>
      <c r="B119" s="372">
        <v>3733.4789999999998</v>
      </c>
      <c r="C119" s="372">
        <v>5757.6549999999997</v>
      </c>
      <c r="D119" s="372">
        <v>1151.1379999999999</v>
      </c>
      <c r="E119" s="372">
        <v>623.25699999999995</v>
      </c>
      <c r="F119" s="372">
        <v>576.86800000000005</v>
      </c>
      <c r="G119" s="372">
        <v>326.45299999999997</v>
      </c>
      <c r="H119" s="372">
        <v>21.734999999999999</v>
      </c>
      <c r="I119" s="372">
        <v>112.17100000000001</v>
      </c>
      <c r="J119" s="372">
        <v>-732.5</v>
      </c>
      <c r="K119" s="372">
        <v>0</v>
      </c>
      <c r="L119" s="372">
        <v>-753.52499999999998</v>
      </c>
      <c r="M119" s="372">
        <v>11570.256000000001</v>
      </c>
      <c r="N119" s="372">
        <v>10816.731000000002</v>
      </c>
      <c r="O119" s="372">
        <f t="shared" ref="O119:O149" si="12">M119</f>
        <v>11570.256000000001</v>
      </c>
      <c r="P119" s="372">
        <f t="shared" ref="P119:P149" si="13">IF(J119&lt;0,0,J119)</f>
        <v>0</v>
      </c>
      <c r="Q119" s="372">
        <f t="shared" ref="Q119:Q149" si="14">IF(J119&lt;0,J119,0)</f>
        <v>-732.5</v>
      </c>
      <c r="S119" s="371">
        <v>0.67708333333333304</v>
      </c>
      <c r="T119" s="372">
        <v>3733.6170000000002</v>
      </c>
      <c r="U119" s="372">
        <v>5480.0420000000004</v>
      </c>
      <c r="V119" s="372">
        <v>1136.6369999999999</v>
      </c>
      <c r="W119" s="372">
        <v>622.13199999999995</v>
      </c>
      <c r="X119" s="372">
        <v>247.46700000000001</v>
      </c>
      <c r="Y119" s="372">
        <v>329.37</v>
      </c>
      <c r="Z119" s="372">
        <v>28.86</v>
      </c>
      <c r="AA119" s="372">
        <v>49.42</v>
      </c>
      <c r="AB119" s="372">
        <v>-566.88</v>
      </c>
      <c r="AC119" s="372">
        <v>0</v>
      </c>
      <c r="AD119" s="372">
        <v>-741.83100000000002</v>
      </c>
      <c r="AE119" s="372">
        <v>11060.665000000003</v>
      </c>
      <c r="AF119" s="372">
        <v>10318.834000000003</v>
      </c>
      <c r="AG119" s="372">
        <f t="shared" ref="AG119:AG149" si="15">AE119</f>
        <v>11060.665000000003</v>
      </c>
      <c r="AH119" s="372">
        <f t="shared" ref="AH119:AH149" si="16">IF(AB119&lt;0,0,AB119)</f>
        <v>0</v>
      </c>
      <c r="AI119" s="372">
        <f t="shared" ref="AI119:AI149" si="17">IF(AB119&lt;0,AB119,0)</f>
        <v>-566.88</v>
      </c>
      <c r="AK119" s="371">
        <v>0.67708333333333304</v>
      </c>
      <c r="AL119" s="372">
        <v>3135.03</v>
      </c>
      <c r="AM119" s="372">
        <v>4755.7809999999999</v>
      </c>
      <c r="AN119" s="372">
        <v>95.575999999999993</v>
      </c>
      <c r="AO119" s="372">
        <v>505.54300000000001</v>
      </c>
      <c r="AP119" s="372">
        <v>147.744</v>
      </c>
      <c r="AQ119" s="372">
        <v>0</v>
      </c>
      <c r="AR119" s="372">
        <v>912.29200000000003</v>
      </c>
      <c r="AS119" s="372">
        <v>112.65300000000001</v>
      </c>
      <c r="AT119" s="372">
        <v>277.75299999999999</v>
      </c>
      <c r="AU119" s="372">
        <v>-633.03800000000001</v>
      </c>
      <c r="AV119" s="372">
        <v>-632.61800000000005</v>
      </c>
      <c r="AW119" s="372">
        <v>9309.3340000000007</v>
      </c>
      <c r="AX119" s="372">
        <v>8676.7160000000003</v>
      </c>
      <c r="AY119" s="372">
        <f t="shared" ref="AY119:AY149" si="18">AW119</f>
        <v>9309.3340000000007</v>
      </c>
      <c r="AZ119" s="372">
        <f t="shared" ref="AZ119:AZ149" si="19">IF(AT119&lt;0,0,AT119)</f>
        <v>277.75299999999999</v>
      </c>
      <c r="BA119" s="372">
        <f t="shared" ref="BA119:BA149" si="20">IF(AT119&lt;0,AT119,0)</f>
        <v>0</v>
      </c>
    </row>
    <row r="120" spans="1:53" s="366" customFormat="1">
      <c r="A120" s="371">
        <v>0.6875</v>
      </c>
      <c r="B120" s="372">
        <v>3735.0329999999999</v>
      </c>
      <c r="C120" s="372">
        <v>5766.8069999999998</v>
      </c>
      <c r="D120" s="372">
        <v>1151.2639999999999</v>
      </c>
      <c r="E120" s="372">
        <v>622.88400000000001</v>
      </c>
      <c r="F120" s="372">
        <v>576.90200000000004</v>
      </c>
      <c r="G120" s="372">
        <v>327.911</v>
      </c>
      <c r="H120" s="372">
        <v>21.881</v>
      </c>
      <c r="I120" s="372">
        <v>105</v>
      </c>
      <c r="J120" s="372">
        <v>-647.50199999999995</v>
      </c>
      <c r="K120" s="372">
        <v>0</v>
      </c>
      <c r="L120" s="372">
        <v>-754.30499999999995</v>
      </c>
      <c r="M120" s="372">
        <v>11660.179999999998</v>
      </c>
      <c r="N120" s="372">
        <v>10905.874999999998</v>
      </c>
      <c r="O120" s="372">
        <f t="shared" si="12"/>
        <v>11660.179999999998</v>
      </c>
      <c r="P120" s="372">
        <f t="shared" si="13"/>
        <v>0</v>
      </c>
      <c r="Q120" s="372">
        <f t="shared" si="14"/>
        <v>-647.50199999999995</v>
      </c>
      <c r="S120" s="371">
        <v>0.6875</v>
      </c>
      <c r="T120" s="372">
        <v>3733.5329999999999</v>
      </c>
      <c r="U120" s="372">
        <v>5469.5079999999998</v>
      </c>
      <c r="V120" s="372">
        <v>1124.242</v>
      </c>
      <c r="W120" s="372">
        <v>614.32500000000005</v>
      </c>
      <c r="X120" s="372">
        <v>247.43899999999999</v>
      </c>
      <c r="Y120" s="372">
        <v>333.488</v>
      </c>
      <c r="Z120" s="372">
        <v>24.794</v>
      </c>
      <c r="AA120" s="372">
        <v>44.302</v>
      </c>
      <c r="AB120" s="372">
        <v>-525.697</v>
      </c>
      <c r="AC120" s="372">
        <v>0</v>
      </c>
      <c r="AD120" s="372">
        <v>-740.255</v>
      </c>
      <c r="AE120" s="372">
        <v>11065.933999999999</v>
      </c>
      <c r="AF120" s="372">
        <v>10325.679</v>
      </c>
      <c r="AG120" s="372">
        <f t="shared" si="15"/>
        <v>11065.933999999999</v>
      </c>
      <c r="AH120" s="372">
        <f t="shared" si="16"/>
        <v>0</v>
      </c>
      <c r="AI120" s="372">
        <f t="shared" si="17"/>
        <v>-525.697</v>
      </c>
      <c r="AK120" s="371">
        <v>0.6875</v>
      </c>
      <c r="AL120" s="372">
        <v>3139.09</v>
      </c>
      <c r="AM120" s="372">
        <v>4756.723</v>
      </c>
      <c r="AN120" s="372">
        <v>175.642</v>
      </c>
      <c r="AO120" s="372">
        <v>506.84699999999998</v>
      </c>
      <c r="AP120" s="372">
        <v>147.66</v>
      </c>
      <c r="AQ120" s="372">
        <v>0</v>
      </c>
      <c r="AR120" s="372">
        <v>787.83500000000004</v>
      </c>
      <c r="AS120" s="372">
        <v>92.763000000000005</v>
      </c>
      <c r="AT120" s="372">
        <v>271.87900000000002</v>
      </c>
      <c r="AU120" s="372">
        <v>-631.33900000000006</v>
      </c>
      <c r="AV120" s="372">
        <v>-633.17399999999998</v>
      </c>
      <c r="AW120" s="372">
        <v>9247.1</v>
      </c>
      <c r="AX120" s="372">
        <v>8613.9259999999995</v>
      </c>
      <c r="AY120" s="372">
        <f t="shared" si="18"/>
        <v>9247.1</v>
      </c>
      <c r="AZ120" s="372">
        <f t="shared" si="19"/>
        <v>271.87900000000002</v>
      </c>
      <c r="BA120" s="372">
        <f t="shared" si="20"/>
        <v>0</v>
      </c>
    </row>
    <row r="121" spans="1:53" s="366" customFormat="1">
      <c r="A121" s="371">
        <v>0.69791666666666696</v>
      </c>
      <c r="B121" s="372">
        <v>3733.8629999999998</v>
      </c>
      <c r="C121" s="372">
        <v>5791.37</v>
      </c>
      <c r="D121" s="372">
        <v>1151.1120000000001</v>
      </c>
      <c r="E121" s="372">
        <v>632.59299999999996</v>
      </c>
      <c r="F121" s="372">
        <v>576.53099999999995</v>
      </c>
      <c r="G121" s="372">
        <v>329.59899999999999</v>
      </c>
      <c r="H121" s="372">
        <v>22.344999999999999</v>
      </c>
      <c r="I121" s="372">
        <v>100.627</v>
      </c>
      <c r="J121" s="372">
        <v>-629.74900000000002</v>
      </c>
      <c r="K121" s="372">
        <v>0</v>
      </c>
      <c r="L121" s="372">
        <v>-756.79200000000003</v>
      </c>
      <c r="M121" s="372">
        <v>11708.291000000001</v>
      </c>
      <c r="N121" s="372">
        <v>10951.499000000002</v>
      </c>
      <c r="O121" s="372">
        <f t="shared" si="12"/>
        <v>11708.291000000001</v>
      </c>
      <c r="P121" s="372">
        <f t="shared" si="13"/>
        <v>0</v>
      </c>
      <c r="Q121" s="372">
        <f t="shared" si="14"/>
        <v>-629.74900000000002</v>
      </c>
      <c r="S121" s="371">
        <v>0.69791666666666696</v>
      </c>
      <c r="T121" s="372">
        <v>3732.6819999999998</v>
      </c>
      <c r="U121" s="372">
        <v>5502.3559999999998</v>
      </c>
      <c r="V121" s="372">
        <v>1136.537</v>
      </c>
      <c r="W121" s="372">
        <v>616.67100000000005</v>
      </c>
      <c r="X121" s="372">
        <v>240.08</v>
      </c>
      <c r="Y121" s="372">
        <v>298.00299999999999</v>
      </c>
      <c r="Z121" s="372">
        <v>22.817</v>
      </c>
      <c r="AA121" s="372">
        <v>42.085999999999999</v>
      </c>
      <c r="AB121" s="372">
        <v>-555.24800000000005</v>
      </c>
      <c r="AC121" s="372">
        <v>0</v>
      </c>
      <c r="AD121" s="372">
        <v>-742.803</v>
      </c>
      <c r="AE121" s="372">
        <v>11035.984</v>
      </c>
      <c r="AF121" s="372">
        <v>10293.181</v>
      </c>
      <c r="AG121" s="372">
        <f t="shared" si="15"/>
        <v>11035.984</v>
      </c>
      <c r="AH121" s="372">
        <f t="shared" si="16"/>
        <v>0</v>
      </c>
      <c r="AI121" s="372">
        <f t="shared" si="17"/>
        <v>-555.24800000000005</v>
      </c>
      <c r="AK121" s="371">
        <v>0.69791666666666696</v>
      </c>
      <c r="AL121" s="372">
        <v>3138.4229999999998</v>
      </c>
      <c r="AM121" s="372">
        <v>4781.1930000000002</v>
      </c>
      <c r="AN121" s="372">
        <v>178.55699999999999</v>
      </c>
      <c r="AO121" s="372">
        <v>508.863</v>
      </c>
      <c r="AP121" s="372">
        <v>147.684</v>
      </c>
      <c r="AQ121" s="372">
        <v>0</v>
      </c>
      <c r="AR121" s="372">
        <v>689.81799999999998</v>
      </c>
      <c r="AS121" s="372">
        <v>88.941000000000003</v>
      </c>
      <c r="AT121" s="372">
        <v>224.75899999999999</v>
      </c>
      <c r="AU121" s="372">
        <v>-580.95000000000005</v>
      </c>
      <c r="AV121" s="372">
        <v>-634.76</v>
      </c>
      <c r="AW121" s="372">
        <v>9177.2879999999986</v>
      </c>
      <c r="AX121" s="372">
        <v>8542.5279999999984</v>
      </c>
      <c r="AY121" s="372">
        <f t="shared" si="18"/>
        <v>9177.2879999999986</v>
      </c>
      <c r="AZ121" s="372">
        <f t="shared" si="19"/>
        <v>224.75899999999999</v>
      </c>
      <c r="BA121" s="372">
        <f t="shared" si="20"/>
        <v>0</v>
      </c>
    </row>
    <row r="122" spans="1:53" s="366" customFormat="1">
      <c r="A122" s="371">
        <v>0.70833333333333304</v>
      </c>
      <c r="B122" s="372">
        <v>3732.4180000000001</v>
      </c>
      <c r="C122" s="372">
        <v>5783.7979999999998</v>
      </c>
      <c r="D122" s="372">
        <v>1149.7439999999999</v>
      </c>
      <c r="E122" s="372">
        <v>634.73699999999997</v>
      </c>
      <c r="F122" s="372">
        <v>571.67700000000002</v>
      </c>
      <c r="G122" s="372">
        <v>356.18700000000001</v>
      </c>
      <c r="H122" s="372">
        <v>11.757</v>
      </c>
      <c r="I122" s="372">
        <v>107.99</v>
      </c>
      <c r="J122" s="372">
        <v>-595.41899999999998</v>
      </c>
      <c r="K122" s="372">
        <v>0</v>
      </c>
      <c r="L122" s="372">
        <v>-756.31799999999998</v>
      </c>
      <c r="M122" s="372">
        <v>11752.888999999999</v>
      </c>
      <c r="N122" s="372">
        <v>10996.571</v>
      </c>
      <c r="O122" s="372">
        <f t="shared" si="12"/>
        <v>11752.888999999999</v>
      </c>
      <c r="P122" s="372">
        <f t="shared" si="13"/>
        <v>0</v>
      </c>
      <c r="Q122" s="372">
        <f t="shared" si="14"/>
        <v>-595.41899999999998</v>
      </c>
      <c r="S122" s="371">
        <v>0.70833333333333304</v>
      </c>
      <c r="T122" s="372">
        <v>3731.1729999999998</v>
      </c>
      <c r="U122" s="372">
        <v>5515.7169999999996</v>
      </c>
      <c r="V122" s="372">
        <v>1129.0419999999999</v>
      </c>
      <c r="W122" s="372">
        <v>611.66399999999999</v>
      </c>
      <c r="X122" s="372">
        <v>144.18100000000001</v>
      </c>
      <c r="Y122" s="372">
        <v>139.87200000000001</v>
      </c>
      <c r="Z122" s="372">
        <v>22.469000000000001</v>
      </c>
      <c r="AA122" s="372">
        <v>39.276000000000003</v>
      </c>
      <c r="AB122" s="372">
        <v>-259.30099999999999</v>
      </c>
      <c r="AC122" s="372">
        <v>0</v>
      </c>
      <c r="AD122" s="372">
        <v>-740.50199999999995</v>
      </c>
      <c r="AE122" s="372">
        <v>11074.092999999999</v>
      </c>
      <c r="AF122" s="372">
        <v>10333.590999999999</v>
      </c>
      <c r="AG122" s="372">
        <f t="shared" si="15"/>
        <v>11074.092999999999</v>
      </c>
      <c r="AH122" s="372">
        <f t="shared" si="16"/>
        <v>0</v>
      </c>
      <c r="AI122" s="372">
        <f t="shared" si="17"/>
        <v>-259.30099999999999</v>
      </c>
      <c r="AK122" s="371">
        <v>0.70833333333333304</v>
      </c>
      <c r="AL122" s="372">
        <v>3138.9360000000001</v>
      </c>
      <c r="AM122" s="372">
        <v>4812.5379999999996</v>
      </c>
      <c r="AN122" s="372">
        <v>184.81399999999999</v>
      </c>
      <c r="AO122" s="372">
        <v>541.89300000000003</v>
      </c>
      <c r="AP122" s="372">
        <v>148.76499999999999</v>
      </c>
      <c r="AQ122" s="372">
        <v>0</v>
      </c>
      <c r="AR122" s="372">
        <v>611.90200000000004</v>
      </c>
      <c r="AS122" s="372">
        <v>95.616</v>
      </c>
      <c r="AT122" s="372">
        <v>-229.328</v>
      </c>
      <c r="AU122" s="372">
        <v>-122.96299999999999</v>
      </c>
      <c r="AV122" s="372">
        <v>-638.98599999999999</v>
      </c>
      <c r="AW122" s="372">
        <v>9182.1730000000007</v>
      </c>
      <c r="AX122" s="372">
        <v>8543.1869999999999</v>
      </c>
      <c r="AY122" s="372">
        <f t="shared" si="18"/>
        <v>9182.1730000000007</v>
      </c>
      <c r="AZ122" s="372">
        <f t="shared" si="19"/>
        <v>0</v>
      </c>
      <c r="BA122" s="372">
        <f t="shared" si="20"/>
        <v>-229.328</v>
      </c>
    </row>
    <row r="123" spans="1:53" s="366" customFormat="1">
      <c r="A123" s="371">
        <v>0.71875</v>
      </c>
      <c r="B123" s="372">
        <v>3733.2339999999999</v>
      </c>
      <c r="C123" s="372">
        <v>5766.1469999999999</v>
      </c>
      <c r="D123" s="372">
        <v>1150.4280000000001</v>
      </c>
      <c r="E123" s="372">
        <v>630.923</v>
      </c>
      <c r="F123" s="372">
        <v>570.97900000000004</v>
      </c>
      <c r="G123" s="372">
        <v>354.02800000000002</v>
      </c>
      <c r="H123" s="372">
        <v>0</v>
      </c>
      <c r="I123" s="372">
        <v>109.789</v>
      </c>
      <c r="J123" s="372">
        <v>-583.72699999999998</v>
      </c>
      <c r="K123" s="372">
        <v>0</v>
      </c>
      <c r="L123" s="372">
        <v>-754.41099999999994</v>
      </c>
      <c r="M123" s="372">
        <v>11731.800999999999</v>
      </c>
      <c r="N123" s="372">
        <v>10977.39</v>
      </c>
      <c r="O123" s="372">
        <f t="shared" si="12"/>
        <v>11731.800999999999</v>
      </c>
      <c r="P123" s="372">
        <f t="shared" si="13"/>
        <v>0</v>
      </c>
      <c r="Q123" s="372">
        <f t="shared" si="14"/>
        <v>-583.72699999999998</v>
      </c>
      <c r="S123" s="371">
        <v>0.71875</v>
      </c>
      <c r="T123" s="372">
        <v>3730.6480000000001</v>
      </c>
      <c r="U123" s="372">
        <v>5544.826</v>
      </c>
      <c r="V123" s="372">
        <v>1131.2819999999999</v>
      </c>
      <c r="W123" s="372">
        <v>615.81700000000001</v>
      </c>
      <c r="X123" s="372">
        <v>139.57900000000001</v>
      </c>
      <c r="Y123" s="372">
        <v>132.27000000000001</v>
      </c>
      <c r="Z123" s="372">
        <v>22.347999999999999</v>
      </c>
      <c r="AA123" s="372">
        <v>35.729999999999997</v>
      </c>
      <c r="AB123" s="372">
        <v>-276.964</v>
      </c>
      <c r="AC123" s="372">
        <v>0</v>
      </c>
      <c r="AD123" s="372">
        <v>-743.06899999999996</v>
      </c>
      <c r="AE123" s="372">
        <v>11075.536</v>
      </c>
      <c r="AF123" s="372">
        <v>10332.467000000001</v>
      </c>
      <c r="AG123" s="372">
        <f t="shared" si="15"/>
        <v>11075.536</v>
      </c>
      <c r="AH123" s="372">
        <f t="shared" si="16"/>
        <v>0</v>
      </c>
      <c r="AI123" s="372">
        <f t="shared" si="17"/>
        <v>-276.964</v>
      </c>
      <c r="AK123" s="371">
        <v>0.71875</v>
      </c>
      <c r="AL123" s="372">
        <v>3139.4639999999999</v>
      </c>
      <c r="AM123" s="372">
        <v>4828.5050000000001</v>
      </c>
      <c r="AN123" s="372">
        <v>190.61</v>
      </c>
      <c r="AO123" s="372">
        <v>547.78499999999997</v>
      </c>
      <c r="AP123" s="372">
        <v>148.75299999999999</v>
      </c>
      <c r="AQ123" s="372">
        <v>0</v>
      </c>
      <c r="AR123" s="372">
        <v>529.53499999999997</v>
      </c>
      <c r="AS123" s="372">
        <v>92.453999999999994</v>
      </c>
      <c r="AT123" s="372">
        <v>-327.65199999999999</v>
      </c>
      <c r="AU123" s="372">
        <v>0</v>
      </c>
      <c r="AV123" s="372">
        <v>-640.23800000000006</v>
      </c>
      <c r="AW123" s="372">
        <v>9149.4539999999997</v>
      </c>
      <c r="AX123" s="372">
        <v>8509.2160000000003</v>
      </c>
      <c r="AY123" s="372">
        <f t="shared" si="18"/>
        <v>9149.4539999999997</v>
      </c>
      <c r="AZ123" s="372">
        <f t="shared" si="19"/>
        <v>0</v>
      </c>
      <c r="BA123" s="372">
        <f t="shared" si="20"/>
        <v>-327.65199999999999</v>
      </c>
    </row>
    <row r="124" spans="1:53" s="366" customFormat="1">
      <c r="A124" s="371">
        <v>0.72916666666666696</v>
      </c>
      <c r="B124" s="372">
        <v>3732.6219999999998</v>
      </c>
      <c r="C124" s="372">
        <v>5762.7389999999996</v>
      </c>
      <c r="D124" s="372">
        <v>1150.69</v>
      </c>
      <c r="E124" s="372">
        <v>631.21400000000006</v>
      </c>
      <c r="F124" s="372">
        <v>570.26499999999999</v>
      </c>
      <c r="G124" s="372">
        <v>348.29500000000002</v>
      </c>
      <c r="H124" s="372">
        <v>0</v>
      </c>
      <c r="I124" s="372">
        <v>110.65300000000001</v>
      </c>
      <c r="J124" s="372">
        <v>-637.37300000000005</v>
      </c>
      <c r="K124" s="372">
        <v>0</v>
      </c>
      <c r="L124" s="372">
        <v>-754.03200000000004</v>
      </c>
      <c r="M124" s="372">
        <v>11669.105</v>
      </c>
      <c r="N124" s="372">
        <v>10915.073</v>
      </c>
      <c r="O124" s="372">
        <f t="shared" si="12"/>
        <v>11669.105</v>
      </c>
      <c r="P124" s="372">
        <f t="shared" si="13"/>
        <v>0</v>
      </c>
      <c r="Q124" s="372">
        <f t="shared" si="14"/>
        <v>-637.37300000000005</v>
      </c>
      <c r="S124" s="371">
        <v>0.72916666666666696</v>
      </c>
      <c r="T124" s="372">
        <v>3730.8969999999999</v>
      </c>
      <c r="U124" s="372">
        <v>5552.4179999999997</v>
      </c>
      <c r="V124" s="372">
        <v>1136.885</v>
      </c>
      <c r="W124" s="372">
        <v>615.74699999999996</v>
      </c>
      <c r="X124" s="372">
        <v>139.51300000000001</v>
      </c>
      <c r="Y124" s="372">
        <v>132.26300000000001</v>
      </c>
      <c r="Z124" s="372">
        <v>15.93</v>
      </c>
      <c r="AA124" s="372">
        <v>39.021000000000001</v>
      </c>
      <c r="AB124" s="372">
        <v>-315.52800000000002</v>
      </c>
      <c r="AC124" s="372">
        <v>0</v>
      </c>
      <c r="AD124" s="372">
        <v>-743.81500000000005</v>
      </c>
      <c r="AE124" s="372">
        <v>11047.146000000001</v>
      </c>
      <c r="AF124" s="372">
        <v>10303.331</v>
      </c>
      <c r="AG124" s="372">
        <f t="shared" si="15"/>
        <v>11047.146000000001</v>
      </c>
      <c r="AH124" s="372">
        <f t="shared" si="16"/>
        <v>0</v>
      </c>
      <c r="AI124" s="372">
        <f t="shared" si="17"/>
        <v>-315.52800000000002</v>
      </c>
      <c r="AK124" s="371">
        <v>0.72916666666666696</v>
      </c>
      <c r="AL124" s="372">
        <v>3138.7849999999999</v>
      </c>
      <c r="AM124" s="372">
        <v>4841.9030000000002</v>
      </c>
      <c r="AN124" s="372">
        <v>286.10700000000003</v>
      </c>
      <c r="AO124" s="372">
        <v>548.49</v>
      </c>
      <c r="AP124" s="372">
        <v>148.69800000000001</v>
      </c>
      <c r="AQ124" s="372">
        <v>0</v>
      </c>
      <c r="AR124" s="372">
        <v>457.12900000000002</v>
      </c>
      <c r="AS124" s="372">
        <v>94.162000000000006</v>
      </c>
      <c r="AT124" s="372">
        <v>-414.029</v>
      </c>
      <c r="AU124" s="372">
        <v>0</v>
      </c>
      <c r="AV124" s="372">
        <v>-642.55700000000002</v>
      </c>
      <c r="AW124" s="372">
        <v>9101.2450000000008</v>
      </c>
      <c r="AX124" s="372">
        <v>8458.6880000000001</v>
      </c>
      <c r="AY124" s="372">
        <f t="shared" si="18"/>
        <v>9101.2450000000008</v>
      </c>
      <c r="AZ124" s="372">
        <f t="shared" si="19"/>
        <v>0</v>
      </c>
      <c r="BA124" s="372">
        <f t="shared" si="20"/>
        <v>-414.029</v>
      </c>
    </row>
    <row r="125" spans="1:53" s="366" customFormat="1">
      <c r="A125" s="371">
        <v>0.73958333333333304</v>
      </c>
      <c r="B125" s="372">
        <v>3732.8519999999999</v>
      </c>
      <c r="C125" s="372">
        <v>5773.3419999999996</v>
      </c>
      <c r="D125" s="372">
        <v>1149.6400000000001</v>
      </c>
      <c r="E125" s="372">
        <v>630.55700000000002</v>
      </c>
      <c r="F125" s="372">
        <v>546.13300000000004</v>
      </c>
      <c r="G125" s="372">
        <v>370.69900000000001</v>
      </c>
      <c r="H125" s="372">
        <v>0</v>
      </c>
      <c r="I125" s="372">
        <v>111.69</v>
      </c>
      <c r="J125" s="372">
        <v>-667.21799999999996</v>
      </c>
      <c r="K125" s="372">
        <v>0</v>
      </c>
      <c r="L125" s="372">
        <v>-754.95299999999997</v>
      </c>
      <c r="M125" s="372">
        <v>11647.695</v>
      </c>
      <c r="N125" s="372">
        <v>10892.742</v>
      </c>
      <c r="O125" s="372">
        <f t="shared" si="12"/>
        <v>11647.695</v>
      </c>
      <c r="P125" s="372">
        <f t="shared" si="13"/>
        <v>0</v>
      </c>
      <c r="Q125" s="372">
        <f t="shared" si="14"/>
        <v>-667.21799999999996</v>
      </c>
      <c r="S125" s="371">
        <v>0.73958333333333304</v>
      </c>
      <c r="T125" s="372">
        <v>3731.7089999999998</v>
      </c>
      <c r="U125" s="372">
        <v>5558.6959999999999</v>
      </c>
      <c r="V125" s="372">
        <v>1137.7550000000001</v>
      </c>
      <c r="W125" s="372">
        <v>611.46299999999997</v>
      </c>
      <c r="X125" s="372">
        <v>137.95699999999999</v>
      </c>
      <c r="Y125" s="372">
        <v>109.509</v>
      </c>
      <c r="Z125" s="372">
        <v>0</v>
      </c>
      <c r="AA125" s="372">
        <v>40.308999999999997</v>
      </c>
      <c r="AB125" s="372">
        <v>-378.68</v>
      </c>
      <c r="AC125" s="372">
        <v>0</v>
      </c>
      <c r="AD125" s="372">
        <v>-743.74599999999998</v>
      </c>
      <c r="AE125" s="372">
        <v>10948.717999999999</v>
      </c>
      <c r="AF125" s="372">
        <v>10204.972</v>
      </c>
      <c r="AG125" s="372">
        <f t="shared" si="15"/>
        <v>10948.717999999999</v>
      </c>
      <c r="AH125" s="372">
        <f t="shared" si="16"/>
        <v>0</v>
      </c>
      <c r="AI125" s="372">
        <f t="shared" si="17"/>
        <v>-378.68</v>
      </c>
      <c r="AK125" s="371">
        <v>0.73958333333333304</v>
      </c>
      <c r="AL125" s="372">
        <v>3137.886</v>
      </c>
      <c r="AM125" s="372">
        <v>4856.018</v>
      </c>
      <c r="AN125" s="372">
        <v>361.68200000000002</v>
      </c>
      <c r="AO125" s="372">
        <v>549.44899999999996</v>
      </c>
      <c r="AP125" s="372">
        <v>152.89599999999999</v>
      </c>
      <c r="AQ125" s="372">
        <v>108.01600000000001</v>
      </c>
      <c r="AR125" s="372">
        <v>382.392</v>
      </c>
      <c r="AS125" s="372">
        <v>106.447</v>
      </c>
      <c r="AT125" s="372">
        <v>-597.65</v>
      </c>
      <c r="AU125" s="372">
        <v>0</v>
      </c>
      <c r="AV125" s="372">
        <v>-646.17700000000002</v>
      </c>
      <c r="AW125" s="372">
        <v>9057.1360000000022</v>
      </c>
      <c r="AX125" s="372">
        <v>8410.9590000000026</v>
      </c>
      <c r="AY125" s="372">
        <f t="shared" si="18"/>
        <v>9057.1360000000022</v>
      </c>
      <c r="AZ125" s="372">
        <f t="shared" si="19"/>
        <v>0</v>
      </c>
      <c r="BA125" s="372">
        <f t="shared" si="20"/>
        <v>-597.65</v>
      </c>
    </row>
    <row r="126" spans="1:53" s="366" customFormat="1">
      <c r="A126" s="371">
        <v>0.75</v>
      </c>
      <c r="B126" s="372">
        <v>3732.7269999999999</v>
      </c>
      <c r="C126" s="372">
        <v>5821.0609999999997</v>
      </c>
      <c r="D126" s="372">
        <v>1147.865</v>
      </c>
      <c r="E126" s="372">
        <v>638.995</v>
      </c>
      <c r="F126" s="372">
        <v>236.304</v>
      </c>
      <c r="G126" s="372">
        <v>532.61800000000005</v>
      </c>
      <c r="H126" s="372">
        <v>0</v>
      </c>
      <c r="I126" s="372">
        <v>107.88</v>
      </c>
      <c r="J126" s="372">
        <v>-718.12400000000002</v>
      </c>
      <c r="K126" s="372">
        <v>0</v>
      </c>
      <c r="L126" s="372">
        <v>-758.11300000000006</v>
      </c>
      <c r="M126" s="372">
        <v>11499.326000000001</v>
      </c>
      <c r="N126" s="372">
        <v>10741.213000000002</v>
      </c>
      <c r="O126" s="372">
        <f t="shared" si="12"/>
        <v>11499.326000000001</v>
      </c>
      <c r="P126" s="372">
        <f t="shared" si="13"/>
        <v>0</v>
      </c>
      <c r="Q126" s="372">
        <f t="shared" si="14"/>
        <v>-718.12400000000002</v>
      </c>
      <c r="S126" s="371">
        <v>0.75</v>
      </c>
      <c r="T126" s="372">
        <v>3732.0970000000002</v>
      </c>
      <c r="U126" s="372">
        <v>5567.3490000000002</v>
      </c>
      <c r="V126" s="372">
        <v>1137.0619999999999</v>
      </c>
      <c r="W126" s="372">
        <v>613.11599999999999</v>
      </c>
      <c r="X126" s="372">
        <v>131.785</v>
      </c>
      <c r="Y126" s="372">
        <v>182.45400000000001</v>
      </c>
      <c r="Z126" s="372">
        <v>0</v>
      </c>
      <c r="AA126" s="372">
        <v>39.746000000000002</v>
      </c>
      <c r="AB126" s="372">
        <v>-467.721</v>
      </c>
      <c r="AC126" s="372">
        <v>0</v>
      </c>
      <c r="AD126" s="372">
        <v>-745.48199999999997</v>
      </c>
      <c r="AE126" s="372">
        <v>10935.887999999999</v>
      </c>
      <c r="AF126" s="372">
        <v>10190.405999999999</v>
      </c>
      <c r="AG126" s="372">
        <f t="shared" si="15"/>
        <v>10935.887999999999</v>
      </c>
      <c r="AH126" s="372">
        <f t="shared" si="16"/>
        <v>0</v>
      </c>
      <c r="AI126" s="372">
        <f t="shared" si="17"/>
        <v>-467.721</v>
      </c>
      <c r="AK126" s="371">
        <v>0.75</v>
      </c>
      <c r="AL126" s="372">
        <v>3138.5210000000002</v>
      </c>
      <c r="AM126" s="372">
        <v>4850.2759999999998</v>
      </c>
      <c r="AN126" s="372">
        <v>645.63</v>
      </c>
      <c r="AO126" s="372">
        <v>562.88400000000001</v>
      </c>
      <c r="AP126" s="372">
        <v>294.161</v>
      </c>
      <c r="AQ126" s="372">
        <v>409.61599999999999</v>
      </c>
      <c r="AR126" s="372">
        <v>307.95400000000001</v>
      </c>
      <c r="AS126" s="372">
        <v>93.869</v>
      </c>
      <c r="AT126" s="372">
        <v>-1280.8869999999999</v>
      </c>
      <c r="AU126" s="372">
        <v>0</v>
      </c>
      <c r="AV126" s="372">
        <v>-655.62400000000002</v>
      </c>
      <c r="AW126" s="372">
        <v>9022.0239999999994</v>
      </c>
      <c r="AX126" s="372">
        <v>8366.4</v>
      </c>
      <c r="AY126" s="372">
        <f t="shared" si="18"/>
        <v>9022.0239999999994</v>
      </c>
      <c r="AZ126" s="372">
        <f t="shared" si="19"/>
        <v>0</v>
      </c>
      <c r="BA126" s="372">
        <f t="shared" si="20"/>
        <v>-1280.8869999999999</v>
      </c>
    </row>
    <row r="127" spans="1:53" s="366" customFormat="1">
      <c r="A127" s="371">
        <v>0.76041666666666696</v>
      </c>
      <c r="B127" s="372">
        <v>3731.7669999999998</v>
      </c>
      <c r="C127" s="372">
        <v>5820.4880000000003</v>
      </c>
      <c r="D127" s="372">
        <v>1147.682</v>
      </c>
      <c r="E127" s="372">
        <v>685.18899999999996</v>
      </c>
      <c r="F127" s="372">
        <v>198.34299999999999</v>
      </c>
      <c r="G127" s="372">
        <v>548.48900000000003</v>
      </c>
      <c r="H127" s="372">
        <v>0</v>
      </c>
      <c r="I127" s="372">
        <v>107.208</v>
      </c>
      <c r="J127" s="372">
        <v>-832.14200000000005</v>
      </c>
      <c r="K127" s="372">
        <v>0</v>
      </c>
      <c r="L127" s="372">
        <v>-760.01499999999999</v>
      </c>
      <c r="M127" s="372">
        <v>11407.024000000003</v>
      </c>
      <c r="N127" s="372">
        <v>10647.009000000004</v>
      </c>
      <c r="O127" s="372">
        <f t="shared" si="12"/>
        <v>11407.024000000003</v>
      </c>
      <c r="P127" s="372">
        <f t="shared" si="13"/>
        <v>0</v>
      </c>
      <c r="Q127" s="372">
        <f t="shared" si="14"/>
        <v>-832.14200000000005</v>
      </c>
      <c r="S127" s="371">
        <v>0.76041666666666696</v>
      </c>
      <c r="T127" s="372">
        <v>3731.2130000000002</v>
      </c>
      <c r="U127" s="372">
        <v>5577.2619999999997</v>
      </c>
      <c r="V127" s="372">
        <v>1136.971</v>
      </c>
      <c r="W127" s="372">
        <v>607.78499999999997</v>
      </c>
      <c r="X127" s="372">
        <v>131.55799999999999</v>
      </c>
      <c r="Y127" s="372">
        <v>194.02500000000001</v>
      </c>
      <c r="Z127" s="372">
        <v>0</v>
      </c>
      <c r="AA127" s="372">
        <v>38.058</v>
      </c>
      <c r="AB127" s="372">
        <v>-543.34900000000005</v>
      </c>
      <c r="AC127" s="372">
        <v>0</v>
      </c>
      <c r="AD127" s="372">
        <v>-746.17</v>
      </c>
      <c r="AE127" s="372">
        <v>10873.523000000001</v>
      </c>
      <c r="AF127" s="372">
        <v>10127.353000000001</v>
      </c>
      <c r="AG127" s="372">
        <f t="shared" si="15"/>
        <v>10873.523000000001</v>
      </c>
      <c r="AH127" s="372">
        <f t="shared" si="16"/>
        <v>0</v>
      </c>
      <c r="AI127" s="372">
        <f t="shared" si="17"/>
        <v>-543.34900000000005</v>
      </c>
      <c r="AK127" s="371">
        <v>0.76041666666666696</v>
      </c>
      <c r="AL127" s="372">
        <v>3135.9369999999999</v>
      </c>
      <c r="AM127" s="372">
        <v>4864.8580000000002</v>
      </c>
      <c r="AN127" s="372">
        <v>860.24400000000003</v>
      </c>
      <c r="AO127" s="372">
        <v>565.54999999999995</v>
      </c>
      <c r="AP127" s="372">
        <v>301.98899999999998</v>
      </c>
      <c r="AQ127" s="372">
        <v>328.02199999999999</v>
      </c>
      <c r="AR127" s="372">
        <v>226.67500000000001</v>
      </c>
      <c r="AS127" s="372">
        <v>86.114999999999995</v>
      </c>
      <c r="AT127" s="372">
        <v>-1391.3510000000001</v>
      </c>
      <c r="AU127" s="372">
        <v>0</v>
      </c>
      <c r="AV127" s="372">
        <v>-658.85799999999995</v>
      </c>
      <c r="AW127" s="372">
        <v>8978.0389999999989</v>
      </c>
      <c r="AX127" s="372">
        <v>8319.1809999999987</v>
      </c>
      <c r="AY127" s="372">
        <f t="shared" si="18"/>
        <v>8978.0389999999989</v>
      </c>
      <c r="AZ127" s="372">
        <f t="shared" si="19"/>
        <v>0</v>
      </c>
      <c r="BA127" s="372">
        <f t="shared" si="20"/>
        <v>-1391.3510000000001</v>
      </c>
    </row>
    <row r="128" spans="1:53" s="366" customFormat="1">
      <c r="A128" s="371">
        <v>0.77083333333333304</v>
      </c>
      <c r="B128" s="372">
        <v>3730.9160000000002</v>
      </c>
      <c r="C128" s="372">
        <v>5804.2479999999996</v>
      </c>
      <c r="D128" s="372">
        <v>1148.0039999999999</v>
      </c>
      <c r="E128" s="372">
        <v>691.50699999999995</v>
      </c>
      <c r="F128" s="372">
        <v>198.339</v>
      </c>
      <c r="G128" s="372">
        <v>556.17600000000004</v>
      </c>
      <c r="H128" s="372">
        <v>0</v>
      </c>
      <c r="I128" s="372">
        <v>104.33799999999999</v>
      </c>
      <c r="J128" s="372">
        <v>-832.31600000000003</v>
      </c>
      <c r="K128" s="372">
        <v>0</v>
      </c>
      <c r="L128" s="372">
        <v>-758.94</v>
      </c>
      <c r="M128" s="372">
        <v>11401.212</v>
      </c>
      <c r="N128" s="372">
        <v>10642.271999999999</v>
      </c>
      <c r="O128" s="372">
        <f t="shared" si="12"/>
        <v>11401.212</v>
      </c>
      <c r="P128" s="372">
        <f t="shared" si="13"/>
        <v>0</v>
      </c>
      <c r="Q128" s="372">
        <f t="shared" si="14"/>
        <v>-832.31600000000003</v>
      </c>
      <c r="S128" s="371">
        <v>0.77083333333333304</v>
      </c>
      <c r="T128" s="372">
        <v>3729.0619999999999</v>
      </c>
      <c r="U128" s="372">
        <v>5566.8010000000004</v>
      </c>
      <c r="V128" s="372">
        <v>1136.8130000000001</v>
      </c>
      <c r="W128" s="372">
        <v>610.36699999999996</v>
      </c>
      <c r="X128" s="372">
        <v>131.559</v>
      </c>
      <c r="Y128" s="372">
        <v>210.45099999999999</v>
      </c>
      <c r="Z128" s="372">
        <v>0</v>
      </c>
      <c r="AA128" s="372">
        <v>35.442</v>
      </c>
      <c r="AB128" s="372">
        <v>-592.46100000000001</v>
      </c>
      <c r="AC128" s="372">
        <v>0</v>
      </c>
      <c r="AD128" s="372">
        <v>-745.41600000000005</v>
      </c>
      <c r="AE128" s="372">
        <v>10828.034</v>
      </c>
      <c r="AF128" s="372">
        <v>10082.618</v>
      </c>
      <c r="AG128" s="372">
        <f t="shared" si="15"/>
        <v>10828.034</v>
      </c>
      <c r="AH128" s="372">
        <f t="shared" si="16"/>
        <v>0</v>
      </c>
      <c r="AI128" s="372">
        <f t="shared" si="17"/>
        <v>-592.46100000000001</v>
      </c>
      <c r="AK128" s="371">
        <v>0.77083333333333304</v>
      </c>
      <c r="AL128" s="372">
        <v>3136.02</v>
      </c>
      <c r="AM128" s="372">
        <v>4867.3760000000002</v>
      </c>
      <c r="AN128" s="372">
        <v>913.82500000000005</v>
      </c>
      <c r="AO128" s="372">
        <v>566.25400000000002</v>
      </c>
      <c r="AP128" s="372">
        <v>301.96199999999999</v>
      </c>
      <c r="AQ128" s="372">
        <v>399.89699999999999</v>
      </c>
      <c r="AR128" s="372">
        <v>155.96799999999999</v>
      </c>
      <c r="AS128" s="372">
        <v>84.709000000000003</v>
      </c>
      <c r="AT128" s="372">
        <v>-1413.49</v>
      </c>
      <c r="AU128" s="372">
        <v>0</v>
      </c>
      <c r="AV128" s="372">
        <v>-660.43299999999999</v>
      </c>
      <c r="AW128" s="372">
        <v>9012.5210000000043</v>
      </c>
      <c r="AX128" s="372">
        <v>8352.0880000000034</v>
      </c>
      <c r="AY128" s="372">
        <f t="shared" si="18"/>
        <v>9012.5210000000043</v>
      </c>
      <c r="AZ128" s="372">
        <f t="shared" si="19"/>
        <v>0</v>
      </c>
      <c r="BA128" s="372">
        <f t="shared" si="20"/>
        <v>-1413.49</v>
      </c>
    </row>
    <row r="129" spans="1:53" s="366" customFormat="1">
      <c r="A129" s="371">
        <v>0.78125</v>
      </c>
      <c r="B129" s="372">
        <v>3731.442</v>
      </c>
      <c r="C129" s="372">
        <v>5775.2240000000002</v>
      </c>
      <c r="D129" s="372">
        <v>1149.0340000000001</v>
      </c>
      <c r="E129" s="372">
        <v>677.49599999999998</v>
      </c>
      <c r="F129" s="372">
        <v>203.523</v>
      </c>
      <c r="G129" s="372">
        <v>560.22400000000005</v>
      </c>
      <c r="H129" s="372">
        <v>0</v>
      </c>
      <c r="I129" s="372">
        <v>102.55800000000001</v>
      </c>
      <c r="J129" s="372">
        <v>-872.96699999999998</v>
      </c>
      <c r="K129" s="372">
        <v>0</v>
      </c>
      <c r="L129" s="372">
        <v>-755.89200000000005</v>
      </c>
      <c r="M129" s="372">
        <v>11326.534</v>
      </c>
      <c r="N129" s="372">
        <v>10570.642</v>
      </c>
      <c r="O129" s="372">
        <f t="shared" si="12"/>
        <v>11326.534</v>
      </c>
      <c r="P129" s="372">
        <f t="shared" si="13"/>
        <v>0</v>
      </c>
      <c r="Q129" s="372">
        <f t="shared" si="14"/>
        <v>-872.96699999999998</v>
      </c>
      <c r="S129" s="371">
        <v>0.78125</v>
      </c>
      <c r="T129" s="372">
        <v>3729.0990000000002</v>
      </c>
      <c r="U129" s="372">
        <v>5588.9129999999996</v>
      </c>
      <c r="V129" s="372">
        <v>1136.827</v>
      </c>
      <c r="W129" s="372">
        <v>610.35900000000004</v>
      </c>
      <c r="X129" s="372">
        <v>131.53200000000001</v>
      </c>
      <c r="Y129" s="372">
        <v>200.82</v>
      </c>
      <c r="Z129" s="372">
        <v>0</v>
      </c>
      <c r="AA129" s="372">
        <v>32.040999999999997</v>
      </c>
      <c r="AB129" s="372">
        <v>-635.41399999999999</v>
      </c>
      <c r="AC129" s="372">
        <v>0</v>
      </c>
      <c r="AD129" s="372">
        <v>-747.18499999999995</v>
      </c>
      <c r="AE129" s="372">
        <v>10794.176999999996</v>
      </c>
      <c r="AF129" s="372">
        <v>10046.991999999997</v>
      </c>
      <c r="AG129" s="372">
        <f t="shared" si="15"/>
        <v>10794.176999999996</v>
      </c>
      <c r="AH129" s="372">
        <f t="shared" si="16"/>
        <v>0</v>
      </c>
      <c r="AI129" s="372">
        <f t="shared" si="17"/>
        <v>-635.41399999999999</v>
      </c>
      <c r="AK129" s="371">
        <v>0.78125</v>
      </c>
      <c r="AL129" s="372">
        <v>3137.7939999999999</v>
      </c>
      <c r="AM129" s="372">
        <v>4860.8860000000004</v>
      </c>
      <c r="AN129" s="372">
        <v>893.60799999999995</v>
      </c>
      <c r="AO129" s="372">
        <v>567.64800000000002</v>
      </c>
      <c r="AP129" s="372">
        <v>329.57900000000001</v>
      </c>
      <c r="AQ129" s="372">
        <v>432.22300000000001</v>
      </c>
      <c r="AR129" s="372">
        <v>115.56100000000001</v>
      </c>
      <c r="AS129" s="372">
        <v>86.575000000000003</v>
      </c>
      <c r="AT129" s="372">
        <v>-1406.222</v>
      </c>
      <c r="AU129" s="372">
        <v>0</v>
      </c>
      <c r="AV129" s="372">
        <v>-660.10599999999999</v>
      </c>
      <c r="AW129" s="372">
        <v>9017.652</v>
      </c>
      <c r="AX129" s="372">
        <v>8357.5460000000003</v>
      </c>
      <c r="AY129" s="372">
        <f t="shared" si="18"/>
        <v>9017.652</v>
      </c>
      <c r="AZ129" s="372">
        <f t="shared" si="19"/>
        <v>0</v>
      </c>
      <c r="BA129" s="372">
        <f t="shared" si="20"/>
        <v>-1406.222</v>
      </c>
    </row>
    <row r="130" spans="1:53" s="366" customFormat="1">
      <c r="A130" s="371">
        <v>0.79166666666666696</v>
      </c>
      <c r="B130" s="372">
        <v>3732.9110000000001</v>
      </c>
      <c r="C130" s="372">
        <v>5758.8280000000004</v>
      </c>
      <c r="D130" s="372">
        <v>1149.2059999999999</v>
      </c>
      <c r="E130" s="372">
        <v>629.65</v>
      </c>
      <c r="F130" s="372">
        <v>262.89299999999997</v>
      </c>
      <c r="G130" s="372">
        <v>378.05200000000002</v>
      </c>
      <c r="H130" s="372">
        <v>0</v>
      </c>
      <c r="I130" s="372">
        <v>99.641999999999996</v>
      </c>
      <c r="J130" s="372">
        <v>-606.84199999999998</v>
      </c>
      <c r="K130" s="372">
        <v>0</v>
      </c>
      <c r="L130" s="372">
        <v>-750.50599999999997</v>
      </c>
      <c r="M130" s="372">
        <v>11404.34</v>
      </c>
      <c r="N130" s="372">
        <v>10653.834000000001</v>
      </c>
      <c r="O130" s="372">
        <f t="shared" si="12"/>
        <v>11404.34</v>
      </c>
      <c r="P130" s="372">
        <f t="shared" si="13"/>
        <v>0</v>
      </c>
      <c r="Q130" s="372">
        <f t="shared" si="14"/>
        <v>-606.84199999999998</v>
      </c>
      <c r="S130" s="371">
        <v>0.79166666666666696</v>
      </c>
      <c r="T130" s="372">
        <v>3729.0439999999999</v>
      </c>
      <c r="U130" s="372">
        <v>5609.0559999999996</v>
      </c>
      <c r="V130" s="372">
        <v>1136.5930000000001</v>
      </c>
      <c r="W130" s="372">
        <v>597.64300000000003</v>
      </c>
      <c r="X130" s="372">
        <v>125.75700000000001</v>
      </c>
      <c r="Y130" s="372">
        <v>191.185</v>
      </c>
      <c r="Z130" s="372">
        <v>0</v>
      </c>
      <c r="AA130" s="372">
        <v>31.033000000000001</v>
      </c>
      <c r="AB130" s="372">
        <v>-670.72900000000004</v>
      </c>
      <c r="AC130" s="372">
        <v>0</v>
      </c>
      <c r="AD130" s="372">
        <v>-748.14700000000005</v>
      </c>
      <c r="AE130" s="372">
        <v>10749.581999999999</v>
      </c>
      <c r="AF130" s="372">
        <v>10001.434999999998</v>
      </c>
      <c r="AG130" s="372">
        <f t="shared" si="15"/>
        <v>10749.581999999999</v>
      </c>
      <c r="AH130" s="372">
        <f t="shared" si="16"/>
        <v>0</v>
      </c>
      <c r="AI130" s="372">
        <f t="shared" si="17"/>
        <v>-670.72900000000004</v>
      </c>
      <c r="AK130" s="371">
        <v>0.79166666666666696</v>
      </c>
      <c r="AL130" s="372">
        <v>3138.7510000000002</v>
      </c>
      <c r="AM130" s="372">
        <v>4858.3620000000001</v>
      </c>
      <c r="AN130" s="372">
        <v>908.64</v>
      </c>
      <c r="AO130" s="372">
        <v>579.41300000000001</v>
      </c>
      <c r="AP130" s="372">
        <v>711.57799999999997</v>
      </c>
      <c r="AQ130" s="372">
        <v>604.89200000000005</v>
      </c>
      <c r="AR130" s="372">
        <v>63.795000000000002</v>
      </c>
      <c r="AS130" s="372">
        <v>79.582999999999998</v>
      </c>
      <c r="AT130" s="372">
        <v>-1803.828</v>
      </c>
      <c r="AU130" s="372">
        <v>0</v>
      </c>
      <c r="AV130" s="372">
        <v>-666.14599999999996</v>
      </c>
      <c r="AW130" s="372">
        <v>9141.1860000000015</v>
      </c>
      <c r="AX130" s="372">
        <v>8475.0400000000009</v>
      </c>
      <c r="AY130" s="372">
        <f t="shared" si="18"/>
        <v>9141.1860000000015</v>
      </c>
      <c r="AZ130" s="372">
        <f t="shared" si="19"/>
        <v>0</v>
      </c>
      <c r="BA130" s="372">
        <f t="shared" si="20"/>
        <v>-1803.828</v>
      </c>
    </row>
    <row r="131" spans="1:53" s="366" customFormat="1">
      <c r="A131" s="371">
        <v>0.80208333333333304</v>
      </c>
      <c r="B131" s="372">
        <v>3735.8229999999999</v>
      </c>
      <c r="C131" s="372">
        <v>5757.3969999999999</v>
      </c>
      <c r="D131" s="372">
        <v>1147.6130000000001</v>
      </c>
      <c r="E131" s="372">
        <v>616.56500000000005</v>
      </c>
      <c r="F131" s="372">
        <v>271.11099999999999</v>
      </c>
      <c r="G131" s="372">
        <v>358.66399999999999</v>
      </c>
      <c r="H131" s="372">
        <v>0</v>
      </c>
      <c r="I131" s="372">
        <v>102.843</v>
      </c>
      <c r="J131" s="372">
        <v>-540.31700000000001</v>
      </c>
      <c r="K131" s="372">
        <v>0</v>
      </c>
      <c r="L131" s="372">
        <v>-749.76800000000003</v>
      </c>
      <c r="M131" s="372">
        <v>11449.699000000001</v>
      </c>
      <c r="N131" s="372">
        <v>10699.931</v>
      </c>
      <c r="O131" s="372">
        <f t="shared" si="12"/>
        <v>11449.699000000001</v>
      </c>
      <c r="P131" s="372">
        <f t="shared" si="13"/>
        <v>0</v>
      </c>
      <c r="Q131" s="372">
        <f t="shared" si="14"/>
        <v>-540.31700000000001</v>
      </c>
      <c r="S131" s="371">
        <v>0.80208333333333304</v>
      </c>
      <c r="T131" s="372">
        <v>3729.2779999999998</v>
      </c>
      <c r="U131" s="372">
        <v>5632.9840000000004</v>
      </c>
      <c r="V131" s="372">
        <v>1136.9570000000001</v>
      </c>
      <c r="W131" s="372">
        <v>611.202</v>
      </c>
      <c r="X131" s="372">
        <v>125.675</v>
      </c>
      <c r="Y131" s="372">
        <v>191.46899999999999</v>
      </c>
      <c r="Z131" s="372">
        <v>0</v>
      </c>
      <c r="AA131" s="372">
        <v>34.631</v>
      </c>
      <c r="AB131" s="372">
        <v>-672.10599999999999</v>
      </c>
      <c r="AC131" s="372">
        <v>0</v>
      </c>
      <c r="AD131" s="372">
        <v>-751.00300000000004</v>
      </c>
      <c r="AE131" s="372">
        <v>10790.089999999998</v>
      </c>
      <c r="AF131" s="372">
        <v>10039.086999999998</v>
      </c>
      <c r="AG131" s="372">
        <f t="shared" si="15"/>
        <v>10790.089999999998</v>
      </c>
      <c r="AH131" s="372">
        <f t="shared" si="16"/>
        <v>0</v>
      </c>
      <c r="AI131" s="372">
        <f t="shared" si="17"/>
        <v>-672.10599999999999</v>
      </c>
      <c r="AK131" s="371">
        <v>0.80208333333333304</v>
      </c>
      <c r="AL131" s="372">
        <v>3137.096</v>
      </c>
      <c r="AM131" s="372">
        <v>4852.3850000000002</v>
      </c>
      <c r="AN131" s="372">
        <v>906.09199999999998</v>
      </c>
      <c r="AO131" s="372">
        <v>582.33199999999999</v>
      </c>
      <c r="AP131" s="372">
        <v>756.97900000000004</v>
      </c>
      <c r="AQ131" s="372">
        <v>513.726</v>
      </c>
      <c r="AR131" s="372">
        <v>40.094000000000001</v>
      </c>
      <c r="AS131" s="372">
        <v>82.763000000000005</v>
      </c>
      <c r="AT131" s="372">
        <v>-1670.4960000000001</v>
      </c>
      <c r="AU131" s="372">
        <v>0</v>
      </c>
      <c r="AV131" s="372">
        <v>-664.76900000000001</v>
      </c>
      <c r="AW131" s="372">
        <v>9200.9710000000014</v>
      </c>
      <c r="AX131" s="372">
        <v>8536.2020000000011</v>
      </c>
      <c r="AY131" s="372">
        <f t="shared" si="18"/>
        <v>9200.9710000000014</v>
      </c>
      <c r="AZ131" s="372">
        <f t="shared" si="19"/>
        <v>0</v>
      </c>
      <c r="BA131" s="372">
        <f t="shared" si="20"/>
        <v>-1670.4960000000001</v>
      </c>
    </row>
    <row r="132" spans="1:53" s="366" customFormat="1">
      <c r="A132" s="371">
        <v>0.8125</v>
      </c>
      <c r="B132" s="372">
        <v>3736.056</v>
      </c>
      <c r="C132" s="372">
        <v>5764.5129999999999</v>
      </c>
      <c r="D132" s="372">
        <v>1148.21</v>
      </c>
      <c r="E132" s="372">
        <v>609.44799999999998</v>
      </c>
      <c r="F132" s="372">
        <v>271.113</v>
      </c>
      <c r="G132" s="372">
        <v>330.892</v>
      </c>
      <c r="H132" s="372">
        <v>0</v>
      </c>
      <c r="I132" s="372">
        <v>108.89700000000001</v>
      </c>
      <c r="J132" s="372">
        <v>-571.81600000000003</v>
      </c>
      <c r="K132" s="372">
        <v>0</v>
      </c>
      <c r="L132" s="372">
        <v>-749.78200000000004</v>
      </c>
      <c r="M132" s="372">
        <v>11397.312999999998</v>
      </c>
      <c r="N132" s="372">
        <v>10647.530999999999</v>
      </c>
      <c r="O132" s="372">
        <f t="shared" si="12"/>
        <v>11397.312999999998</v>
      </c>
      <c r="P132" s="372">
        <f t="shared" si="13"/>
        <v>0</v>
      </c>
      <c r="Q132" s="372">
        <f t="shared" si="14"/>
        <v>-571.81600000000003</v>
      </c>
      <c r="S132" s="371">
        <v>0.8125</v>
      </c>
      <c r="T132" s="372">
        <v>3730.5149999999999</v>
      </c>
      <c r="U132" s="372">
        <v>5658.0280000000002</v>
      </c>
      <c r="V132" s="372">
        <v>1137.2539999999999</v>
      </c>
      <c r="W132" s="372">
        <v>609.88499999999999</v>
      </c>
      <c r="X132" s="372">
        <v>125.884</v>
      </c>
      <c r="Y132" s="372">
        <v>173.71199999999999</v>
      </c>
      <c r="Z132" s="372">
        <v>0</v>
      </c>
      <c r="AA132" s="372">
        <v>33.247</v>
      </c>
      <c r="AB132" s="372">
        <v>-730.89300000000003</v>
      </c>
      <c r="AC132" s="372">
        <v>0</v>
      </c>
      <c r="AD132" s="372">
        <v>-752.971</v>
      </c>
      <c r="AE132" s="372">
        <v>10737.631999999998</v>
      </c>
      <c r="AF132" s="372">
        <v>9984.6609999999982</v>
      </c>
      <c r="AG132" s="372">
        <f t="shared" si="15"/>
        <v>10737.631999999998</v>
      </c>
      <c r="AH132" s="372">
        <f t="shared" si="16"/>
        <v>0</v>
      </c>
      <c r="AI132" s="372">
        <f t="shared" si="17"/>
        <v>-730.89300000000003</v>
      </c>
      <c r="AK132" s="371">
        <v>0.8125</v>
      </c>
      <c r="AL132" s="372">
        <v>3136.6489999999999</v>
      </c>
      <c r="AM132" s="372">
        <v>4904.62</v>
      </c>
      <c r="AN132" s="372">
        <v>915.03499999999997</v>
      </c>
      <c r="AO132" s="372">
        <v>586.67399999999998</v>
      </c>
      <c r="AP132" s="372">
        <v>756.952</v>
      </c>
      <c r="AQ132" s="372">
        <v>607.53800000000001</v>
      </c>
      <c r="AR132" s="372">
        <v>31.983000000000001</v>
      </c>
      <c r="AS132" s="372">
        <v>82.418999999999997</v>
      </c>
      <c r="AT132" s="372">
        <v>-1751.0429999999999</v>
      </c>
      <c r="AU132" s="372">
        <v>0</v>
      </c>
      <c r="AV132" s="372">
        <v>-670.95399999999995</v>
      </c>
      <c r="AW132" s="372">
        <v>9270.8269999999993</v>
      </c>
      <c r="AX132" s="372">
        <v>8599.8729999999996</v>
      </c>
      <c r="AY132" s="372">
        <f t="shared" si="18"/>
        <v>9270.8269999999993</v>
      </c>
      <c r="AZ132" s="372">
        <f t="shared" si="19"/>
        <v>0</v>
      </c>
      <c r="BA132" s="372">
        <f t="shared" si="20"/>
        <v>-1751.0429999999999</v>
      </c>
    </row>
    <row r="133" spans="1:53" s="366" customFormat="1">
      <c r="A133" s="371">
        <v>0.82291666666666696</v>
      </c>
      <c r="B133" s="372">
        <v>3733.127</v>
      </c>
      <c r="C133" s="372">
        <v>5753.5330000000004</v>
      </c>
      <c r="D133" s="372">
        <v>1148.0609999999999</v>
      </c>
      <c r="E133" s="372">
        <v>606.18700000000001</v>
      </c>
      <c r="F133" s="372">
        <v>258.78399999999999</v>
      </c>
      <c r="G133" s="372">
        <v>363.596</v>
      </c>
      <c r="H133" s="372">
        <v>0</v>
      </c>
      <c r="I133" s="372">
        <v>103.961</v>
      </c>
      <c r="J133" s="372">
        <v>-680.39599999999996</v>
      </c>
      <c r="K133" s="372">
        <v>0</v>
      </c>
      <c r="L133" s="372">
        <v>-748.74400000000003</v>
      </c>
      <c r="M133" s="372">
        <v>11286.852999999997</v>
      </c>
      <c r="N133" s="372">
        <v>10538.108999999997</v>
      </c>
      <c r="O133" s="372">
        <f t="shared" si="12"/>
        <v>11286.852999999997</v>
      </c>
      <c r="P133" s="372">
        <f t="shared" si="13"/>
        <v>0</v>
      </c>
      <c r="Q133" s="372">
        <f t="shared" si="14"/>
        <v>-680.39599999999996</v>
      </c>
      <c r="S133" s="371">
        <v>0.82291666666666696</v>
      </c>
      <c r="T133" s="372">
        <v>3729.674</v>
      </c>
      <c r="U133" s="372">
        <v>5653.8029999999999</v>
      </c>
      <c r="V133" s="372">
        <v>1134.6389999999999</v>
      </c>
      <c r="W133" s="372">
        <v>608.678</v>
      </c>
      <c r="X133" s="372">
        <v>126.06</v>
      </c>
      <c r="Y133" s="372">
        <v>163.69999999999999</v>
      </c>
      <c r="Z133" s="372">
        <v>0</v>
      </c>
      <c r="AA133" s="372">
        <v>29.216000000000001</v>
      </c>
      <c r="AB133" s="372">
        <v>-831.61599999999999</v>
      </c>
      <c r="AC133" s="372">
        <v>0</v>
      </c>
      <c r="AD133" s="372">
        <v>-752.25400000000002</v>
      </c>
      <c r="AE133" s="372">
        <v>10614.153999999999</v>
      </c>
      <c r="AF133" s="372">
        <v>9861.8999999999978</v>
      </c>
      <c r="AG133" s="372">
        <f t="shared" si="15"/>
        <v>10614.153999999999</v>
      </c>
      <c r="AH133" s="372">
        <f t="shared" si="16"/>
        <v>0</v>
      </c>
      <c r="AI133" s="372">
        <f t="shared" si="17"/>
        <v>-831.61599999999999</v>
      </c>
      <c r="AK133" s="371">
        <v>0.82291666666666696</v>
      </c>
      <c r="AL133" s="372">
        <v>3136.8670000000002</v>
      </c>
      <c r="AM133" s="372">
        <v>4910.3980000000001</v>
      </c>
      <c r="AN133" s="372">
        <v>914.97699999999998</v>
      </c>
      <c r="AO133" s="372">
        <v>586.66899999999998</v>
      </c>
      <c r="AP133" s="372">
        <v>753.78300000000002</v>
      </c>
      <c r="AQ133" s="372">
        <v>586.23400000000004</v>
      </c>
      <c r="AR133" s="372">
        <v>46.82</v>
      </c>
      <c r="AS133" s="372">
        <v>76.742000000000004</v>
      </c>
      <c r="AT133" s="372">
        <v>-1692.6220000000001</v>
      </c>
      <c r="AU133" s="372">
        <v>0</v>
      </c>
      <c r="AV133" s="372">
        <v>-671.19899999999996</v>
      </c>
      <c r="AW133" s="372">
        <v>9319.8680000000004</v>
      </c>
      <c r="AX133" s="372">
        <v>8648.6689999999999</v>
      </c>
      <c r="AY133" s="372">
        <f t="shared" si="18"/>
        <v>9319.8680000000004</v>
      </c>
      <c r="AZ133" s="372">
        <f t="shared" si="19"/>
        <v>0</v>
      </c>
      <c r="BA133" s="372">
        <f t="shared" si="20"/>
        <v>-1692.6220000000001</v>
      </c>
    </row>
    <row r="134" spans="1:53" s="366" customFormat="1">
      <c r="A134" s="371">
        <v>0.83333333333333304</v>
      </c>
      <c r="B134" s="372">
        <v>3730.7719999999999</v>
      </c>
      <c r="C134" s="372">
        <v>5741.3860000000004</v>
      </c>
      <c r="D134" s="372">
        <v>1145.6279999999999</v>
      </c>
      <c r="E134" s="372">
        <v>587.43100000000004</v>
      </c>
      <c r="F134" s="372">
        <v>120.315</v>
      </c>
      <c r="G134" s="372">
        <v>180.46899999999999</v>
      </c>
      <c r="H134" s="372">
        <v>0</v>
      </c>
      <c r="I134" s="372">
        <v>102.217</v>
      </c>
      <c r="J134" s="372">
        <v>-506.35500000000002</v>
      </c>
      <c r="K134" s="372">
        <v>0</v>
      </c>
      <c r="L134" s="372">
        <v>-742.73400000000004</v>
      </c>
      <c r="M134" s="372">
        <v>11101.863000000001</v>
      </c>
      <c r="N134" s="372">
        <v>10359.129000000001</v>
      </c>
      <c r="O134" s="372">
        <f t="shared" si="12"/>
        <v>11101.863000000001</v>
      </c>
      <c r="P134" s="372">
        <f t="shared" si="13"/>
        <v>0</v>
      </c>
      <c r="Q134" s="372">
        <f t="shared" si="14"/>
        <v>-506.35500000000002</v>
      </c>
      <c r="S134" s="371">
        <v>0.83333333333333304</v>
      </c>
      <c r="T134" s="372">
        <v>3728.3090000000002</v>
      </c>
      <c r="U134" s="372">
        <v>5658.5389999999998</v>
      </c>
      <c r="V134" s="372">
        <v>1131.6659999999999</v>
      </c>
      <c r="W134" s="372">
        <v>592.58699999999999</v>
      </c>
      <c r="X134" s="372">
        <v>126.84399999999999</v>
      </c>
      <c r="Y134" s="372">
        <v>7.5519999999999996</v>
      </c>
      <c r="Z134" s="372">
        <v>0</v>
      </c>
      <c r="AA134" s="372">
        <v>28.329000000000001</v>
      </c>
      <c r="AB134" s="372">
        <v>-793.23699999999997</v>
      </c>
      <c r="AC134" s="372">
        <v>0</v>
      </c>
      <c r="AD134" s="372">
        <v>-749.73800000000006</v>
      </c>
      <c r="AE134" s="372">
        <v>10480.588999999998</v>
      </c>
      <c r="AF134" s="372">
        <v>9730.8509999999987</v>
      </c>
      <c r="AG134" s="372">
        <f t="shared" si="15"/>
        <v>10480.588999999998</v>
      </c>
      <c r="AH134" s="372">
        <f t="shared" si="16"/>
        <v>0</v>
      </c>
      <c r="AI134" s="372">
        <f t="shared" si="17"/>
        <v>-793.23699999999997</v>
      </c>
      <c r="AK134" s="371">
        <v>0.83333333333333304</v>
      </c>
      <c r="AL134" s="372">
        <v>3137.4740000000002</v>
      </c>
      <c r="AM134" s="372">
        <v>4847.1329999999998</v>
      </c>
      <c r="AN134" s="372">
        <v>902.45399999999995</v>
      </c>
      <c r="AO134" s="372">
        <v>577.54200000000003</v>
      </c>
      <c r="AP134" s="372">
        <v>687.39700000000005</v>
      </c>
      <c r="AQ134" s="372">
        <v>120.73399999999999</v>
      </c>
      <c r="AR134" s="372">
        <v>38.448</v>
      </c>
      <c r="AS134" s="372">
        <v>75.706999999999994</v>
      </c>
      <c r="AT134" s="372">
        <v>-1100.636</v>
      </c>
      <c r="AU134" s="372">
        <v>0</v>
      </c>
      <c r="AV134" s="372">
        <v>-658.19200000000001</v>
      </c>
      <c r="AW134" s="372">
        <v>9286.2530000000006</v>
      </c>
      <c r="AX134" s="372">
        <v>8628.0610000000015</v>
      </c>
      <c r="AY134" s="372">
        <f t="shared" si="18"/>
        <v>9286.2530000000006</v>
      </c>
      <c r="AZ134" s="372">
        <f t="shared" si="19"/>
        <v>0</v>
      </c>
      <c r="BA134" s="372">
        <f t="shared" si="20"/>
        <v>-1100.636</v>
      </c>
    </row>
    <row r="135" spans="1:53" s="366" customFormat="1">
      <c r="A135" s="371">
        <v>0.84375</v>
      </c>
      <c r="B135" s="372">
        <v>3732.6880000000001</v>
      </c>
      <c r="C135" s="372">
        <v>5755.0919999999996</v>
      </c>
      <c r="D135" s="372">
        <v>1145.7159999999999</v>
      </c>
      <c r="E135" s="372">
        <v>577.18600000000004</v>
      </c>
      <c r="F135" s="372">
        <v>117.82599999999999</v>
      </c>
      <c r="G135" s="372">
        <v>87.986000000000004</v>
      </c>
      <c r="H135" s="372">
        <v>0</v>
      </c>
      <c r="I135" s="372">
        <v>107.032</v>
      </c>
      <c r="J135" s="372">
        <v>-560.03</v>
      </c>
      <c r="K135" s="372">
        <v>0</v>
      </c>
      <c r="L135" s="372">
        <v>-742.36599999999999</v>
      </c>
      <c r="M135" s="372">
        <v>10963.495999999997</v>
      </c>
      <c r="N135" s="372">
        <v>10221.129999999997</v>
      </c>
      <c r="O135" s="372">
        <f t="shared" si="12"/>
        <v>10963.495999999997</v>
      </c>
      <c r="P135" s="372">
        <f t="shared" si="13"/>
        <v>0</v>
      </c>
      <c r="Q135" s="372">
        <f t="shared" si="14"/>
        <v>-560.03</v>
      </c>
      <c r="S135" s="371">
        <v>0.84375</v>
      </c>
      <c r="T135" s="372">
        <v>3729.5390000000002</v>
      </c>
      <c r="U135" s="372">
        <v>5674.8680000000004</v>
      </c>
      <c r="V135" s="372">
        <v>1017.143</v>
      </c>
      <c r="W135" s="372">
        <v>587.70600000000002</v>
      </c>
      <c r="X135" s="372">
        <v>126.83499999999999</v>
      </c>
      <c r="Y135" s="372">
        <v>0</v>
      </c>
      <c r="Z135" s="372">
        <v>0</v>
      </c>
      <c r="AA135" s="372">
        <v>27.474</v>
      </c>
      <c r="AB135" s="372">
        <v>-833.88400000000001</v>
      </c>
      <c r="AC135" s="372">
        <v>0</v>
      </c>
      <c r="AD135" s="372">
        <v>-749.26800000000003</v>
      </c>
      <c r="AE135" s="372">
        <v>10329.681</v>
      </c>
      <c r="AF135" s="372">
        <v>9580.4130000000005</v>
      </c>
      <c r="AG135" s="372">
        <f t="shared" si="15"/>
        <v>10329.681</v>
      </c>
      <c r="AH135" s="372">
        <f t="shared" si="16"/>
        <v>0</v>
      </c>
      <c r="AI135" s="372">
        <f t="shared" si="17"/>
        <v>-833.88400000000001</v>
      </c>
      <c r="AK135" s="371">
        <v>0.84375</v>
      </c>
      <c r="AL135" s="372">
        <v>3138.9319999999998</v>
      </c>
      <c r="AM135" s="372">
        <v>4878.2719999999999</v>
      </c>
      <c r="AN135" s="372">
        <v>906.63599999999997</v>
      </c>
      <c r="AO135" s="372">
        <v>581.04499999999996</v>
      </c>
      <c r="AP135" s="372">
        <v>688.81100000000004</v>
      </c>
      <c r="AQ135" s="372">
        <v>46.124000000000002</v>
      </c>
      <c r="AR135" s="372">
        <v>0</v>
      </c>
      <c r="AS135" s="372">
        <v>67.762</v>
      </c>
      <c r="AT135" s="372">
        <v>-1159.0260000000001</v>
      </c>
      <c r="AU135" s="372">
        <v>0</v>
      </c>
      <c r="AV135" s="372">
        <v>-659.99300000000005</v>
      </c>
      <c r="AW135" s="372">
        <v>9148.5560000000005</v>
      </c>
      <c r="AX135" s="372">
        <v>8488.5630000000001</v>
      </c>
      <c r="AY135" s="372">
        <f t="shared" si="18"/>
        <v>9148.5560000000005</v>
      </c>
      <c r="AZ135" s="372">
        <f t="shared" si="19"/>
        <v>0</v>
      </c>
      <c r="BA135" s="372">
        <f t="shared" si="20"/>
        <v>-1159.0260000000001</v>
      </c>
    </row>
    <row r="136" spans="1:53" s="366" customFormat="1">
      <c r="A136" s="371">
        <v>0.85416666666666696</v>
      </c>
      <c r="B136" s="372">
        <v>3732.3649999999998</v>
      </c>
      <c r="C136" s="372">
        <v>5740.2849999999999</v>
      </c>
      <c r="D136" s="372">
        <v>1145.3040000000001</v>
      </c>
      <c r="E136" s="372">
        <v>578.48</v>
      </c>
      <c r="F136" s="372">
        <v>117.625</v>
      </c>
      <c r="G136" s="372">
        <v>102.364</v>
      </c>
      <c r="H136" s="372">
        <v>0</v>
      </c>
      <c r="I136" s="372">
        <v>107.925</v>
      </c>
      <c r="J136" s="372">
        <v>-665.38300000000004</v>
      </c>
      <c r="K136" s="372">
        <v>0</v>
      </c>
      <c r="L136" s="372">
        <v>-741.32500000000005</v>
      </c>
      <c r="M136" s="372">
        <v>10858.964999999998</v>
      </c>
      <c r="N136" s="372">
        <v>10117.639999999998</v>
      </c>
      <c r="O136" s="372">
        <f t="shared" si="12"/>
        <v>10858.964999999998</v>
      </c>
      <c r="P136" s="372">
        <f t="shared" si="13"/>
        <v>0</v>
      </c>
      <c r="Q136" s="372">
        <f t="shared" si="14"/>
        <v>-665.38300000000004</v>
      </c>
      <c r="S136" s="371">
        <v>0.85416666666666696</v>
      </c>
      <c r="T136" s="372">
        <v>3730.752</v>
      </c>
      <c r="U136" s="372">
        <v>5694.3339999999998</v>
      </c>
      <c r="V136" s="372">
        <v>939.50099999999998</v>
      </c>
      <c r="W136" s="372">
        <v>585.79399999999998</v>
      </c>
      <c r="X136" s="372">
        <v>126.83499999999999</v>
      </c>
      <c r="Y136" s="372">
        <v>0</v>
      </c>
      <c r="Z136" s="372">
        <v>0</v>
      </c>
      <c r="AA136" s="372">
        <v>27.888000000000002</v>
      </c>
      <c r="AB136" s="372">
        <v>-895.62</v>
      </c>
      <c r="AC136" s="372">
        <v>0</v>
      </c>
      <c r="AD136" s="372">
        <v>-749.86500000000001</v>
      </c>
      <c r="AE136" s="372">
        <v>10209.483999999999</v>
      </c>
      <c r="AF136" s="372">
        <v>9459.6189999999988</v>
      </c>
      <c r="AG136" s="372">
        <f t="shared" si="15"/>
        <v>10209.483999999999</v>
      </c>
      <c r="AH136" s="372">
        <f t="shared" si="16"/>
        <v>0</v>
      </c>
      <c r="AI136" s="372">
        <f t="shared" si="17"/>
        <v>-895.62</v>
      </c>
      <c r="AK136" s="371">
        <v>0.85416666666666696</v>
      </c>
      <c r="AL136" s="372">
        <v>3138.759</v>
      </c>
      <c r="AM136" s="372">
        <v>4901.3100000000004</v>
      </c>
      <c r="AN136" s="372">
        <v>911.51499999999999</v>
      </c>
      <c r="AO136" s="372">
        <v>578.52700000000004</v>
      </c>
      <c r="AP136" s="372">
        <v>689.03800000000001</v>
      </c>
      <c r="AQ136" s="372">
        <v>45.968000000000004</v>
      </c>
      <c r="AR136" s="372">
        <v>0</v>
      </c>
      <c r="AS136" s="372">
        <v>70.512</v>
      </c>
      <c r="AT136" s="372">
        <v>-1284.3119999999999</v>
      </c>
      <c r="AU136" s="372">
        <v>0</v>
      </c>
      <c r="AV136" s="372">
        <v>-662.04499999999996</v>
      </c>
      <c r="AW136" s="372">
        <v>9051.3170000000027</v>
      </c>
      <c r="AX136" s="372">
        <v>8389.2720000000027</v>
      </c>
      <c r="AY136" s="372">
        <f t="shared" si="18"/>
        <v>9051.3170000000027</v>
      </c>
      <c r="AZ136" s="372">
        <f t="shared" si="19"/>
        <v>0</v>
      </c>
      <c r="BA136" s="372">
        <f t="shared" si="20"/>
        <v>-1284.3119999999999</v>
      </c>
    </row>
    <row r="137" spans="1:53" s="366" customFormat="1">
      <c r="A137" s="371">
        <v>0.86458333333333304</v>
      </c>
      <c r="B137" s="372">
        <v>3733.627</v>
      </c>
      <c r="C137" s="372">
        <v>5734.4679999999998</v>
      </c>
      <c r="D137" s="372">
        <v>1144.856</v>
      </c>
      <c r="E137" s="372">
        <v>578.78399999999999</v>
      </c>
      <c r="F137" s="372">
        <v>118.459</v>
      </c>
      <c r="G137" s="372">
        <v>44.777999999999999</v>
      </c>
      <c r="H137" s="372">
        <v>0</v>
      </c>
      <c r="I137" s="372">
        <v>111.07599999999999</v>
      </c>
      <c r="J137" s="372">
        <v>-726.99199999999996</v>
      </c>
      <c r="K137" s="372">
        <v>0</v>
      </c>
      <c r="L137" s="372">
        <v>-740.20600000000002</v>
      </c>
      <c r="M137" s="372">
        <v>10739.055999999999</v>
      </c>
      <c r="N137" s="372">
        <v>9998.8499999999985</v>
      </c>
      <c r="O137" s="372">
        <f t="shared" si="12"/>
        <v>10739.055999999999</v>
      </c>
      <c r="P137" s="372">
        <f t="shared" si="13"/>
        <v>0</v>
      </c>
      <c r="Q137" s="372">
        <f t="shared" si="14"/>
        <v>-726.99199999999996</v>
      </c>
      <c r="S137" s="371">
        <v>0.86458333333333304</v>
      </c>
      <c r="T137" s="372">
        <v>3731.7959999999998</v>
      </c>
      <c r="U137" s="372">
        <v>5706.64</v>
      </c>
      <c r="V137" s="372">
        <v>940.13499999999999</v>
      </c>
      <c r="W137" s="372">
        <v>592.56700000000001</v>
      </c>
      <c r="X137" s="372">
        <v>126.80800000000001</v>
      </c>
      <c r="Y137" s="372">
        <v>0</v>
      </c>
      <c r="Z137" s="372">
        <v>0</v>
      </c>
      <c r="AA137" s="372">
        <v>25.777999999999999</v>
      </c>
      <c r="AB137" s="372">
        <v>-1020.131</v>
      </c>
      <c r="AC137" s="372">
        <v>0</v>
      </c>
      <c r="AD137" s="372">
        <v>-751.30700000000002</v>
      </c>
      <c r="AE137" s="372">
        <v>10103.593000000001</v>
      </c>
      <c r="AF137" s="372">
        <v>9352.2860000000001</v>
      </c>
      <c r="AG137" s="372">
        <f t="shared" si="15"/>
        <v>10103.593000000001</v>
      </c>
      <c r="AH137" s="372">
        <f t="shared" si="16"/>
        <v>0</v>
      </c>
      <c r="AI137" s="372">
        <f t="shared" si="17"/>
        <v>-1020.131</v>
      </c>
      <c r="AK137" s="371">
        <v>0.86458333333333304</v>
      </c>
      <c r="AL137" s="372">
        <v>3139.1060000000002</v>
      </c>
      <c r="AM137" s="372">
        <v>4882.5159999999996</v>
      </c>
      <c r="AN137" s="372">
        <v>910.73099999999999</v>
      </c>
      <c r="AO137" s="372">
        <v>574.36599999999999</v>
      </c>
      <c r="AP137" s="372">
        <v>662.755</v>
      </c>
      <c r="AQ137" s="372">
        <v>45.756999999999998</v>
      </c>
      <c r="AR137" s="372">
        <v>0</v>
      </c>
      <c r="AS137" s="372">
        <v>70.036000000000001</v>
      </c>
      <c r="AT137" s="372">
        <v>-1438.8409999999999</v>
      </c>
      <c r="AU137" s="372">
        <v>0</v>
      </c>
      <c r="AV137" s="372">
        <v>-659.89</v>
      </c>
      <c r="AW137" s="372">
        <v>8846.4259999999977</v>
      </c>
      <c r="AX137" s="372">
        <v>8186.5359999999973</v>
      </c>
      <c r="AY137" s="372">
        <f t="shared" si="18"/>
        <v>8846.4259999999977</v>
      </c>
      <c r="AZ137" s="372">
        <f t="shared" si="19"/>
        <v>0</v>
      </c>
      <c r="BA137" s="372">
        <f t="shared" si="20"/>
        <v>-1438.8409999999999</v>
      </c>
    </row>
    <row r="138" spans="1:53" s="366" customFormat="1">
      <c r="A138" s="371">
        <v>0.875</v>
      </c>
      <c r="B138" s="372">
        <v>3734.13</v>
      </c>
      <c r="C138" s="372">
        <v>5772.4369999999999</v>
      </c>
      <c r="D138" s="372">
        <v>1139.788</v>
      </c>
      <c r="E138" s="372">
        <v>572.322</v>
      </c>
      <c r="F138" s="372">
        <v>113.04</v>
      </c>
      <c r="G138" s="372">
        <v>1.046</v>
      </c>
      <c r="H138" s="372">
        <v>0</v>
      </c>
      <c r="I138" s="372">
        <v>107.22799999999999</v>
      </c>
      <c r="J138" s="372">
        <v>-810.03</v>
      </c>
      <c r="K138" s="372">
        <v>0</v>
      </c>
      <c r="L138" s="372">
        <v>-742.44399999999996</v>
      </c>
      <c r="M138" s="372">
        <v>10629.960999999999</v>
      </c>
      <c r="N138" s="372">
        <v>9887.5169999999998</v>
      </c>
      <c r="O138" s="372">
        <f t="shared" si="12"/>
        <v>10629.960999999999</v>
      </c>
      <c r="P138" s="372">
        <f t="shared" si="13"/>
        <v>0</v>
      </c>
      <c r="Q138" s="372">
        <f t="shared" si="14"/>
        <v>-810.03</v>
      </c>
      <c r="S138" s="371">
        <v>0.875</v>
      </c>
      <c r="T138" s="372">
        <v>3732.8919999999998</v>
      </c>
      <c r="U138" s="372">
        <v>5693.5320000000002</v>
      </c>
      <c r="V138" s="372">
        <v>939.76400000000001</v>
      </c>
      <c r="W138" s="372">
        <v>581.01</v>
      </c>
      <c r="X138" s="372">
        <v>127.708</v>
      </c>
      <c r="Y138" s="372">
        <v>0</v>
      </c>
      <c r="Z138" s="372">
        <v>0</v>
      </c>
      <c r="AA138" s="372">
        <v>29.111000000000001</v>
      </c>
      <c r="AB138" s="372">
        <v>-1084.953</v>
      </c>
      <c r="AC138" s="372">
        <v>0</v>
      </c>
      <c r="AD138" s="372">
        <v>-749.71500000000003</v>
      </c>
      <c r="AE138" s="372">
        <v>10019.064</v>
      </c>
      <c r="AF138" s="372">
        <v>9269.3490000000002</v>
      </c>
      <c r="AG138" s="372">
        <f t="shared" si="15"/>
        <v>10019.064</v>
      </c>
      <c r="AH138" s="372">
        <f t="shared" si="16"/>
        <v>0</v>
      </c>
      <c r="AI138" s="372">
        <f t="shared" si="17"/>
        <v>-1084.953</v>
      </c>
      <c r="AK138" s="371">
        <v>0.875</v>
      </c>
      <c r="AL138" s="372">
        <v>3139.81</v>
      </c>
      <c r="AM138" s="372">
        <v>4853.2340000000004</v>
      </c>
      <c r="AN138" s="372">
        <v>903.00599999999997</v>
      </c>
      <c r="AO138" s="372">
        <v>563.54300000000001</v>
      </c>
      <c r="AP138" s="372">
        <v>318.09500000000003</v>
      </c>
      <c r="AQ138" s="372">
        <v>45.600999999999999</v>
      </c>
      <c r="AR138" s="372">
        <v>0</v>
      </c>
      <c r="AS138" s="372">
        <v>71.727000000000004</v>
      </c>
      <c r="AT138" s="372">
        <v>-1237.2529999999999</v>
      </c>
      <c r="AU138" s="372">
        <v>0</v>
      </c>
      <c r="AV138" s="372">
        <v>-653.38599999999997</v>
      </c>
      <c r="AW138" s="372">
        <v>8657.762999999999</v>
      </c>
      <c r="AX138" s="372">
        <v>8004.3769999999986</v>
      </c>
      <c r="AY138" s="372">
        <f t="shared" si="18"/>
        <v>8657.762999999999</v>
      </c>
      <c r="AZ138" s="372">
        <f t="shared" si="19"/>
        <v>0</v>
      </c>
      <c r="BA138" s="372">
        <f t="shared" si="20"/>
        <v>-1237.2529999999999</v>
      </c>
    </row>
    <row r="139" spans="1:53" s="366" customFormat="1">
      <c r="A139" s="371">
        <v>0.88541666666666696</v>
      </c>
      <c r="B139" s="372">
        <v>3734.1370000000002</v>
      </c>
      <c r="C139" s="372">
        <v>5775.491</v>
      </c>
      <c r="D139" s="372">
        <v>1140.44</v>
      </c>
      <c r="E139" s="372">
        <v>569.03899999999999</v>
      </c>
      <c r="F139" s="372">
        <v>112.005</v>
      </c>
      <c r="G139" s="372">
        <v>0</v>
      </c>
      <c r="H139" s="372">
        <v>0</v>
      </c>
      <c r="I139" s="372">
        <v>110.61199999999999</v>
      </c>
      <c r="J139" s="372">
        <v>-902.46400000000006</v>
      </c>
      <c r="K139" s="372">
        <v>0</v>
      </c>
      <c r="L139" s="372">
        <v>-742.58</v>
      </c>
      <c r="M139" s="372">
        <v>10539.26</v>
      </c>
      <c r="N139" s="372">
        <v>9796.68</v>
      </c>
      <c r="O139" s="372">
        <f t="shared" si="12"/>
        <v>10539.26</v>
      </c>
      <c r="P139" s="372">
        <f t="shared" si="13"/>
        <v>0</v>
      </c>
      <c r="Q139" s="372">
        <f t="shared" si="14"/>
        <v>-902.46400000000006</v>
      </c>
      <c r="S139" s="371">
        <v>0.88541666666666696</v>
      </c>
      <c r="T139" s="372">
        <v>3731.0059999999999</v>
      </c>
      <c r="U139" s="372">
        <v>5676.41</v>
      </c>
      <c r="V139" s="372">
        <v>932.31399999999996</v>
      </c>
      <c r="W139" s="372">
        <v>582.84100000000001</v>
      </c>
      <c r="X139" s="372">
        <v>127.70699999999999</v>
      </c>
      <c r="Y139" s="372">
        <v>0</v>
      </c>
      <c r="Z139" s="372">
        <v>0</v>
      </c>
      <c r="AA139" s="372">
        <v>36.905999999999999</v>
      </c>
      <c r="AB139" s="372">
        <v>-1101.6890000000001</v>
      </c>
      <c r="AC139" s="372">
        <v>0</v>
      </c>
      <c r="AD139" s="372">
        <v>-748.22299999999996</v>
      </c>
      <c r="AE139" s="372">
        <v>9985.4950000000008</v>
      </c>
      <c r="AF139" s="372">
        <v>9237.2720000000008</v>
      </c>
      <c r="AG139" s="372">
        <f t="shared" si="15"/>
        <v>9985.4950000000008</v>
      </c>
      <c r="AH139" s="372">
        <f t="shared" si="16"/>
        <v>0</v>
      </c>
      <c r="AI139" s="372">
        <f t="shared" si="17"/>
        <v>-1101.6890000000001</v>
      </c>
      <c r="AK139" s="371">
        <v>0.88541666666666696</v>
      </c>
      <c r="AL139" s="372">
        <v>3140.9810000000002</v>
      </c>
      <c r="AM139" s="372">
        <v>4854.6049999999996</v>
      </c>
      <c r="AN139" s="372">
        <v>908.94100000000003</v>
      </c>
      <c r="AO139" s="372">
        <v>564.02800000000002</v>
      </c>
      <c r="AP139" s="372">
        <v>303.13799999999998</v>
      </c>
      <c r="AQ139" s="372">
        <v>1.6830000000000001</v>
      </c>
      <c r="AR139" s="372">
        <v>0</v>
      </c>
      <c r="AS139" s="372">
        <v>78.861000000000004</v>
      </c>
      <c r="AT139" s="372">
        <v>-1269.8140000000001</v>
      </c>
      <c r="AU139" s="372">
        <v>0</v>
      </c>
      <c r="AV139" s="372">
        <v>-653.096</v>
      </c>
      <c r="AW139" s="372">
        <v>8582.4230000000025</v>
      </c>
      <c r="AX139" s="372">
        <v>7929.327000000003</v>
      </c>
      <c r="AY139" s="372">
        <f t="shared" si="18"/>
        <v>8582.4230000000025</v>
      </c>
      <c r="AZ139" s="372">
        <f t="shared" si="19"/>
        <v>0</v>
      </c>
      <c r="BA139" s="372">
        <f t="shared" si="20"/>
        <v>-1269.8140000000001</v>
      </c>
    </row>
    <row r="140" spans="1:53" s="366" customFormat="1">
      <c r="A140" s="371">
        <v>0.89583333333333304</v>
      </c>
      <c r="B140" s="372">
        <v>3733.9169999999999</v>
      </c>
      <c r="C140" s="372">
        <v>5720.5829999999996</v>
      </c>
      <c r="D140" s="372">
        <v>1140.414</v>
      </c>
      <c r="E140" s="372">
        <v>556.62199999999996</v>
      </c>
      <c r="F140" s="372">
        <v>111.991</v>
      </c>
      <c r="G140" s="372">
        <v>0</v>
      </c>
      <c r="H140" s="372">
        <v>0</v>
      </c>
      <c r="I140" s="372">
        <v>106.94499999999999</v>
      </c>
      <c r="J140" s="372">
        <v>-1025.4359999999999</v>
      </c>
      <c r="K140" s="372">
        <v>0</v>
      </c>
      <c r="L140" s="372">
        <v>-737.18899999999996</v>
      </c>
      <c r="M140" s="372">
        <v>10345.036</v>
      </c>
      <c r="N140" s="372">
        <v>9607.8469999999998</v>
      </c>
      <c r="O140" s="372">
        <f t="shared" si="12"/>
        <v>10345.036</v>
      </c>
      <c r="P140" s="372">
        <f t="shared" si="13"/>
        <v>0</v>
      </c>
      <c r="Q140" s="372">
        <f t="shared" si="14"/>
        <v>-1025.4359999999999</v>
      </c>
      <c r="S140" s="371">
        <v>0.89583333333333304</v>
      </c>
      <c r="T140" s="372">
        <v>3730.299</v>
      </c>
      <c r="U140" s="372">
        <v>5670.098</v>
      </c>
      <c r="V140" s="372">
        <v>939.49699999999996</v>
      </c>
      <c r="W140" s="372">
        <v>584.423</v>
      </c>
      <c r="X140" s="372">
        <v>127.71</v>
      </c>
      <c r="Y140" s="372">
        <v>0</v>
      </c>
      <c r="Z140" s="372">
        <v>0</v>
      </c>
      <c r="AA140" s="372">
        <v>39.573</v>
      </c>
      <c r="AB140" s="372">
        <v>-1325.557</v>
      </c>
      <c r="AC140" s="372">
        <v>0</v>
      </c>
      <c r="AD140" s="372">
        <v>-747.85400000000004</v>
      </c>
      <c r="AE140" s="372">
        <v>9766.0429999999997</v>
      </c>
      <c r="AF140" s="372">
        <v>9018.1890000000003</v>
      </c>
      <c r="AG140" s="372">
        <f t="shared" si="15"/>
        <v>9766.0429999999997</v>
      </c>
      <c r="AH140" s="372">
        <f t="shared" si="16"/>
        <v>0</v>
      </c>
      <c r="AI140" s="372">
        <f t="shared" si="17"/>
        <v>-1325.557</v>
      </c>
      <c r="AK140" s="371">
        <v>0.89583333333333304</v>
      </c>
      <c r="AL140" s="372">
        <v>3142.127</v>
      </c>
      <c r="AM140" s="372">
        <v>4848.3040000000001</v>
      </c>
      <c r="AN140" s="372">
        <v>909.09100000000001</v>
      </c>
      <c r="AO140" s="372">
        <v>560.55899999999997</v>
      </c>
      <c r="AP140" s="372">
        <v>301.90800000000002</v>
      </c>
      <c r="AQ140" s="372">
        <v>0</v>
      </c>
      <c r="AR140" s="372">
        <v>0</v>
      </c>
      <c r="AS140" s="372">
        <v>84.335999999999999</v>
      </c>
      <c r="AT140" s="372">
        <v>-1441.6089999999999</v>
      </c>
      <c r="AU140" s="372">
        <v>0</v>
      </c>
      <c r="AV140" s="372">
        <v>-652.46100000000001</v>
      </c>
      <c r="AW140" s="372">
        <v>8404.7159999999985</v>
      </c>
      <c r="AX140" s="372">
        <v>7752.2549999999983</v>
      </c>
      <c r="AY140" s="372">
        <f t="shared" si="18"/>
        <v>8404.7159999999985</v>
      </c>
      <c r="AZ140" s="372">
        <f t="shared" si="19"/>
        <v>0</v>
      </c>
      <c r="BA140" s="372">
        <f t="shared" si="20"/>
        <v>-1441.6089999999999</v>
      </c>
    </row>
    <row r="141" spans="1:53" s="366" customFormat="1">
      <c r="A141" s="371">
        <v>0.90625</v>
      </c>
      <c r="B141" s="372">
        <v>3733.8710000000001</v>
      </c>
      <c r="C141" s="372">
        <v>5704.9830000000002</v>
      </c>
      <c r="D141" s="372">
        <v>1142.1980000000001</v>
      </c>
      <c r="E141" s="372">
        <v>553.80700000000002</v>
      </c>
      <c r="F141" s="372">
        <v>111.998</v>
      </c>
      <c r="G141" s="372">
        <v>0</v>
      </c>
      <c r="H141" s="372">
        <v>0</v>
      </c>
      <c r="I141" s="372">
        <v>111.10599999999999</v>
      </c>
      <c r="J141" s="372">
        <v>-1145.567</v>
      </c>
      <c r="K141" s="372">
        <v>0</v>
      </c>
      <c r="L141" s="372">
        <v>-735.78899999999999</v>
      </c>
      <c r="M141" s="372">
        <v>10212.396000000001</v>
      </c>
      <c r="N141" s="372">
        <v>9476.607</v>
      </c>
      <c r="O141" s="372">
        <f t="shared" si="12"/>
        <v>10212.396000000001</v>
      </c>
      <c r="P141" s="372">
        <f t="shared" si="13"/>
        <v>0</v>
      </c>
      <c r="Q141" s="372">
        <f t="shared" si="14"/>
        <v>-1145.567</v>
      </c>
      <c r="S141" s="371">
        <v>0.90625</v>
      </c>
      <c r="T141" s="372">
        <v>3729.703</v>
      </c>
      <c r="U141" s="372">
        <v>5622.44</v>
      </c>
      <c r="V141" s="372">
        <v>939.84500000000003</v>
      </c>
      <c r="W141" s="372">
        <v>577.36400000000003</v>
      </c>
      <c r="X141" s="372">
        <v>127.673</v>
      </c>
      <c r="Y141" s="372">
        <v>0</v>
      </c>
      <c r="Z141" s="372">
        <v>0</v>
      </c>
      <c r="AA141" s="372">
        <v>39.817</v>
      </c>
      <c r="AB141" s="372">
        <v>-1457.7059999999999</v>
      </c>
      <c r="AC141" s="372">
        <v>0</v>
      </c>
      <c r="AD141" s="372">
        <v>-743.27599999999995</v>
      </c>
      <c r="AE141" s="372">
        <v>9579.1359999999986</v>
      </c>
      <c r="AF141" s="372">
        <v>8835.8599999999988</v>
      </c>
      <c r="AG141" s="372">
        <f t="shared" si="15"/>
        <v>9579.1359999999986</v>
      </c>
      <c r="AH141" s="372">
        <f t="shared" si="16"/>
        <v>0</v>
      </c>
      <c r="AI141" s="372">
        <f t="shared" si="17"/>
        <v>-1457.7059999999999</v>
      </c>
      <c r="AK141" s="371">
        <v>0.90625</v>
      </c>
      <c r="AL141" s="372">
        <v>3144.0459999999998</v>
      </c>
      <c r="AM141" s="372">
        <v>4856.3280000000004</v>
      </c>
      <c r="AN141" s="372">
        <v>908.71900000000005</v>
      </c>
      <c r="AO141" s="372">
        <v>551.79999999999995</v>
      </c>
      <c r="AP141" s="372">
        <v>288.096</v>
      </c>
      <c r="AQ141" s="372">
        <v>0</v>
      </c>
      <c r="AR141" s="372">
        <v>0</v>
      </c>
      <c r="AS141" s="372">
        <v>85.242999999999995</v>
      </c>
      <c r="AT141" s="372">
        <v>-1499.904</v>
      </c>
      <c r="AU141" s="372">
        <v>0</v>
      </c>
      <c r="AV141" s="372">
        <v>-652.70899999999995</v>
      </c>
      <c r="AW141" s="372">
        <v>8334.3279999999995</v>
      </c>
      <c r="AX141" s="372">
        <v>7681.6189999999997</v>
      </c>
      <c r="AY141" s="372">
        <f t="shared" si="18"/>
        <v>8334.3279999999995</v>
      </c>
      <c r="AZ141" s="372">
        <f t="shared" si="19"/>
        <v>0</v>
      </c>
      <c r="BA141" s="372">
        <f t="shared" si="20"/>
        <v>-1499.904</v>
      </c>
    </row>
    <row r="142" spans="1:53" s="366" customFormat="1">
      <c r="A142" s="371">
        <v>0.91666666666666696</v>
      </c>
      <c r="B142" s="372">
        <v>3735.087</v>
      </c>
      <c r="C142" s="372">
        <v>5676.0860000000002</v>
      </c>
      <c r="D142" s="372">
        <v>1024.181</v>
      </c>
      <c r="E142" s="372">
        <v>486.66199999999998</v>
      </c>
      <c r="F142" s="372">
        <v>107.93</v>
      </c>
      <c r="G142" s="372">
        <v>0</v>
      </c>
      <c r="H142" s="372">
        <v>0</v>
      </c>
      <c r="I142" s="372">
        <v>118.691</v>
      </c>
      <c r="J142" s="372">
        <v>-1009.9880000000001</v>
      </c>
      <c r="K142" s="372">
        <v>0</v>
      </c>
      <c r="L142" s="372">
        <v>-728.51499999999999</v>
      </c>
      <c r="M142" s="372">
        <v>10138.649000000003</v>
      </c>
      <c r="N142" s="372">
        <v>9410.1340000000037</v>
      </c>
      <c r="O142" s="372">
        <f t="shared" si="12"/>
        <v>10138.649000000003</v>
      </c>
      <c r="P142" s="372">
        <f t="shared" si="13"/>
        <v>0</v>
      </c>
      <c r="Q142" s="372">
        <f t="shared" si="14"/>
        <v>-1009.9880000000001</v>
      </c>
      <c r="S142" s="371">
        <v>0.91666666666666696</v>
      </c>
      <c r="T142" s="372">
        <v>3728.7910000000002</v>
      </c>
      <c r="U142" s="372">
        <v>5589.3980000000001</v>
      </c>
      <c r="V142" s="372">
        <v>931.26800000000003</v>
      </c>
      <c r="W142" s="372">
        <v>515.70500000000004</v>
      </c>
      <c r="X142" s="372">
        <v>127.58799999999999</v>
      </c>
      <c r="Y142" s="372">
        <v>0</v>
      </c>
      <c r="Z142" s="372">
        <v>0</v>
      </c>
      <c r="AA142" s="372">
        <v>38.192999999999998</v>
      </c>
      <c r="AB142" s="372">
        <v>-1438.643</v>
      </c>
      <c r="AC142" s="372">
        <v>0</v>
      </c>
      <c r="AD142" s="372">
        <v>-737.18200000000002</v>
      </c>
      <c r="AE142" s="372">
        <v>9492.2999999999993</v>
      </c>
      <c r="AF142" s="372">
        <v>8755.1179999999986</v>
      </c>
      <c r="AG142" s="372">
        <f t="shared" si="15"/>
        <v>9492.2999999999993</v>
      </c>
      <c r="AH142" s="372">
        <f t="shared" si="16"/>
        <v>0</v>
      </c>
      <c r="AI142" s="372">
        <f t="shared" si="17"/>
        <v>-1438.643</v>
      </c>
      <c r="AK142" s="371">
        <v>0.91666666666666696</v>
      </c>
      <c r="AL142" s="372">
        <v>3144.3609999999999</v>
      </c>
      <c r="AM142" s="372">
        <v>4825.7269999999999</v>
      </c>
      <c r="AN142" s="372">
        <v>899.30399999999997</v>
      </c>
      <c r="AO142" s="372">
        <v>471.16</v>
      </c>
      <c r="AP142" s="372">
        <v>194.38300000000001</v>
      </c>
      <c r="AQ142" s="372">
        <v>0</v>
      </c>
      <c r="AR142" s="372">
        <v>0</v>
      </c>
      <c r="AS142" s="372">
        <v>86.06</v>
      </c>
      <c r="AT142" s="372">
        <v>-1318.193</v>
      </c>
      <c r="AU142" s="372">
        <v>0</v>
      </c>
      <c r="AV142" s="372">
        <v>-644.78300000000002</v>
      </c>
      <c r="AW142" s="372">
        <v>8302.8019999999997</v>
      </c>
      <c r="AX142" s="372">
        <v>7658.0189999999993</v>
      </c>
      <c r="AY142" s="372">
        <f t="shared" si="18"/>
        <v>8302.8019999999997</v>
      </c>
      <c r="AZ142" s="372">
        <f t="shared" si="19"/>
        <v>0</v>
      </c>
      <c r="BA142" s="372">
        <f t="shared" si="20"/>
        <v>-1318.193</v>
      </c>
    </row>
    <row r="143" spans="1:53" s="366" customFormat="1">
      <c r="A143" s="371">
        <v>0.92708333333333304</v>
      </c>
      <c r="B143" s="372">
        <v>3734.2150000000001</v>
      </c>
      <c r="C143" s="372">
        <v>5662.1970000000001</v>
      </c>
      <c r="D143" s="372">
        <v>945.399</v>
      </c>
      <c r="E143" s="372">
        <v>477.88099999999997</v>
      </c>
      <c r="F143" s="372">
        <v>112.456</v>
      </c>
      <c r="G143" s="372">
        <v>0</v>
      </c>
      <c r="H143" s="372">
        <v>0</v>
      </c>
      <c r="I143" s="372">
        <v>133.17699999999999</v>
      </c>
      <c r="J143" s="372">
        <v>-1009.327</v>
      </c>
      <c r="K143" s="372">
        <v>0</v>
      </c>
      <c r="L143" s="372">
        <v>-725.97500000000002</v>
      </c>
      <c r="M143" s="372">
        <v>10055.998</v>
      </c>
      <c r="N143" s="372">
        <v>9330.0229999999992</v>
      </c>
      <c r="O143" s="372">
        <f t="shared" si="12"/>
        <v>10055.998</v>
      </c>
      <c r="P143" s="372">
        <f t="shared" si="13"/>
        <v>0</v>
      </c>
      <c r="Q143" s="372">
        <f t="shared" si="14"/>
        <v>-1009.327</v>
      </c>
      <c r="S143" s="371">
        <v>0.92708333333333304</v>
      </c>
      <c r="T143" s="372">
        <v>3729.6590000000001</v>
      </c>
      <c r="U143" s="372">
        <v>5587.6970000000001</v>
      </c>
      <c r="V143" s="372">
        <v>893.15200000000004</v>
      </c>
      <c r="W143" s="372">
        <v>504.97399999999999</v>
      </c>
      <c r="X143" s="372">
        <v>127.57599999999999</v>
      </c>
      <c r="Y143" s="372">
        <v>0</v>
      </c>
      <c r="Z143" s="372">
        <v>0</v>
      </c>
      <c r="AA143" s="372">
        <v>34.409999999999997</v>
      </c>
      <c r="AB143" s="372">
        <v>-1465.7180000000001</v>
      </c>
      <c r="AC143" s="372">
        <v>0</v>
      </c>
      <c r="AD143" s="372">
        <v>-735.94899999999996</v>
      </c>
      <c r="AE143" s="372">
        <v>9411.7499999999982</v>
      </c>
      <c r="AF143" s="372">
        <v>8675.8009999999977</v>
      </c>
      <c r="AG143" s="372">
        <f t="shared" si="15"/>
        <v>9411.7499999999982</v>
      </c>
      <c r="AH143" s="372">
        <f t="shared" si="16"/>
        <v>0</v>
      </c>
      <c r="AI143" s="372">
        <f t="shared" si="17"/>
        <v>-1465.7180000000001</v>
      </c>
      <c r="AK143" s="371">
        <v>0.92708333333333304</v>
      </c>
      <c r="AL143" s="372">
        <v>3143.2</v>
      </c>
      <c r="AM143" s="372">
        <v>4834.7830000000004</v>
      </c>
      <c r="AN143" s="372">
        <v>897.51800000000003</v>
      </c>
      <c r="AO143" s="372">
        <v>465.40199999999999</v>
      </c>
      <c r="AP143" s="372">
        <v>192.32300000000001</v>
      </c>
      <c r="AQ143" s="372">
        <v>0</v>
      </c>
      <c r="AR143" s="372">
        <v>0</v>
      </c>
      <c r="AS143" s="372">
        <v>90.697999999999993</v>
      </c>
      <c r="AT143" s="372">
        <v>-1354.9449999999999</v>
      </c>
      <c r="AU143" s="372">
        <v>0</v>
      </c>
      <c r="AV143" s="372">
        <v>-645.255</v>
      </c>
      <c r="AW143" s="372">
        <v>8268.9790000000012</v>
      </c>
      <c r="AX143" s="372">
        <v>7623.7240000000011</v>
      </c>
      <c r="AY143" s="372">
        <f t="shared" si="18"/>
        <v>8268.9790000000012</v>
      </c>
      <c r="AZ143" s="372">
        <f t="shared" si="19"/>
        <v>0</v>
      </c>
      <c r="BA143" s="372">
        <f t="shared" si="20"/>
        <v>-1354.9449999999999</v>
      </c>
    </row>
    <row r="144" spans="1:53" s="366" customFormat="1">
      <c r="A144" s="371">
        <v>0.9375</v>
      </c>
      <c r="B144" s="372">
        <v>3733.7</v>
      </c>
      <c r="C144" s="372">
        <v>5678.57</v>
      </c>
      <c r="D144" s="372">
        <v>945.24800000000005</v>
      </c>
      <c r="E144" s="372">
        <v>482.78500000000003</v>
      </c>
      <c r="F144" s="372">
        <v>112.28700000000001</v>
      </c>
      <c r="G144" s="372">
        <v>0</v>
      </c>
      <c r="H144" s="372">
        <v>0</v>
      </c>
      <c r="I144" s="372">
        <v>144.14699999999999</v>
      </c>
      <c r="J144" s="372">
        <v>-1157.934</v>
      </c>
      <c r="K144" s="372">
        <v>0</v>
      </c>
      <c r="L144" s="372">
        <v>-727.73900000000003</v>
      </c>
      <c r="M144" s="372">
        <v>9938.8030000000017</v>
      </c>
      <c r="N144" s="372">
        <v>9211.0640000000021</v>
      </c>
      <c r="O144" s="372">
        <f t="shared" si="12"/>
        <v>9938.8030000000017</v>
      </c>
      <c r="P144" s="372">
        <f t="shared" si="13"/>
        <v>0</v>
      </c>
      <c r="Q144" s="372">
        <f t="shared" si="14"/>
        <v>-1157.934</v>
      </c>
      <c r="S144" s="371">
        <v>0.9375</v>
      </c>
      <c r="T144" s="372">
        <v>3729.1959999999999</v>
      </c>
      <c r="U144" s="372">
        <v>5530.2969999999996</v>
      </c>
      <c r="V144" s="372">
        <v>697.73199999999997</v>
      </c>
      <c r="W144" s="372">
        <v>503.334</v>
      </c>
      <c r="X144" s="372">
        <v>126.76</v>
      </c>
      <c r="Y144" s="372">
        <v>0</v>
      </c>
      <c r="Z144" s="372">
        <v>0</v>
      </c>
      <c r="AA144" s="372">
        <v>29.187999999999999</v>
      </c>
      <c r="AB144" s="372">
        <v>-1313.7829999999999</v>
      </c>
      <c r="AC144" s="372">
        <v>0</v>
      </c>
      <c r="AD144" s="372">
        <v>-727.88300000000004</v>
      </c>
      <c r="AE144" s="372">
        <v>9302.7240000000002</v>
      </c>
      <c r="AF144" s="372">
        <v>8574.8410000000003</v>
      </c>
      <c r="AG144" s="372">
        <f t="shared" si="15"/>
        <v>9302.7240000000002</v>
      </c>
      <c r="AH144" s="372">
        <f t="shared" si="16"/>
        <v>0</v>
      </c>
      <c r="AI144" s="372">
        <f t="shared" si="17"/>
        <v>-1313.7829999999999</v>
      </c>
      <c r="AK144" s="371">
        <v>0.9375</v>
      </c>
      <c r="AL144" s="372">
        <v>3144.0529999999999</v>
      </c>
      <c r="AM144" s="372">
        <v>4823.308</v>
      </c>
      <c r="AN144" s="372">
        <v>897.83799999999997</v>
      </c>
      <c r="AO144" s="372">
        <v>465.48700000000002</v>
      </c>
      <c r="AP144" s="372">
        <v>192.23099999999999</v>
      </c>
      <c r="AQ144" s="372">
        <v>0</v>
      </c>
      <c r="AR144" s="372">
        <v>0</v>
      </c>
      <c r="AS144" s="372">
        <v>89.787000000000006</v>
      </c>
      <c r="AT144" s="372">
        <v>-1429.19</v>
      </c>
      <c r="AU144" s="372">
        <v>0</v>
      </c>
      <c r="AV144" s="372">
        <v>-644.26599999999996</v>
      </c>
      <c r="AW144" s="372">
        <v>8183.5139999999992</v>
      </c>
      <c r="AX144" s="372">
        <v>7539.2479999999996</v>
      </c>
      <c r="AY144" s="372">
        <f t="shared" si="18"/>
        <v>8183.5139999999992</v>
      </c>
      <c r="AZ144" s="372">
        <f t="shared" si="19"/>
        <v>0</v>
      </c>
      <c r="BA144" s="372">
        <f t="shared" si="20"/>
        <v>-1429.19</v>
      </c>
    </row>
    <row r="145" spans="1:53" s="366" customFormat="1">
      <c r="A145" s="371">
        <v>0.94791666666666696</v>
      </c>
      <c r="B145" s="372">
        <v>3732.9540000000002</v>
      </c>
      <c r="C145" s="372">
        <v>5675.4189999999999</v>
      </c>
      <c r="D145" s="372">
        <v>944.11199999999997</v>
      </c>
      <c r="E145" s="372">
        <v>484.036</v>
      </c>
      <c r="F145" s="372">
        <v>118.179</v>
      </c>
      <c r="G145" s="372">
        <v>0</v>
      </c>
      <c r="H145" s="372">
        <v>0</v>
      </c>
      <c r="I145" s="372">
        <v>154.41200000000001</v>
      </c>
      <c r="J145" s="372">
        <v>-1284.9179999999999</v>
      </c>
      <c r="K145" s="372">
        <v>0</v>
      </c>
      <c r="L145" s="372">
        <v>-727.67499999999995</v>
      </c>
      <c r="M145" s="372">
        <v>9824.1939999999995</v>
      </c>
      <c r="N145" s="372">
        <v>9096.5190000000002</v>
      </c>
      <c r="O145" s="372">
        <f t="shared" si="12"/>
        <v>9824.1939999999995</v>
      </c>
      <c r="P145" s="372">
        <f t="shared" si="13"/>
        <v>0</v>
      </c>
      <c r="Q145" s="372">
        <f t="shared" si="14"/>
        <v>-1284.9179999999999</v>
      </c>
      <c r="S145" s="371">
        <v>0.94791666666666696</v>
      </c>
      <c r="T145" s="372">
        <v>3729.4090000000001</v>
      </c>
      <c r="U145" s="372">
        <v>5493.2349999999997</v>
      </c>
      <c r="V145" s="372">
        <v>287.93900000000002</v>
      </c>
      <c r="W145" s="372">
        <v>501.262</v>
      </c>
      <c r="X145" s="372">
        <v>128.84200000000001</v>
      </c>
      <c r="Y145" s="372">
        <v>0</v>
      </c>
      <c r="Z145" s="372">
        <v>0</v>
      </c>
      <c r="AA145" s="372">
        <v>26.803999999999998</v>
      </c>
      <c r="AB145" s="372">
        <v>-987.51700000000005</v>
      </c>
      <c r="AC145" s="372">
        <v>0</v>
      </c>
      <c r="AD145" s="372">
        <v>-718.65800000000002</v>
      </c>
      <c r="AE145" s="372">
        <v>9179.974000000002</v>
      </c>
      <c r="AF145" s="372">
        <v>8461.3160000000025</v>
      </c>
      <c r="AG145" s="372">
        <f t="shared" si="15"/>
        <v>9179.974000000002</v>
      </c>
      <c r="AH145" s="372">
        <f t="shared" si="16"/>
        <v>0</v>
      </c>
      <c r="AI145" s="372">
        <f t="shared" si="17"/>
        <v>-987.51700000000005</v>
      </c>
      <c r="AK145" s="371">
        <v>0.94791666666666696</v>
      </c>
      <c r="AL145" s="372">
        <v>3143.1129999999998</v>
      </c>
      <c r="AM145" s="372">
        <v>4862.2290000000003</v>
      </c>
      <c r="AN145" s="372">
        <v>901.64499999999998</v>
      </c>
      <c r="AO145" s="372">
        <v>460.471</v>
      </c>
      <c r="AP145" s="372">
        <v>192.23400000000001</v>
      </c>
      <c r="AQ145" s="372">
        <v>0</v>
      </c>
      <c r="AR145" s="372">
        <v>0</v>
      </c>
      <c r="AS145" s="372">
        <v>76.915999999999997</v>
      </c>
      <c r="AT145" s="372">
        <v>-1559.8579999999999</v>
      </c>
      <c r="AU145" s="372">
        <v>0</v>
      </c>
      <c r="AV145" s="372">
        <v>-647.32799999999997</v>
      </c>
      <c r="AW145" s="372">
        <v>8076.75</v>
      </c>
      <c r="AX145" s="372">
        <v>7429.4220000000005</v>
      </c>
      <c r="AY145" s="372">
        <f t="shared" si="18"/>
        <v>8076.75</v>
      </c>
      <c r="AZ145" s="372">
        <f t="shared" si="19"/>
        <v>0</v>
      </c>
      <c r="BA145" s="372">
        <f t="shared" si="20"/>
        <v>-1559.8579999999999</v>
      </c>
    </row>
    <row r="146" spans="1:53" s="366" customFormat="1">
      <c r="A146" s="371">
        <v>0.95833333333333304</v>
      </c>
      <c r="B146" s="372">
        <v>3731.2629999999999</v>
      </c>
      <c r="C146" s="372">
        <v>5660.6610000000001</v>
      </c>
      <c r="D146" s="372">
        <v>944.88599999999997</v>
      </c>
      <c r="E146" s="372">
        <v>462.642</v>
      </c>
      <c r="F146" s="372">
        <v>150.447</v>
      </c>
      <c r="G146" s="372">
        <v>42.448999999999998</v>
      </c>
      <c r="H146" s="372">
        <v>0</v>
      </c>
      <c r="I146" s="372">
        <v>149.71299999999999</v>
      </c>
      <c r="J146" s="372">
        <v>-1433.635</v>
      </c>
      <c r="K146" s="372">
        <v>0</v>
      </c>
      <c r="L146" s="372">
        <v>-726.13199999999995</v>
      </c>
      <c r="M146" s="372">
        <v>9708.4259999999995</v>
      </c>
      <c r="N146" s="372">
        <v>8982.2939999999999</v>
      </c>
      <c r="O146" s="372">
        <f t="shared" si="12"/>
        <v>9708.4259999999995</v>
      </c>
      <c r="P146" s="372">
        <f t="shared" si="13"/>
        <v>0</v>
      </c>
      <c r="Q146" s="372">
        <f t="shared" si="14"/>
        <v>-1433.635</v>
      </c>
      <c r="S146" s="371">
        <v>0.95833333333333304</v>
      </c>
      <c r="T146" s="372">
        <v>3728.1979999999999</v>
      </c>
      <c r="U146" s="372">
        <v>5482.634</v>
      </c>
      <c r="V146" s="372">
        <v>70.153999999999996</v>
      </c>
      <c r="W146" s="372">
        <v>478.97300000000001</v>
      </c>
      <c r="X146" s="372">
        <v>158.57300000000001</v>
      </c>
      <c r="Y146" s="372">
        <v>0</v>
      </c>
      <c r="Z146" s="372">
        <v>0</v>
      </c>
      <c r="AA146" s="372">
        <v>29.353000000000002</v>
      </c>
      <c r="AB146" s="372">
        <v>-867.75599999999997</v>
      </c>
      <c r="AC146" s="372">
        <v>0</v>
      </c>
      <c r="AD146" s="372">
        <v>-713.81700000000001</v>
      </c>
      <c r="AE146" s="372">
        <v>9080.1290000000008</v>
      </c>
      <c r="AF146" s="372">
        <v>8366.3120000000017</v>
      </c>
      <c r="AG146" s="372">
        <f t="shared" si="15"/>
        <v>9080.1290000000008</v>
      </c>
      <c r="AH146" s="372">
        <f t="shared" si="16"/>
        <v>0</v>
      </c>
      <c r="AI146" s="372">
        <f t="shared" si="17"/>
        <v>-867.75599999999997</v>
      </c>
      <c r="AK146" s="371">
        <v>0.95833333333333304</v>
      </c>
      <c r="AL146" s="372">
        <v>3142.9250000000002</v>
      </c>
      <c r="AM146" s="372">
        <v>4840.924</v>
      </c>
      <c r="AN146" s="372">
        <v>905.23400000000004</v>
      </c>
      <c r="AO146" s="372">
        <v>436.62900000000002</v>
      </c>
      <c r="AP146" s="372">
        <v>145.32</v>
      </c>
      <c r="AQ146" s="372">
        <v>0</v>
      </c>
      <c r="AR146" s="372">
        <v>0</v>
      </c>
      <c r="AS146" s="372">
        <v>69.506</v>
      </c>
      <c r="AT146" s="372">
        <v>-1592.6089999999999</v>
      </c>
      <c r="AU146" s="372">
        <v>0</v>
      </c>
      <c r="AV146" s="372">
        <v>-643.68100000000004</v>
      </c>
      <c r="AW146" s="372">
        <v>7947.9290000000001</v>
      </c>
      <c r="AX146" s="372">
        <v>7304.2479999999996</v>
      </c>
      <c r="AY146" s="372">
        <f t="shared" si="18"/>
        <v>7947.9290000000001</v>
      </c>
      <c r="AZ146" s="372">
        <f t="shared" si="19"/>
        <v>0</v>
      </c>
      <c r="BA146" s="372">
        <f t="shared" si="20"/>
        <v>-1592.6089999999999</v>
      </c>
    </row>
    <row r="147" spans="1:53" s="366" customFormat="1">
      <c r="A147" s="371">
        <v>0.96875</v>
      </c>
      <c r="B147" s="372">
        <v>3730.99</v>
      </c>
      <c r="C147" s="372">
        <v>5680.4669999999996</v>
      </c>
      <c r="D147" s="372">
        <v>945.63</v>
      </c>
      <c r="E147" s="372">
        <v>469.05099999999999</v>
      </c>
      <c r="F147" s="372">
        <v>152.85</v>
      </c>
      <c r="G147" s="372">
        <v>1.1459999999999999</v>
      </c>
      <c r="H147" s="372">
        <v>0</v>
      </c>
      <c r="I147" s="372">
        <v>149.505</v>
      </c>
      <c r="J147" s="372">
        <v>-1538.5709999999999</v>
      </c>
      <c r="K147" s="372">
        <v>0</v>
      </c>
      <c r="L147" s="372">
        <v>-727.63099999999997</v>
      </c>
      <c r="M147" s="372">
        <v>9591.0679999999975</v>
      </c>
      <c r="N147" s="372">
        <v>8863.4369999999981</v>
      </c>
      <c r="O147" s="372">
        <f t="shared" si="12"/>
        <v>9591.0679999999975</v>
      </c>
      <c r="P147" s="372">
        <f t="shared" si="13"/>
        <v>0</v>
      </c>
      <c r="Q147" s="372">
        <f t="shared" si="14"/>
        <v>-1538.5709999999999</v>
      </c>
      <c r="S147" s="371">
        <v>0.96875</v>
      </c>
      <c r="T147" s="372">
        <v>3729.0390000000002</v>
      </c>
      <c r="U147" s="372">
        <v>5442.2030000000004</v>
      </c>
      <c r="V147" s="372">
        <v>70.260999999999996</v>
      </c>
      <c r="W147" s="372">
        <v>478.80599999999998</v>
      </c>
      <c r="X147" s="372">
        <v>162.262</v>
      </c>
      <c r="Y147" s="372">
        <v>0</v>
      </c>
      <c r="Z147" s="372">
        <v>0</v>
      </c>
      <c r="AA147" s="372">
        <v>27.786000000000001</v>
      </c>
      <c r="AB147" s="372">
        <v>-1001.744</v>
      </c>
      <c r="AC147" s="372">
        <v>0</v>
      </c>
      <c r="AD147" s="372">
        <v>-710.28800000000001</v>
      </c>
      <c r="AE147" s="372">
        <v>8908.6130000000012</v>
      </c>
      <c r="AF147" s="372">
        <v>8198.3250000000007</v>
      </c>
      <c r="AG147" s="372">
        <f t="shared" si="15"/>
        <v>8908.6130000000012</v>
      </c>
      <c r="AH147" s="372">
        <f t="shared" si="16"/>
        <v>0</v>
      </c>
      <c r="AI147" s="372">
        <f t="shared" si="17"/>
        <v>-1001.744</v>
      </c>
      <c r="AK147" s="371">
        <v>0.96875</v>
      </c>
      <c r="AL147" s="372">
        <v>3144.2330000000002</v>
      </c>
      <c r="AM147" s="372">
        <v>4828.6890000000003</v>
      </c>
      <c r="AN147" s="372">
        <v>908.08799999999997</v>
      </c>
      <c r="AO147" s="372">
        <v>431.863</v>
      </c>
      <c r="AP147" s="372">
        <v>142.83699999999999</v>
      </c>
      <c r="AQ147" s="372">
        <v>0</v>
      </c>
      <c r="AR147" s="372">
        <v>0</v>
      </c>
      <c r="AS147" s="372">
        <v>58.460999999999999</v>
      </c>
      <c r="AT147" s="372">
        <v>-1686.4570000000001</v>
      </c>
      <c r="AU147" s="372">
        <v>0</v>
      </c>
      <c r="AV147" s="372">
        <v>-642.26900000000001</v>
      </c>
      <c r="AW147" s="372">
        <v>7827.7139999999981</v>
      </c>
      <c r="AX147" s="372">
        <v>7185.4449999999979</v>
      </c>
      <c r="AY147" s="372">
        <f t="shared" si="18"/>
        <v>7827.7139999999981</v>
      </c>
      <c r="AZ147" s="372">
        <f t="shared" si="19"/>
        <v>0</v>
      </c>
      <c r="BA147" s="372">
        <f t="shared" si="20"/>
        <v>-1686.4570000000001</v>
      </c>
    </row>
    <row r="148" spans="1:53" s="366" customFormat="1">
      <c r="A148" s="371">
        <v>0.97916666666666696</v>
      </c>
      <c r="B148" s="372">
        <v>3731.7040000000002</v>
      </c>
      <c r="C148" s="372">
        <v>5711.7340000000004</v>
      </c>
      <c r="D148" s="372">
        <v>944.94299999999998</v>
      </c>
      <c r="E148" s="372">
        <v>471.97699999999998</v>
      </c>
      <c r="F148" s="372">
        <v>152.86500000000001</v>
      </c>
      <c r="G148" s="372">
        <v>0</v>
      </c>
      <c r="H148" s="372">
        <v>0</v>
      </c>
      <c r="I148" s="372">
        <v>151.29</v>
      </c>
      <c r="J148" s="372">
        <v>-1734.8579999999999</v>
      </c>
      <c r="K148" s="372">
        <v>0</v>
      </c>
      <c r="L148" s="372">
        <v>-730.50400000000002</v>
      </c>
      <c r="M148" s="372">
        <v>9429.6550000000007</v>
      </c>
      <c r="N148" s="372">
        <v>8699.1509999999998</v>
      </c>
      <c r="O148" s="372">
        <f t="shared" si="12"/>
        <v>9429.6550000000007</v>
      </c>
      <c r="P148" s="372">
        <f t="shared" si="13"/>
        <v>0</v>
      </c>
      <c r="Q148" s="372">
        <f t="shared" si="14"/>
        <v>-1734.8579999999999</v>
      </c>
      <c r="S148" s="371">
        <v>0.97916666666666696</v>
      </c>
      <c r="T148" s="372">
        <v>3730.0059999999999</v>
      </c>
      <c r="U148" s="372">
        <v>5408.2560000000003</v>
      </c>
      <c r="V148" s="372">
        <v>70.200999999999993</v>
      </c>
      <c r="W148" s="372">
        <v>475.59699999999998</v>
      </c>
      <c r="X148" s="372">
        <v>162.29900000000001</v>
      </c>
      <c r="Y148" s="372">
        <v>0</v>
      </c>
      <c r="Z148" s="372">
        <v>0</v>
      </c>
      <c r="AA148" s="372">
        <v>25.623999999999999</v>
      </c>
      <c r="AB148" s="372">
        <v>-1085.6030000000001</v>
      </c>
      <c r="AC148" s="372">
        <v>0</v>
      </c>
      <c r="AD148" s="372">
        <v>-707.14499999999998</v>
      </c>
      <c r="AE148" s="372">
        <v>8786.380000000001</v>
      </c>
      <c r="AF148" s="372">
        <v>8079.2350000000006</v>
      </c>
      <c r="AG148" s="372">
        <f t="shared" si="15"/>
        <v>8786.380000000001</v>
      </c>
      <c r="AH148" s="372">
        <f t="shared" si="16"/>
        <v>0</v>
      </c>
      <c r="AI148" s="372">
        <f t="shared" si="17"/>
        <v>-1085.6030000000001</v>
      </c>
      <c r="AK148" s="371">
        <v>0.97916666666666696</v>
      </c>
      <c r="AL148" s="372">
        <v>3145.154</v>
      </c>
      <c r="AM148" s="372">
        <v>4828.5600000000004</v>
      </c>
      <c r="AN148" s="372">
        <v>909.88900000000001</v>
      </c>
      <c r="AO148" s="372">
        <v>431.839</v>
      </c>
      <c r="AP148" s="372">
        <v>142.92400000000001</v>
      </c>
      <c r="AQ148" s="372">
        <v>0</v>
      </c>
      <c r="AR148" s="372">
        <v>0</v>
      </c>
      <c r="AS148" s="372">
        <v>56.487000000000002</v>
      </c>
      <c r="AT148" s="372">
        <v>-1786.2560000000001</v>
      </c>
      <c r="AU148" s="372">
        <v>0</v>
      </c>
      <c r="AV148" s="372">
        <v>-642.30700000000002</v>
      </c>
      <c r="AW148" s="372">
        <v>7728.5969999999988</v>
      </c>
      <c r="AX148" s="372">
        <v>7086.2899999999991</v>
      </c>
      <c r="AY148" s="372">
        <f t="shared" si="18"/>
        <v>7728.5969999999988</v>
      </c>
      <c r="AZ148" s="372">
        <f t="shared" si="19"/>
        <v>0</v>
      </c>
      <c r="BA148" s="372">
        <f t="shared" si="20"/>
        <v>-1786.2560000000001</v>
      </c>
    </row>
    <row r="149" spans="1:53" s="366" customFormat="1">
      <c r="A149" s="371">
        <v>0.98958333333333304</v>
      </c>
      <c r="B149" s="372">
        <v>3732.2370000000001</v>
      </c>
      <c r="C149" s="372">
        <v>5631.9480000000003</v>
      </c>
      <c r="D149" s="372">
        <v>935.34699999999998</v>
      </c>
      <c r="E149" s="372">
        <v>468.197</v>
      </c>
      <c r="F149" s="372">
        <v>147.75899999999999</v>
      </c>
      <c r="G149" s="372">
        <v>0</v>
      </c>
      <c r="H149" s="372">
        <v>0</v>
      </c>
      <c r="I149" s="372">
        <v>151.18799999999999</v>
      </c>
      <c r="J149" s="372">
        <v>-1565.17</v>
      </c>
      <c r="K149" s="372">
        <v>-197.30799999999999</v>
      </c>
      <c r="L149" s="372">
        <v>-723.28200000000004</v>
      </c>
      <c r="M149" s="372">
        <v>9304.1980000000003</v>
      </c>
      <c r="N149" s="372">
        <v>8580.9160000000011</v>
      </c>
      <c r="O149" s="372">
        <f t="shared" si="12"/>
        <v>9304.1980000000003</v>
      </c>
      <c r="P149" s="372">
        <f t="shared" si="13"/>
        <v>0</v>
      </c>
      <c r="Q149" s="372">
        <f t="shared" si="14"/>
        <v>-1565.17</v>
      </c>
      <c r="S149" s="371">
        <v>0.98958333333333304</v>
      </c>
      <c r="T149" s="372">
        <v>3730.38</v>
      </c>
      <c r="U149" s="372">
        <v>5377.835</v>
      </c>
      <c r="V149" s="372">
        <v>70.126999999999995</v>
      </c>
      <c r="W149" s="372">
        <v>479.43599999999998</v>
      </c>
      <c r="X149" s="372">
        <v>160.01499999999999</v>
      </c>
      <c r="Y149" s="372">
        <v>0</v>
      </c>
      <c r="Z149" s="372">
        <v>0</v>
      </c>
      <c r="AA149" s="372">
        <v>25.827999999999999</v>
      </c>
      <c r="AB149" s="372">
        <v>-1205.9169999999999</v>
      </c>
      <c r="AC149" s="372">
        <v>0</v>
      </c>
      <c r="AD149" s="372">
        <v>-704.64</v>
      </c>
      <c r="AE149" s="372">
        <v>8637.7039999999997</v>
      </c>
      <c r="AF149" s="372">
        <v>7933.0639999999994</v>
      </c>
      <c r="AG149" s="372">
        <f t="shared" si="15"/>
        <v>8637.7039999999997</v>
      </c>
      <c r="AH149" s="372">
        <f t="shared" si="16"/>
        <v>0</v>
      </c>
      <c r="AI149" s="372">
        <f t="shared" si="17"/>
        <v>-1205.9169999999999</v>
      </c>
      <c r="AK149" s="371">
        <v>0.98958333333333304</v>
      </c>
      <c r="AL149" s="372">
        <v>3144.913</v>
      </c>
      <c r="AM149" s="372">
        <v>4818.4089999999997</v>
      </c>
      <c r="AN149" s="372">
        <v>904.51900000000001</v>
      </c>
      <c r="AO149" s="372">
        <v>434.76499999999999</v>
      </c>
      <c r="AP149" s="372">
        <v>141.44399999999999</v>
      </c>
      <c r="AQ149" s="372">
        <v>0</v>
      </c>
      <c r="AR149" s="372">
        <v>0</v>
      </c>
      <c r="AS149" s="372">
        <v>55.121000000000002</v>
      </c>
      <c r="AT149" s="372">
        <v>-1883.277</v>
      </c>
      <c r="AU149" s="372">
        <v>0</v>
      </c>
      <c r="AV149" s="372">
        <v>-641.41</v>
      </c>
      <c r="AW149" s="372">
        <v>7615.8939999999984</v>
      </c>
      <c r="AX149" s="372">
        <v>6974.4839999999986</v>
      </c>
      <c r="AY149" s="372">
        <f t="shared" si="18"/>
        <v>7615.8939999999984</v>
      </c>
      <c r="AZ149" s="372">
        <f t="shared" si="19"/>
        <v>0</v>
      </c>
      <c r="BA149" s="372">
        <f t="shared" si="20"/>
        <v>-1883.277</v>
      </c>
    </row>
    <row r="150" spans="1:53" s="366" customFormat="1"/>
    <row r="151" spans="1:53" s="366" customFormat="1"/>
    <row r="152" spans="1:53" s="366" customFormat="1"/>
    <row r="153" spans="1:53" s="366" customFormat="1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A54:O149">
    <cfRule type="expression" dxfId="5" priority="1">
      <formula>$M54=MAX($M$52:$M$149)</formula>
    </cfRule>
  </conditionalFormatting>
  <conditionalFormatting sqref="S54:AG149">
    <cfRule type="expression" dxfId="4" priority="5">
      <formula>$AE54=MAX($AE$52:$AE$149)</formula>
    </cfRule>
  </conditionalFormatting>
  <conditionalFormatting sqref="AK54:AY149">
    <cfRule type="expression" dxfId="3" priority="4">
      <formula>$AW54=MAX($AW$52:$AW$149)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4"/>
  <sheetViews>
    <sheetView showGridLines="0" zoomScaleNormal="100" zoomScaleSheetLayoutView="100" workbookViewId="0"/>
  </sheetViews>
  <sheetFormatPr defaultColWidth="9.140625" defaultRowHeight="12"/>
  <cols>
    <col min="1" max="3" width="8.7109375" style="111" customWidth="1"/>
    <col min="4" max="4" width="17.7109375" style="111" customWidth="1"/>
    <col min="5" max="5" width="6.7109375" style="111" customWidth="1"/>
    <col min="6" max="6" width="5.7109375" style="111" customWidth="1"/>
    <col min="7" max="7" width="1.7109375" style="111" customWidth="1"/>
    <col min="8" max="9" width="7.28515625" style="111" customWidth="1"/>
    <col min="10" max="10" width="11.85546875" style="111" customWidth="1"/>
    <col min="11" max="11" width="10.140625" style="111" customWidth="1"/>
    <col min="12" max="12" width="7.140625" style="111" customWidth="1"/>
    <col min="13" max="13" width="12.7109375" style="111" customWidth="1"/>
    <col min="14" max="14" width="15.42578125" style="111" customWidth="1"/>
    <col min="15" max="15" width="14.140625" style="111" customWidth="1"/>
    <col min="16" max="38" width="9.140625" style="111" customWidth="1"/>
    <col min="39" max="16384" width="9.140625" style="111"/>
  </cols>
  <sheetData>
    <row r="1" spans="1:15" s="109" customFormat="1" ht="18">
      <c r="A1" s="331" t="str">
        <f>"9.4  Minima zatížení ES ČR za "&amp;O1</f>
        <v>9.4  Minima zatížení ES ČR za I. čtvrtletí 2026</v>
      </c>
      <c r="B1" s="108"/>
      <c r="N1" s="110"/>
      <c r="O1" s="167" t="str">
        <f>'3.1'!N1</f>
        <v>I. čtvrtletí 2026</v>
      </c>
    </row>
    <row r="2" spans="1:15" ht="6" customHeight="1">
      <c r="B2" s="112"/>
    </row>
    <row r="3" spans="1:15" s="113" customFormat="1">
      <c r="A3" s="520" t="str">
        <f>"Struktura pokrytí denního minima zatížení - "&amp;LOWER('9.2'!A3:B4)</f>
        <v>Struktura pokrytí denního minima zatížení - leden</v>
      </c>
      <c r="B3" s="520"/>
      <c r="C3" s="520"/>
      <c r="D3" s="520"/>
      <c r="E3" s="335" t="s">
        <v>4</v>
      </c>
      <c r="F3" s="335"/>
    </row>
    <row r="4" spans="1:15" s="113" customFormat="1">
      <c r="A4" s="519" t="s">
        <v>257</v>
      </c>
      <c r="B4" s="519"/>
      <c r="C4" s="519"/>
      <c r="D4" s="519"/>
      <c r="E4" s="338">
        <f>SUM(E5:E14)</f>
        <v>6224.3230000000003</v>
      </c>
      <c r="F4" s="339">
        <f>E4/$E$4</f>
        <v>1</v>
      </c>
    </row>
    <row r="5" spans="1:15" s="113" customFormat="1">
      <c r="A5" s="518" t="s">
        <v>272</v>
      </c>
      <c r="B5" s="518"/>
      <c r="C5" s="518"/>
      <c r="D5" s="518"/>
      <c r="E5" s="333">
        <f t="array" ref="E5:E14">TRANSPOSE(INDEX(B54:K149,MATCH(MIN(M54:M149),M54:M149,0),0))</f>
        <v>3735.2440000000001</v>
      </c>
      <c r="F5" s="334">
        <f t="shared" ref="F5:F14" si="0">E5/$E$4</f>
        <v>0.60010446115987237</v>
      </c>
    </row>
    <row r="6" spans="1:15" s="113" customFormat="1">
      <c r="A6" s="518" t="s">
        <v>273</v>
      </c>
      <c r="B6" s="518"/>
      <c r="C6" s="518"/>
      <c r="D6" s="518"/>
      <c r="E6" s="333">
        <v>2533.201</v>
      </c>
      <c r="F6" s="334">
        <f t="shared" si="0"/>
        <v>0.40698418125151925</v>
      </c>
    </row>
    <row r="7" spans="1:15" s="113" customFormat="1">
      <c r="A7" s="518" t="s">
        <v>276</v>
      </c>
      <c r="B7" s="518"/>
      <c r="C7" s="518"/>
      <c r="D7" s="518"/>
      <c r="E7" s="333">
        <v>64.17</v>
      </c>
      <c r="F7" s="334">
        <f t="shared" si="0"/>
        <v>1.0309554950795451E-2</v>
      </c>
    </row>
    <row r="8" spans="1:15" s="113" customFormat="1">
      <c r="A8" s="340" t="s">
        <v>277</v>
      </c>
      <c r="B8" s="340"/>
      <c r="C8" s="340"/>
      <c r="D8" s="340"/>
      <c r="E8" s="333">
        <v>416.22699999999998</v>
      </c>
      <c r="F8" s="334">
        <f t="shared" si="0"/>
        <v>6.6871047662532934E-2</v>
      </c>
    </row>
    <row r="9" spans="1:15" s="113" customFormat="1">
      <c r="A9" s="518" t="s">
        <v>274</v>
      </c>
      <c r="B9" s="518"/>
      <c r="C9" s="518"/>
      <c r="D9" s="518"/>
      <c r="E9" s="333">
        <v>91.283000000000001</v>
      </c>
      <c r="F9" s="334">
        <f t="shared" si="0"/>
        <v>1.46655306930569E-2</v>
      </c>
    </row>
    <row r="10" spans="1:15" s="113" customFormat="1">
      <c r="A10" s="518" t="s">
        <v>278</v>
      </c>
      <c r="B10" s="518"/>
      <c r="C10" s="518"/>
      <c r="D10" s="518"/>
      <c r="E10" s="333">
        <v>0</v>
      </c>
      <c r="F10" s="334">
        <f t="shared" si="0"/>
        <v>0</v>
      </c>
    </row>
    <row r="11" spans="1:15" s="113" customFormat="1">
      <c r="A11" s="518" t="s">
        <v>279</v>
      </c>
      <c r="B11" s="518"/>
      <c r="C11" s="518"/>
      <c r="D11" s="518"/>
      <c r="E11" s="333">
        <v>0</v>
      </c>
      <c r="F11" s="334">
        <f t="shared" si="0"/>
        <v>0</v>
      </c>
    </row>
    <row r="12" spans="1:15" s="113" customFormat="1">
      <c r="A12" s="518" t="s">
        <v>280</v>
      </c>
      <c r="B12" s="518"/>
      <c r="C12" s="518"/>
      <c r="D12" s="518"/>
      <c r="E12" s="333">
        <v>107.46599999999999</v>
      </c>
      <c r="F12" s="334">
        <f t="shared" si="0"/>
        <v>1.7265492166778619E-2</v>
      </c>
    </row>
    <row r="13" spans="1:15" s="113" customFormat="1">
      <c r="A13" s="518" t="s">
        <v>269</v>
      </c>
      <c r="B13" s="518"/>
      <c r="C13" s="518"/>
      <c r="D13" s="518"/>
      <c r="E13" s="333">
        <v>-723.26800000000003</v>
      </c>
      <c r="F13" s="334">
        <f t="shared" si="0"/>
        <v>-0.11620026788455548</v>
      </c>
    </row>
    <row r="14" spans="1:15" s="113" customFormat="1">
      <c r="A14" s="521" t="s">
        <v>92</v>
      </c>
      <c r="B14" s="521"/>
      <c r="C14" s="521"/>
      <c r="D14" s="521"/>
      <c r="E14" s="336">
        <v>0</v>
      </c>
      <c r="F14" s="337">
        <f t="shared" si="0"/>
        <v>0</v>
      </c>
    </row>
    <row r="15" spans="1:15" s="113" customFormat="1">
      <c r="A15" s="114"/>
      <c r="B15" s="114"/>
      <c r="C15" s="114"/>
      <c r="D15" s="114"/>
      <c r="E15" s="114"/>
      <c r="F15" s="332" t="s">
        <v>275</v>
      </c>
    </row>
    <row r="16" spans="1:15" s="113" customFormat="1"/>
    <row r="17" spans="1:6" s="113" customFormat="1"/>
    <row r="18" spans="1:6" s="113" customFormat="1">
      <c r="A18" s="519" t="str">
        <f>"Struktura pokrytí denního minima zatížení - "&amp;LOWER('9.2'!G3)</f>
        <v>Struktura pokrytí denního minima zatížení - únor</v>
      </c>
      <c r="B18" s="519"/>
      <c r="C18" s="519"/>
      <c r="D18" s="519"/>
      <c r="E18" s="335" t="s">
        <v>4</v>
      </c>
      <c r="F18" s="335"/>
    </row>
    <row r="19" spans="1:6" s="113" customFormat="1">
      <c r="A19" s="519" t="s">
        <v>257</v>
      </c>
      <c r="B19" s="519"/>
      <c r="C19" s="519"/>
      <c r="D19" s="519"/>
      <c r="E19" s="338">
        <f>SUM(E20:E29)</f>
        <v>6381.4699999999984</v>
      </c>
      <c r="F19" s="339">
        <f>E19/$E$19</f>
        <v>1</v>
      </c>
    </row>
    <row r="20" spans="1:6" s="113" customFormat="1">
      <c r="A20" s="518" t="s">
        <v>272</v>
      </c>
      <c r="B20" s="518"/>
      <c r="C20" s="518"/>
      <c r="D20" s="518"/>
      <c r="E20" s="333">
        <f t="array" ref="E20:E29">TRANSPOSE(INDEX(T54:AC149,MATCH(MIN(AE54:AE149),AE54:AE149,0),0))</f>
        <v>3136.3539999999998</v>
      </c>
      <c r="F20" s="334">
        <f t="shared" ref="F20:F29" si="1">E20/$E$19</f>
        <v>0.49147829575317292</v>
      </c>
    </row>
    <row r="21" spans="1:6" s="113" customFormat="1">
      <c r="A21" s="518" t="s">
        <v>273</v>
      </c>
      <c r="B21" s="518"/>
      <c r="C21" s="518"/>
      <c r="D21" s="518"/>
      <c r="E21" s="333">
        <v>2597.616</v>
      </c>
      <c r="F21" s="334">
        <f t="shared" si="1"/>
        <v>0.40705605448274468</v>
      </c>
    </row>
    <row r="22" spans="1:6" s="113" customFormat="1">
      <c r="A22" s="518" t="s">
        <v>276</v>
      </c>
      <c r="B22" s="518"/>
      <c r="C22" s="518"/>
      <c r="D22" s="518"/>
      <c r="E22" s="333">
        <v>54.195</v>
      </c>
      <c r="F22" s="334">
        <f t="shared" si="1"/>
        <v>8.4925573574740638E-3</v>
      </c>
    </row>
    <row r="23" spans="1:6" s="113" customFormat="1">
      <c r="A23" s="340" t="s">
        <v>277</v>
      </c>
      <c r="B23" s="340"/>
      <c r="C23" s="340"/>
      <c r="D23" s="340"/>
      <c r="E23" s="333">
        <v>419.23200000000003</v>
      </c>
      <c r="F23" s="334">
        <f t="shared" si="1"/>
        <v>6.5695208157368151E-2</v>
      </c>
    </row>
    <row r="24" spans="1:6" s="113" customFormat="1">
      <c r="A24" s="518" t="s">
        <v>274</v>
      </c>
      <c r="B24" s="518"/>
      <c r="C24" s="518"/>
      <c r="D24" s="518"/>
      <c r="E24" s="333">
        <v>205.291</v>
      </c>
      <c r="F24" s="334">
        <f t="shared" si="1"/>
        <v>3.2169860549371862E-2</v>
      </c>
    </row>
    <row r="25" spans="1:6" s="113" customFormat="1">
      <c r="A25" s="518" t="s">
        <v>278</v>
      </c>
      <c r="B25" s="518"/>
      <c r="C25" s="518"/>
      <c r="D25" s="518"/>
      <c r="E25" s="333">
        <v>255.11500000000001</v>
      </c>
      <c r="F25" s="334">
        <f t="shared" si="1"/>
        <v>3.9977466007048545E-2</v>
      </c>
    </row>
    <row r="26" spans="1:6" s="113" customFormat="1">
      <c r="A26" s="518" t="s">
        <v>279</v>
      </c>
      <c r="B26" s="518"/>
      <c r="C26" s="518"/>
      <c r="D26" s="518"/>
      <c r="E26" s="333">
        <v>0</v>
      </c>
      <c r="F26" s="334">
        <f t="shared" si="1"/>
        <v>0</v>
      </c>
    </row>
    <row r="27" spans="1:6" s="113" customFormat="1">
      <c r="A27" s="518" t="s">
        <v>280</v>
      </c>
      <c r="B27" s="518"/>
      <c r="C27" s="518"/>
      <c r="D27" s="518"/>
      <c r="E27" s="333">
        <v>143.57499999999999</v>
      </c>
      <c r="F27" s="334">
        <f t="shared" si="1"/>
        <v>2.2498734617572444E-2</v>
      </c>
    </row>
    <row r="28" spans="1:6" s="113" customFormat="1">
      <c r="A28" s="518" t="s">
        <v>269</v>
      </c>
      <c r="B28" s="518"/>
      <c r="C28" s="518"/>
      <c r="D28" s="518"/>
      <c r="E28" s="333">
        <v>-429.90800000000002</v>
      </c>
      <c r="F28" s="334">
        <f t="shared" si="1"/>
        <v>-6.7368176924752471E-2</v>
      </c>
    </row>
    <row r="29" spans="1:6" s="113" customFormat="1">
      <c r="A29" s="521" t="s">
        <v>92</v>
      </c>
      <c r="B29" s="521"/>
      <c r="C29" s="521"/>
      <c r="D29" s="521"/>
      <c r="E29" s="336">
        <v>0</v>
      </c>
      <c r="F29" s="337">
        <f t="shared" si="1"/>
        <v>0</v>
      </c>
    </row>
    <row r="30" spans="1:6" s="113" customFormat="1">
      <c r="A30" s="114"/>
      <c r="B30" s="114"/>
      <c r="C30" s="114"/>
      <c r="D30" s="114"/>
      <c r="E30" s="114"/>
      <c r="F30" s="332" t="s">
        <v>275</v>
      </c>
    </row>
    <row r="31" spans="1:6" s="113" customFormat="1"/>
    <row r="32" spans="1:6" s="113" customFormat="1"/>
    <row r="33" spans="1:6" s="113" customFormat="1">
      <c r="A33" s="519" t="str">
        <f>"Struktura pokrytí denního minima zatížení - "&amp;LOWER('9.2'!M3)</f>
        <v>Struktura pokrytí denního minima zatížení - březen</v>
      </c>
      <c r="B33" s="519"/>
      <c r="C33" s="519"/>
      <c r="D33" s="519"/>
      <c r="E33" s="335" t="s">
        <v>4</v>
      </c>
      <c r="F33" s="335"/>
    </row>
    <row r="34" spans="1:6" s="113" customFormat="1">
      <c r="A34" s="519" t="s">
        <v>257</v>
      </c>
      <c r="B34" s="519"/>
      <c r="C34" s="519"/>
      <c r="D34" s="519"/>
      <c r="E34" s="338">
        <f>SUM(E35:E44)</f>
        <v>5839.2779999999993</v>
      </c>
      <c r="F34" s="339">
        <f>E34/$E$34</f>
        <v>1</v>
      </c>
    </row>
    <row r="35" spans="1:6" s="113" customFormat="1">
      <c r="A35" s="518" t="s">
        <v>272</v>
      </c>
      <c r="B35" s="518"/>
      <c r="C35" s="518"/>
      <c r="D35" s="518"/>
      <c r="E35" s="333">
        <f t="array" ref="E35:E44">TRANSPOSE(INDEX(AL54:AU149,MATCH(MIN(AW54:AW149),AW54:AW149,0),0))</f>
        <v>3137.2510000000002</v>
      </c>
      <c r="F35" s="334">
        <f t="shared" ref="F35:F44" si="2">E35/$E$34</f>
        <v>0.53726693608353648</v>
      </c>
    </row>
    <row r="36" spans="1:6" s="113" customFormat="1">
      <c r="A36" s="518" t="s">
        <v>273</v>
      </c>
      <c r="B36" s="518"/>
      <c r="C36" s="518"/>
      <c r="D36" s="518"/>
      <c r="E36" s="333">
        <v>4006.3029999999999</v>
      </c>
      <c r="F36" s="334">
        <f t="shared" si="2"/>
        <v>0.68609560976545392</v>
      </c>
    </row>
    <row r="37" spans="1:6" s="113" customFormat="1">
      <c r="A37" s="518" t="s">
        <v>276</v>
      </c>
      <c r="B37" s="518"/>
      <c r="C37" s="518"/>
      <c r="D37" s="518"/>
      <c r="E37" s="333">
        <v>0</v>
      </c>
      <c r="F37" s="334">
        <f t="shared" si="2"/>
        <v>0</v>
      </c>
    </row>
    <row r="38" spans="1:6" s="113" customFormat="1">
      <c r="A38" s="340" t="s">
        <v>277</v>
      </c>
      <c r="B38" s="340"/>
      <c r="C38" s="340"/>
      <c r="D38" s="340"/>
      <c r="E38" s="333">
        <v>405.065</v>
      </c>
      <c r="F38" s="334">
        <f t="shared" si="2"/>
        <v>6.9369021307086262E-2</v>
      </c>
    </row>
    <row r="39" spans="1:6" s="113" customFormat="1">
      <c r="A39" s="518" t="s">
        <v>274</v>
      </c>
      <c r="B39" s="518"/>
      <c r="C39" s="518"/>
      <c r="D39" s="518"/>
      <c r="E39" s="333">
        <v>182.26</v>
      </c>
      <c r="F39" s="334">
        <f t="shared" si="2"/>
        <v>3.1212762947747993E-2</v>
      </c>
    </row>
    <row r="40" spans="1:6" s="113" customFormat="1">
      <c r="A40" s="518" t="s">
        <v>278</v>
      </c>
      <c r="B40" s="518"/>
      <c r="C40" s="518"/>
      <c r="D40" s="518"/>
      <c r="E40" s="333">
        <v>0</v>
      </c>
      <c r="F40" s="334">
        <f t="shared" si="2"/>
        <v>0</v>
      </c>
    </row>
    <row r="41" spans="1:6" s="113" customFormat="1">
      <c r="A41" s="518" t="s">
        <v>279</v>
      </c>
      <c r="B41" s="518"/>
      <c r="C41" s="518"/>
      <c r="D41" s="518"/>
      <c r="E41" s="333">
        <v>0</v>
      </c>
      <c r="F41" s="334">
        <f t="shared" si="2"/>
        <v>0</v>
      </c>
    </row>
    <row r="42" spans="1:6" s="113" customFormat="1">
      <c r="A42" s="518" t="s">
        <v>280</v>
      </c>
      <c r="B42" s="518"/>
      <c r="C42" s="518"/>
      <c r="D42" s="518"/>
      <c r="E42" s="333">
        <v>89.123000000000005</v>
      </c>
      <c r="F42" s="334">
        <f t="shared" si="2"/>
        <v>1.526267459778418E-2</v>
      </c>
    </row>
    <row r="43" spans="1:6" s="113" customFormat="1">
      <c r="A43" s="518" t="s">
        <v>269</v>
      </c>
      <c r="B43" s="518"/>
      <c r="C43" s="518"/>
      <c r="D43" s="518"/>
      <c r="E43" s="333">
        <v>-1980.7239999999999</v>
      </c>
      <c r="F43" s="334">
        <f t="shared" si="2"/>
        <v>-0.33920700470160869</v>
      </c>
    </row>
    <row r="44" spans="1:6" s="113" customFormat="1">
      <c r="A44" s="521" t="s">
        <v>92</v>
      </c>
      <c r="B44" s="521"/>
      <c r="C44" s="521"/>
      <c r="D44" s="521"/>
      <c r="E44" s="336">
        <v>0</v>
      </c>
      <c r="F44" s="337">
        <f t="shared" si="2"/>
        <v>0</v>
      </c>
    </row>
    <row r="45" spans="1:6" s="113" customFormat="1">
      <c r="A45" s="114"/>
      <c r="B45" s="114"/>
      <c r="C45" s="114"/>
      <c r="D45" s="114"/>
      <c r="E45" s="114"/>
      <c r="F45" s="332" t="s">
        <v>275</v>
      </c>
    </row>
    <row r="46" spans="1:6" s="113" customFormat="1"/>
    <row r="47" spans="1:6" s="378" customFormat="1"/>
    <row r="48" spans="1:6" s="378" customFormat="1"/>
    <row r="49" spans="1:53" s="379" customFormat="1"/>
    <row r="50" spans="1:53" s="379" customFormat="1"/>
    <row r="51" spans="1:53" s="379" customFormat="1">
      <c r="A51" s="379" t="str">
        <f>A3</f>
        <v>Struktura pokrytí denního minima zatížení - leden</v>
      </c>
      <c r="S51" s="379" t="str">
        <f>A18</f>
        <v>Struktura pokrytí denního minima zatížení - únor</v>
      </c>
      <c r="AK51" s="379" t="str">
        <f>A33</f>
        <v>Struktura pokrytí denního minima zatížení - březen</v>
      </c>
    </row>
    <row r="52" spans="1:53" s="379" customFormat="1" ht="37.5">
      <c r="A52" s="380" t="s">
        <v>55</v>
      </c>
      <c r="B52" s="380" t="s">
        <v>7</v>
      </c>
      <c r="C52" s="380" t="s">
        <v>20</v>
      </c>
      <c r="D52" s="380" t="s">
        <v>21</v>
      </c>
      <c r="E52" s="380" t="s">
        <v>22</v>
      </c>
      <c r="F52" s="380" t="s">
        <v>43</v>
      </c>
      <c r="G52" s="380" t="s">
        <v>44</v>
      </c>
      <c r="H52" s="380" t="s">
        <v>46</v>
      </c>
      <c r="I52" s="380" t="s">
        <v>45</v>
      </c>
      <c r="J52" s="380" t="s">
        <v>269</v>
      </c>
      <c r="K52" s="380" t="s">
        <v>92</v>
      </c>
      <c r="L52" s="380" t="s">
        <v>421</v>
      </c>
      <c r="M52" s="380" t="s">
        <v>257</v>
      </c>
      <c r="N52" s="380" t="s">
        <v>422</v>
      </c>
      <c r="O52" s="380" t="s">
        <v>268</v>
      </c>
      <c r="S52" s="380" t="s">
        <v>55</v>
      </c>
      <c r="T52" s="380" t="s">
        <v>7</v>
      </c>
      <c r="U52" s="380" t="s">
        <v>20</v>
      </c>
      <c r="V52" s="380" t="s">
        <v>21</v>
      </c>
      <c r="W52" s="380" t="s">
        <v>22</v>
      </c>
      <c r="X52" s="380" t="s">
        <v>43</v>
      </c>
      <c r="Y52" s="380" t="s">
        <v>44</v>
      </c>
      <c r="Z52" s="380" t="s">
        <v>46</v>
      </c>
      <c r="AA52" s="380" t="s">
        <v>45</v>
      </c>
      <c r="AB52" s="380" t="s">
        <v>269</v>
      </c>
      <c r="AC52" s="380" t="s">
        <v>92</v>
      </c>
      <c r="AD52" s="380" t="s">
        <v>421</v>
      </c>
      <c r="AE52" s="380" t="s">
        <v>257</v>
      </c>
      <c r="AF52" s="380" t="s">
        <v>422</v>
      </c>
      <c r="AG52" s="380" t="s">
        <v>268</v>
      </c>
      <c r="AK52" s="380" t="s">
        <v>55</v>
      </c>
      <c r="AL52" s="380" t="s">
        <v>7</v>
      </c>
      <c r="AM52" s="380" t="s">
        <v>20</v>
      </c>
      <c r="AN52" s="380" t="s">
        <v>21</v>
      </c>
      <c r="AO52" s="380" t="s">
        <v>22</v>
      </c>
      <c r="AP52" s="380" t="s">
        <v>43</v>
      </c>
      <c r="AQ52" s="380" t="s">
        <v>44</v>
      </c>
      <c r="AR52" s="380" t="s">
        <v>46</v>
      </c>
      <c r="AS52" s="380" t="s">
        <v>45</v>
      </c>
      <c r="AT52" s="380" t="s">
        <v>269</v>
      </c>
      <c r="AU52" s="380" t="s">
        <v>92</v>
      </c>
      <c r="AV52" s="380" t="s">
        <v>421</v>
      </c>
      <c r="AW52" s="380" t="s">
        <v>257</v>
      </c>
      <c r="AX52" s="380" t="s">
        <v>422</v>
      </c>
      <c r="AY52" s="380" t="s">
        <v>268</v>
      </c>
    </row>
    <row r="53" spans="1:53" s="379" customFormat="1">
      <c r="A53" s="381" t="s">
        <v>302</v>
      </c>
      <c r="B53" s="382" t="s">
        <v>4</v>
      </c>
      <c r="C53" s="382" t="s">
        <v>4</v>
      </c>
      <c r="D53" s="382" t="s">
        <v>4</v>
      </c>
      <c r="E53" s="382" t="s">
        <v>4</v>
      </c>
      <c r="F53" s="382" t="s">
        <v>4</v>
      </c>
      <c r="G53" s="382" t="s">
        <v>4</v>
      </c>
      <c r="H53" s="382" t="s">
        <v>4</v>
      </c>
      <c r="I53" s="382" t="s">
        <v>4</v>
      </c>
      <c r="J53" s="382" t="s">
        <v>4</v>
      </c>
      <c r="K53" s="382" t="s">
        <v>4</v>
      </c>
      <c r="L53" s="382" t="s">
        <v>4</v>
      </c>
      <c r="M53" s="382" t="s">
        <v>4</v>
      </c>
      <c r="N53" s="382" t="s">
        <v>4</v>
      </c>
      <c r="O53" s="382" t="s">
        <v>5</v>
      </c>
      <c r="P53" s="382" t="s">
        <v>270</v>
      </c>
      <c r="Q53" s="382" t="s">
        <v>271</v>
      </c>
      <c r="S53" s="381" t="s">
        <v>302</v>
      </c>
      <c r="T53" s="382" t="s">
        <v>4</v>
      </c>
      <c r="U53" s="382" t="s">
        <v>4</v>
      </c>
      <c r="V53" s="382" t="s">
        <v>4</v>
      </c>
      <c r="W53" s="382" t="s">
        <v>4</v>
      </c>
      <c r="X53" s="382" t="s">
        <v>4</v>
      </c>
      <c r="Y53" s="382" t="s">
        <v>4</v>
      </c>
      <c r="Z53" s="382" t="s">
        <v>4</v>
      </c>
      <c r="AA53" s="382" t="s">
        <v>4</v>
      </c>
      <c r="AB53" s="382" t="s">
        <v>4</v>
      </c>
      <c r="AC53" s="382" t="s">
        <v>4</v>
      </c>
      <c r="AD53" s="382" t="s">
        <v>4</v>
      </c>
      <c r="AE53" s="382" t="s">
        <v>4</v>
      </c>
      <c r="AF53" s="382" t="s">
        <v>4</v>
      </c>
      <c r="AG53" s="382" t="s">
        <v>5</v>
      </c>
      <c r="AH53" s="382" t="s">
        <v>270</v>
      </c>
      <c r="AI53" s="382" t="s">
        <v>271</v>
      </c>
      <c r="AK53" s="381" t="s">
        <v>302</v>
      </c>
      <c r="AL53" s="382" t="s">
        <v>4</v>
      </c>
      <c r="AM53" s="382" t="s">
        <v>4</v>
      </c>
      <c r="AN53" s="382" t="s">
        <v>4</v>
      </c>
      <c r="AO53" s="382" t="s">
        <v>4</v>
      </c>
      <c r="AP53" s="382" t="s">
        <v>4</v>
      </c>
      <c r="AQ53" s="382" t="s">
        <v>4</v>
      </c>
      <c r="AR53" s="382" t="s">
        <v>4</v>
      </c>
      <c r="AS53" s="382" t="s">
        <v>4</v>
      </c>
      <c r="AT53" s="382" t="s">
        <v>4</v>
      </c>
      <c r="AU53" s="382" t="s">
        <v>4</v>
      </c>
      <c r="AV53" s="382" t="s">
        <v>4</v>
      </c>
      <c r="AW53" s="382" t="s">
        <v>4</v>
      </c>
      <c r="AX53" s="382" t="s">
        <v>4</v>
      </c>
      <c r="AY53" s="382" t="s">
        <v>5</v>
      </c>
      <c r="AZ53" s="382" t="s">
        <v>270</v>
      </c>
      <c r="BA53" s="382" t="s">
        <v>271</v>
      </c>
    </row>
    <row r="54" spans="1:53" s="379" customFormat="1">
      <c r="A54" s="383">
        <v>0</v>
      </c>
      <c r="B54" s="384">
        <v>3738.0889999999999</v>
      </c>
      <c r="C54" s="384">
        <v>2600.3409999999999</v>
      </c>
      <c r="D54" s="384">
        <v>65.38</v>
      </c>
      <c r="E54" s="384">
        <v>425.70400000000001</v>
      </c>
      <c r="F54" s="384">
        <v>95.19</v>
      </c>
      <c r="G54" s="384">
        <v>0</v>
      </c>
      <c r="H54" s="384">
        <v>0</v>
      </c>
      <c r="I54" s="384">
        <v>138.68899999999999</v>
      </c>
      <c r="J54" s="384">
        <v>-440.39499999999998</v>
      </c>
      <c r="K54" s="384">
        <v>0</v>
      </c>
      <c r="L54" s="384">
        <v>-447.21199999999999</v>
      </c>
      <c r="M54" s="384">
        <v>6622.9979999999996</v>
      </c>
      <c r="N54" s="384">
        <v>6175.7860000000001</v>
      </c>
      <c r="O54" s="384">
        <f>M54</f>
        <v>6622.9979999999996</v>
      </c>
      <c r="P54" s="384">
        <f>IF(J54&lt;0,0,J54)</f>
        <v>0</v>
      </c>
      <c r="Q54" s="384">
        <f>IF(J54&lt;0,J54,0)</f>
        <v>-440.39499999999998</v>
      </c>
      <c r="S54" s="383">
        <v>0</v>
      </c>
      <c r="T54" s="384">
        <v>3134.0390000000002</v>
      </c>
      <c r="U54" s="384">
        <v>2985.2849999999999</v>
      </c>
      <c r="V54" s="384">
        <v>60.128</v>
      </c>
      <c r="W54" s="384">
        <v>421.50299999999999</v>
      </c>
      <c r="X54" s="384">
        <v>216.37200000000001</v>
      </c>
      <c r="Y54" s="384">
        <v>410.49400000000003</v>
      </c>
      <c r="Z54" s="384">
        <v>0</v>
      </c>
      <c r="AA54" s="384">
        <v>175.33099999999999</v>
      </c>
      <c r="AB54" s="384">
        <v>-665.76</v>
      </c>
      <c r="AC54" s="384">
        <v>0</v>
      </c>
      <c r="AD54" s="384">
        <v>-466.33100000000002</v>
      </c>
      <c r="AE54" s="384">
        <v>6737.3919999999998</v>
      </c>
      <c r="AF54" s="384">
        <v>6271.0609999999997</v>
      </c>
      <c r="AG54" s="384">
        <f>AE54</f>
        <v>6737.3919999999998</v>
      </c>
      <c r="AH54" s="384">
        <f>IF(AB54&lt;0,0,AB54)</f>
        <v>0</v>
      </c>
      <c r="AI54" s="384">
        <f>IF(AB54&lt;0,AB54,0)</f>
        <v>-665.76</v>
      </c>
      <c r="AK54" s="383">
        <v>0</v>
      </c>
      <c r="AL54" s="384">
        <v>3128.2339999999999</v>
      </c>
      <c r="AM54" s="384">
        <v>4005.9720000000002</v>
      </c>
      <c r="AN54" s="384">
        <v>624.96100000000001</v>
      </c>
      <c r="AO54" s="384">
        <v>411.661</v>
      </c>
      <c r="AP54" s="384">
        <v>189.00399999999999</v>
      </c>
      <c r="AQ54" s="384">
        <v>65.554000000000002</v>
      </c>
      <c r="AR54" s="384">
        <v>0</v>
      </c>
      <c r="AS54" s="384">
        <v>111.654</v>
      </c>
      <c r="AT54" s="384">
        <v>-2457.8359999999998</v>
      </c>
      <c r="AU54" s="384">
        <v>0</v>
      </c>
      <c r="AV54" s="384">
        <v>-563.803</v>
      </c>
      <c r="AW54" s="384">
        <v>6079.2040000000015</v>
      </c>
      <c r="AX54" s="384">
        <v>5515.4010000000017</v>
      </c>
      <c r="AY54" s="384">
        <f>AW54</f>
        <v>6079.2040000000015</v>
      </c>
      <c r="AZ54" s="384">
        <f>IF(AT54&lt;0,0,AT54)</f>
        <v>0</v>
      </c>
      <c r="BA54" s="384">
        <f>IF(AT54&lt;0,AT54,0)</f>
        <v>-2457.8359999999998</v>
      </c>
    </row>
    <row r="55" spans="1:53" s="379" customFormat="1">
      <c r="A55" s="383">
        <v>1.0416666666666666E-2</v>
      </c>
      <c r="B55" s="384">
        <v>3737.8389999999999</v>
      </c>
      <c r="C55" s="384">
        <v>2623.4630000000002</v>
      </c>
      <c r="D55" s="384">
        <v>64.222999999999999</v>
      </c>
      <c r="E55" s="384">
        <v>425.21199999999999</v>
      </c>
      <c r="F55" s="384">
        <v>96.126999999999995</v>
      </c>
      <c r="G55" s="384">
        <v>0</v>
      </c>
      <c r="H55" s="384">
        <v>0</v>
      </c>
      <c r="I55" s="384">
        <v>129.453</v>
      </c>
      <c r="J55" s="384">
        <v>-500.12900000000002</v>
      </c>
      <c r="K55" s="384">
        <v>0</v>
      </c>
      <c r="L55" s="384">
        <v>-449.036</v>
      </c>
      <c r="M55" s="384">
        <v>6576.1880000000001</v>
      </c>
      <c r="N55" s="384">
        <v>6127.152</v>
      </c>
      <c r="O55" s="384">
        <f t="shared" ref="O55:O118" si="3">M55</f>
        <v>6576.1880000000001</v>
      </c>
      <c r="P55" s="384">
        <f t="shared" ref="P55:P118" si="4">IF(J55&lt;0,0,J55)</f>
        <v>0</v>
      </c>
      <c r="Q55" s="384">
        <f t="shared" ref="Q55:Q118" si="5">IF(J55&lt;0,J55,0)</f>
        <v>-500.12900000000002</v>
      </c>
      <c r="S55" s="383">
        <v>1.0416666666666666E-2</v>
      </c>
      <c r="T55" s="384">
        <v>3133.5079999999998</v>
      </c>
      <c r="U55" s="384">
        <v>3065.9760000000001</v>
      </c>
      <c r="V55" s="384">
        <v>60.195</v>
      </c>
      <c r="W55" s="384">
        <v>419.21899999999999</v>
      </c>
      <c r="X55" s="384">
        <v>216.114</v>
      </c>
      <c r="Y55" s="384">
        <v>392.74900000000002</v>
      </c>
      <c r="Z55" s="384">
        <v>0</v>
      </c>
      <c r="AA55" s="384">
        <v>174.29400000000001</v>
      </c>
      <c r="AB55" s="384">
        <v>-811.48599999999999</v>
      </c>
      <c r="AC55" s="384">
        <v>0</v>
      </c>
      <c r="AD55" s="384">
        <v>-473.07499999999999</v>
      </c>
      <c r="AE55" s="384">
        <v>6650.5689999999995</v>
      </c>
      <c r="AF55" s="384">
        <v>6177.4939999999997</v>
      </c>
      <c r="AG55" s="384">
        <f t="shared" ref="AG55:AG118" si="6">AE55</f>
        <v>6650.5689999999995</v>
      </c>
      <c r="AH55" s="384">
        <f t="shared" ref="AH55:AH118" si="7">IF(AB55&lt;0,0,AB55)</f>
        <v>0</v>
      </c>
      <c r="AI55" s="384">
        <f t="shared" ref="AI55:AI118" si="8">IF(AB55&lt;0,AB55,0)</f>
        <v>-811.48599999999999</v>
      </c>
      <c r="AK55" s="383">
        <v>1.0416666666666666E-2</v>
      </c>
      <c r="AL55" s="384">
        <v>3129.5279999999998</v>
      </c>
      <c r="AM55" s="384">
        <v>4007.2220000000002</v>
      </c>
      <c r="AN55" s="384">
        <v>210.869</v>
      </c>
      <c r="AO55" s="384">
        <v>410.38499999999999</v>
      </c>
      <c r="AP55" s="384">
        <v>187.75800000000001</v>
      </c>
      <c r="AQ55" s="384">
        <v>58.884</v>
      </c>
      <c r="AR55" s="384">
        <v>0</v>
      </c>
      <c r="AS55" s="384">
        <v>105.95</v>
      </c>
      <c r="AT55" s="384">
        <v>-2083.9699999999998</v>
      </c>
      <c r="AU55" s="384">
        <v>0</v>
      </c>
      <c r="AV55" s="384">
        <v>-556.84699999999998</v>
      </c>
      <c r="AW55" s="384">
        <v>6026.6260000000002</v>
      </c>
      <c r="AX55" s="384">
        <v>5469.7790000000005</v>
      </c>
      <c r="AY55" s="384">
        <f t="shared" ref="AY55:AY118" si="9">AW55</f>
        <v>6026.6260000000002</v>
      </c>
      <c r="AZ55" s="384">
        <f t="shared" ref="AZ55:AZ118" si="10">IF(AT55&lt;0,0,AT55)</f>
        <v>0</v>
      </c>
      <c r="BA55" s="384">
        <f t="shared" ref="BA55:BA118" si="11">IF(AT55&lt;0,AT55,0)</f>
        <v>-2083.9699999999998</v>
      </c>
    </row>
    <row r="56" spans="1:53" s="379" customFormat="1">
      <c r="A56" s="383">
        <v>2.0833333333333332E-2</v>
      </c>
      <c r="B56" s="384">
        <v>3737.1120000000001</v>
      </c>
      <c r="C56" s="384">
        <v>2624.2049999999999</v>
      </c>
      <c r="D56" s="384">
        <v>64.156000000000006</v>
      </c>
      <c r="E56" s="384">
        <v>425.23099999999999</v>
      </c>
      <c r="F56" s="384">
        <v>95.655000000000001</v>
      </c>
      <c r="G56" s="384">
        <v>0</v>
      </c>
      <c r="H56" s="384">
        <v>0</v>
      </c>
      <c r="I56" s="384">
        <v>134.68700000000001</v>
      </c>
      <c r="J56" s="384">
        <v>-530.08199999999999</v>
      </c>
      <c r="K56" s="384">
        <v>0</v>
      </c>
      <c r="L56" s="384">
        <v>-449.12700000000001</v>
      </c>
      <c r="M56" s="384">
        <v>6550.963999999999</v>
      </c>
      <c r="N56" s="384">
        <v>6101.8369999999986</v>
      </c>
      <c r="O56" s="384">
        <f t="shared" si="3"/>
        <v>6550.963999999999</v>
      </c>
      <c r="P56" s="384">
        <f t="shared" si="4"/>
        <v>0</v>
      </c>
      <c r="Q56" s="384">
        <f t="shared" si="5"/>
        <v>-530.08199999999999</v>
      </c>
      <c r="S56" s="383">
        <v>2.0833333333333332E-2</v>
      </c>
      <c r="T56" s="384">
        <v>3132.6289999999999</v>
      </c>
      <c r="U56" s="384">
        <v>3084.7489999999998</v>
      </c>
      <c r="V56" s="384">
        <v>60.174999999999997</v>
      </c>
      <c r="W56" s="384">
        <v>418.21499999999997</v>
      </c>
      <c r="X56" s="384">
        <v>216.10400000000001</v>
      </c>
      <c r="Y56" s="384">
        <v>393.13400000000001</v>
      </c>
      <c r="Z56" s="384">
        <v>0</v>
      </c>
      <c r="AA56" s="384">
        <v>169.964</v>
      </c>
      <c r="AB56" s="384">
        <v>-886.31799999999998</v>
      </c>
      <c r="AC56" s="384">
        <v>0</v>
      </c>
      <c r="AD56" s="384">
        <v>-474.56400000000002</v>
      </c>
      <c r="AE56" s="384">
        <v>6588.652</v>
      </c>
      <c r="AF56" s="384">
        <v>6114.0879999999997</v>
      </c>
      <c r="AG56" s="384">
        <f t="shared" si="6"/>
        <v>6588.652</v>
      </c>
      <c r="AH56" s="384">
        <f t="shared" si="7"/>
        <v>0</v>
      </c>
      <c r="AI56" s="384">
        <f t="shared" si="8"/>
        <v>-886.31799999999998</v>
      </c>
      <c r="AK56" s="383">
        <v>2.0833333333333332E-2</v>
      </c>
      <c r="AL56" s="384">
        <v>3130.6179999999999</v>
      </c>
      <c r="AM56" s="384">
        <v>4055.2420000000002</v>
      </c>
      <c r="AN56" s="384">
        <v>0</v>
      </c>
      <c r="AO56" s="384">
        <v>409.30200000000002</v>
      </c>
      <c r="AP56" s="384">
        <v>187.755</v>
      </c>
      <c r="AQ56" s="384">
        <v>73.421999999999997</v>
      </c>
      <c r="AR56" s="384">
        <v>0</v>
      </c>
      <c r="AS56" s="384">
        <v>98.274000000000001</v>
      </c>
      <c r="AT56" s="384">
        <v>-1979.538</v>
      </c>
      <c r="AU56" s="384">
        <v>0</v>
      </c>
      <c r="AV56" s="384">
        <v>-557.72799999999995</v>
      </c>
      <c r="AW56" s="384">
        <v>5975.0750000000007</v>
      </c>
      <c r="AX56" s="384">
        <v>5417.3470000000007</v>
      </c>
      <c r="AY56" s="384">
        <f t="shared" si="9"/>
        <v>5975.0750000000007</v>
      </c>
      <c r="AZ56" s="384">
        <f t="shared" si="10"/>
        <v>0</v>
      </c>
      <c r="BA56" s="384">
        <f t="shared" si="11"/>
        <v>-1979.538</v>
      </c>
    </row>
    <row r="57" spans="1:53" s="379" customFormat="1">
      <c r="A57" s="383">
        <v>3.125E-2</v>
      </c>
      <c r="B57" s="384">
        <v>3735.1010000000001</v>
      </c>
      <c r="C57" s="384">
        <v>2634.288</v>
      </c>
      <c r="D57" s="384">
        <v>64.215999999999994</v>
      </c>
      <c r="E57" s="384">
        <v>424.55799999999999</v>
      </c>
      <c r="F57" s="384">
        <v>95.108999999999995</v>
      </c>
      <c r="G57" s="384">
        <v>0</v>
      </c>
      <c r="H57" s="384">
        <v>0</v>
      </c>
      <c r="I57" s="384">
        <v>132.27500000000001</v>
      </c>
      <c r="J57" s="384">
        <v>-577.83199999999999</v>
      </c>
      <c r="K57" s="384">
        <v>0</v>
      </c>
      <c r="L57" s="384">
        <v>-449.81900000000002</v>
      </c>
      <c r="M57" s="384">
        <v>6507.7150000000001</v>
      </c>
      <c r="N57" s="384">
        <v>6057.8959999999997</v>
      </c>
      <c r="O57" s="384">
        <f t="shared" si="3"/>
        <v>6507.7150000000001</v>
      </c>
      <c r="P57" s="384">
        <f t="shared" si="4"/>
        <v>0</v>
      </c>
      <c r="Q57" s="384">
        <f t="shared" si="5"/>
        <v>-577.83199999999999</v>
      </c>
      <c r="S57" s="383">
        <v>3.125E-2</v>
      </c>
      <c r="T57" s="384">
        <v>3134.9720000000002</v>
      </c>
      <c r="U57" s="384">
        <v>3081.0680000000002</v>
      </c>
      <c r="V57" s="384">
        <v>60.188000000000002</v>
      </c>
      <c r="W57" s="384">
        <v>418.67599999999999</v>
      </c>
      <c r="X57" s="384">
        <v>216.09899999999999</v>
      </c>
      <c r="Y57" s="384">
        <v>394.49700000000001</v>
      </c>
      <c r="Z57" s="384">
        <v>0</v>
      </c>
      <c r="AA57" s="384">
        <v>170.376</v>
      </c>
      <c r="AB57" s="384">
        <v>-931.05200000000002</v>
      </c>
      <c r="AC57" s="384">
        <v>0</v>
      </c>
      <c r="AD57" s="384">
        <v>-474.41399999999999</v>
      </c>
      <c r="AE57" s="384">
        <v>6544.8240000000023</v>
      </c>
      <c r="AF57" s="384">
        <v>6070.4100000000026</v>
      </c>
      <c r="AG57" s="384">
        <f t="shared" si="6"/>
        <v>6544.8240000000023</v>
      </c>
      <c r="AH57" s="384">
        <f t="shared" si="7"/>
        <v>0</v>
      </c>
      <c r="AI57" s="384">
        <f t="shared" si="8"/>
        <v>-931.05200000000002</v>
      </c>
      <c r="AK57" s="383">
        <v>3.125E-2</v>
      </c>
      <c r="AL57" s="384">
        <v>3130.6210000000001</v>
      </c>
      <c r="AM57" s="384">
        <v>4055.8939999999998</v>
      </c>
      <c r="AN57" s="384">
        <v>0</v>
      </c>
      <c r="AO57" s="384">
        <v>409.86200000000002</v>
      </c>
      <c r="AP57" s="384">
        <v>186.29900000000001</v>
      </c>
      <c r="AQ57" s="384">
        <v>63.329000000000001</v>
      </c>
      <c r="AR57" s="384">
        <v>0</v>
      </c>
      <c r="AS57" s="384">
        <v>100.23</v>
      </c>
      <c r="AT57" s="384">
        <v>-2025.511</v>
      </c>
      <c r="AU57" s="384">
        <v>0</v>
      </c>
      <c r="AV57" s="384">
        <v>-557.70100000000002</v>
      </c>
      <c r="AW57" s="384">
        <v>5920.7239999999983</v>
      </c>
      <c r="AX57" s="384">
        <v>5363.0229999999983</v>
      </c>
      <c r="AY57" s="384">
        <f t="shared" si="9"/>
        <v>5920.7239999999983</v>
      </c>
      <c r="AZ57" s="384">
        <f t="shared" si="10"/>
        <v>0</v>
      </c>
      <c r="BA57" s="384">
        <f t="shared" si="11"/>
        <v>-2025.511</v>
      </c>
    </row>
    <row r="58" spans="1:53" s="379" customFormat="1">
      <c r="A58" s="383">
        <v>4.1666666666666699E-2</v>
      </c>
      <c r="B58" s="384">
        <v>3733.2930000000001</v>
      </c>
      <c r="C58" s="384">
        <v>2563.8719999999998</v>
      </c>
      <c r="D58" s="384">
        <v>64.183000000000007</v>
      </c>
      <c r="E58" s="384">
        <v>424.46899999999999</v>
      </c>
      <c r="F58" s="384">
        <v>93.11</v>
      </c>
      <c r="G58" s="384">
        <v>0</v>
      </c>
      <c r="H58" s="384">
        <v>0</v>
      </c>
      <c r="I58" s="384">
        <v>130.95699999999999</v>
      </c>
      <c r="J58" s="384">
        <v>-519.73900000000003</v>
      </c>
      <c r="K58" s="384">
        <v>0</v>
      </c>
      <c r="L58" s="384">
        <v>-443.61</v>
      </c>
      <c r="M58" s="384">
        <v>6490.1450000000004</v>
      </c>
      <c r="N58" s="384">
        <v>6046.5350000000008</v>
      </c>
      <c r="O58" s="384">
        <f t="shared" si="3"/>
        <v>6490.1450000000004</v>
      </c>
      <c r="P58" s="384">
        <f t="shared" si="4"/>
        <v>0</v>
      </c>
      <c r="Q58" s="384">
        <f t="shared" si="5"/>
        <v>-519.73900000000003</v>
      </c>
      <c r="S58" s="383">
        <v>4.1666666666666699E-2</v>
      </c>
      <c r="T58" s="384">
        <v>3135.0439999999999</v>
      </c>
      <c r="U58" s="384">
        <v>3052.46</v>
      </c>
      <c r="V58" s="384">
        <v>60.215000000000003</v>
      </c>
      <c r="W58" s="384">
        <v>419.64</v>
      </c>
      <c r="X58" s="384">
        <v>210.81700000000001</v>
      </c>
      <c r="Y58" s="384">
        <v>82.188999999999993</v>
      </c>
      <c r="Z58" s="384">
        <v>0</v>
      </c>
      <c r="AA58" s="384">
        <v>165.714</v>
      </c>
      <c r="AB58" s="384">
        <v>-576.15200000000004</v>
      </c>
      <c r="AC58" s="384">
        <v>0</v>
      </c>
      <c r="AD58" s="384">
        <v>-467.73</v>
      </c>
      <c r="AE58" s="384">
        <v>6549.9270000000006</v>
      </c>
      <c r="AF58" s="384">
        <v>6082.1970000000001</v>
      </c>
      <c r="AG58" s="384">
        <f t="shared" si="6"/>
        <v>6549.9270000000006</v>
      </c>
      <c r="AH58" s="384">
        <f t="shared" si="7"/>
        <v>0</v>
      </c>
      <c r="AI58" s="384">
        <f t="shared" si="8"/>
        <v>-576.15200000000004</v>
      </c>
      <c r="AK58" s="383">
        <v>4.1666666666666664E-2</v>
      </c>
      <c r="AL58" s="384">
        <v>3129.2339999999999</v>
      </c>
      <c r="AM58" s="384">
        <v>4061.0219999999999</v>
      </c>
      <c r="AN58" s="384">
        <v>0</v>
      </c>
      <c r="AO58" s="384">
        <v>409.46800000000002</v>
      </c>
      <c r="AP58" s="384">
        <v>182.33699999999999</v>
      </c>
      <c r="AQ58" s="384">
        <v>71.373000000000005</v>
      </c>
      <c r="AR58" s="384">
        <v>0</v>
      </c>
      <c r="AS58" s="384">
        <v>97.992999999999995</v>
      </c>
      <c r="AT58" s="384">
        <v>-2031.499</v>
      </c>
      <c r="AU58" s="384">
        <v>0</v>
      </c>
      <c r="AV58" s="384">
        <v>-558.1</v>
      </c>
      <c r="AW58" s="384">
        <v>5919.9279999999999</v>
      </c>
      <c r="AX58" s="384">
        <v>5361.8279999999995</v>
      </c>
      <c r="AY58" s="384">
        <f t="shared" si="9"/>
        <v>5919.9279999999999</v>
      </c>
      <c r="AZ58" s="384">
        <f t="shared" si="10"/>
        <v>0</v>
      </c>
      <c r="BA58" s="384">
        <f t="shared" si="11"/>
        <v>-2031.499</v>
      </c>
    </row>
    <row r="59" spans="1:53" s="379" customFormat="1">
      <c r="A59" s="383">
        <v>5.2083333333333301E-2</v>
      </c>
      <c r="B59" s="384">
        <v>3736.11</v>
      </c>
      <c r="C59" s="384">
        <v>2564.127</v>
      </c>
      <c r="D59" s="384">
        <v>64.162999999999997</v>
      </c>
      <c r="E59" s="384">
        <v>426.2</v>
      </c>
      <c r="F59" s="384">
        <v>93.114999999999995</v>
      </c>
      <c r="G59" s="384">
        <v>0</v>
      </c>
      <c r="H59" s="384">
        <v>0</v>
      </c>
      <c r="I59" s="384">
        <v>133.25399999999999</v>
      </c>
      <c r="J59" s="384">
        <v>-488.346</v>
      </c>
      <c r="K59" s="384">
        <v>0</v>
      </c>
      <c r="L59" s="384">
        <v>-443.89600000000002</v>
      </c>
      <c r="M59" s="384">
        <v>6528.6229999999996</v>
      </c>
      <c r="N59" s="384">
        <v>6084.7269999999999</v>
      </c>
      <c r="O59" s="384">
        <f t="shared" si="3"/>
        <v>6528.6229999999996</v>
      </c>
      <c r="P59" s="384">
        <f t="shared" si="4"/>
        <v>0</v>
      </c>
      <c r="Q59" s="384">
        <f t="shared" si="5"/>
        <v>-488.346</v>
      </c>
      <c r="S59" s="383">
        <v>5.2083333333333301E-2</v>
      </c>
      <c r="T59" s="384">
        <v>3136.84</v>
      </c>
      <c r="U59" s="384">
        <v>3052.2330000000002</v>
      </c>
      <c r="V59" s="384">
        <v>60.167999999999999</v>
      </c>
      <c r="W59" s="384">
        <v>421.44099999999997</v>
      </c>
      <c r="X59" s="384">
        <v>210.53100000000001</v>
      </c>
      <c r="Y59" s="384">
        <v>73.307000000000002</v>
      </c>
      <c r="Z59" s="384">
        <v>0</v>
      </c>
      <c r="AA59" s="384">
        <v>170.25700000000001</v>
      </c>
      <c r="AB59" s="384">
        <v>-592.322</v>
      </c>
      <c r="AC59" s="384">
        <v>0</v>
      </c>
      <c r="AD59" s="384">
        <v>-467.858</v>
      </c>
      <c r="AE59" s="384">
        <v>6532.454999999999</v>
      </c>
      <c r="AF59" s="384">
        <v>6064.5969999999988</v>
      </c>
      <c r="AG59" s="384">
        <f t="shared" si="6"/>
        <v>6532.454999999999</v>
      </c>
      <c r="AH59" s="384">
        <f t="shared" si="7"/>
        <v>0</v>
      </c>
      <c r="AI59" s="384">
        <f t="shared" si="8"/>
        <v>-592.322</v>
      </c>
      <c r="AK59" s="383">
        <v>5.2083333333333336E-2</v>
      </c>
      <c r="AL59" s="384">
        <v>3129.877</v>
      </c>
      <c r="AM59" s="384">
        <v>4058.413</v>
      </c>
      <c r="AN59" s="384">
        <v>0</v>
      </c>
      <c r="AO59" s="384">
        <v>409.65</v>
      </c>
      <c r="AP59" s="384">
        <v>182.31200000000001</v>
      </c>
      <c r="AQ59" s="384">
        <v>69.900999999999996</v>
      </c>
      <c r="AR59" s="384">
        <v>0</v>
      </c>
      <c r="AS59" s="384">
        <v>96.626999999999995</v>
      </c>
      <c r="AT59" s="384">
        <v>-2043.0160000000001</v>
      </c>
      <c r="AU59" s="384">
        <v>0</v>
      </c>
      <c r="AV59" s="384">
        <v>-557.87099999999998</v>
      </c>
      <c r="AW59" s="384">
        <v>5903.7639999999992</v>
      </c>
      <c r="AX59" s="384">
        <v>5345.8929999999991</v>
      </c>
      <c r="AY59" s="384">
        <f t="shared" si="9"/>
        <v>5903.7639999999992</v>
      </c>
      <c r="AZ59" s="384">
        <f t="shared" si="10"/>
        <v>0</v>
      </c>
      <c r="BA59" s="384">
        <f t="shared" si="11"/>
        <v>-2043.0160000000001</v>
      </c>
    </row>
    <row r="60" spans="1:53" s="379" customFormat="1">
      <c r="A60" s="383">
        <v>6.25E-2</v>
      </c>
      <c r="B60" s="384">
        <v>3738.6990000000001</v>
      </c>
      <c r="C60" s="384">
        <v>2552.3069999999998</v>
      </c>
      <c r="D60" s="384">
        <v>64.162999999999997</v>
      </c>
      <c r="E60" s="384">
        <v>426.411</v>
      </c>
      <c r="F60" s="384">
        <v>93.113</v>
      </c>
      <c r="G60" s="384">
        <v>0</v>
      </c>
      <c r="H60" s="384">
        <v>0</v>
      </c>
      <c r="I60" s="384">
        <v>140.21700000000001</v>
      </c>
      <c r="J60" s="384">
        <v>-516.47</v>
      </c>
      <c r="K60" s="384">
        <v>0</v>
      </c>
      <c r="L60" s="384">
        <v>-443.12</v>
      </c>
      <c r="M60" s="384">
        <v>6498.4399999999987</v>
      </c>
      <c r="N60" s="384">
        <v>6055.3199999999988</v>
      </c>
      <c r="O60" s="384">
        <f t="shared" si="3"/>
        <v>6498.4399999999987</v>
      </c>
      <c r="P60" s="384">
        <f t="shared" si="4"/>
        <v>0</v>
      </c>
      <c r="Q60" s="384">
        <f t="shared" si="5"/>
        <v>-516.47</v>
      </c>
      <c r="S60" s="383">
        <v>6.25E-2</v>
      </c>
      <c r="T60" s="384">
        <v>3136.9920000000002</v>
      </c>
      <c r="U60" s="384">
        <v>3042.8180000000002</v>
      </c>
      <c r="V60" s="384">
        <v>60.207999999999998</v>
      </c>
      <c r="W60" s="384">
        <v>421.065</v>
      </c>
      <c r="X60" s="384">
        <v>210.542</v>
      </c>
      <c r="Y60" s="384">
        <v>73.34</v>
      </c>
      <c r="Z60" s="384">
        <v>0</v>
      </c>
      <c r="AA60" s="384">
        <v>179.108</v>
      </c>
      <c r="AB60" s="384">
        <v>-626.76199999999994</v>
      </c>
      <c r="AC60" s="384">
        <v>0</v>
      </c>
      <c r="AD60" s="384">
        <v>-467.17899999999997</v>
      </c>
      <c r="AE60" s="384">
        <v>6497.3110000000006</v>
      </c>
      <c r="AF60" s="384">
        <v>6030.1320000000005</v>
      </c>
      <c r="AG60" s="384">
        <f t="shared" si="6"/>
        <v>6497.3110000000006</v>
      </c>
      <c r="AH60" s="384">
        <f t="shared" si="7"/>
        <v>0</v>
      </c>
      <c r="AI60" s="384">
        <f t="shared" si="8"/>
        <v>-626.76199999999994</v>
      </c>
      <c r="AK60" s="383">
        <v>6.25E-2</v>
      </c>
      <c r="AL60" s="384">
        <v>3134.3110000000001</v>
      </c>
      <c r="AM60" s="384">
        <v>4056.3229999999999</v>
      </c>
      <c r="AN60" s="384">
        <v>0</v>
      </c>
      <c r="AO60" s="384">
        <v>409.98899999999998</v>
      </c>
      <c r="AP60" s="384">
        <v>182.30799999999999</v>
      </c>
      <c r="AQ60" s="384">
        <v>68.957999999999998</v>
      </c>
      <c r="AR60" s="384">
        <v>0</v>
      </c>
      <c r="AS60" s="384">
        <v>95.751999999999995</v>
      </c>
      <c r="AT60" s="384">
        <v>-2092.29</v>
      </c>
      <c r="AU60" s="384">
        <v>0</v>
      </c>
      <c r="AV60" s="384">
        <v>-557.91399999999999</v>
      </c>
      <c r="AW60" s="384">
        <v>5855.3509999999997</v>
      </c>
      <c r="AX60" s="384">
        <v>5297.4369999999999</v>
      </c>
      <c r="AY60" s="384">
        <f t="shared" si="9"/>
        <v>5855.3509999999997</v>
      </c>
      <c r="AZ60" s="384">
        <f t="shared" si="10"/>
        <v>0</v>
      </c>
      <c r="BA60" s="384">
        <f t="shared" si="11"/>
        <v>-2092.29</v>
      </c>
    </row>
    <row r="61" spans="1:53" s="379" customFormat="1">
      <c r="A61" s="383">
        <v>7.2916666666666699E-2</v>
      </c>
      <c r="B61" s="384">
        <v>3738.7860000000001</v>
      </c>
      <c r="C61" s="384">
        <v>2543.9</v>
      </c>
      <c r="D61" s="384">
        <v>64.17</v>
      </c>
      <c r="E61" s="384">
        <v>426.54399999999998</v>
      </c>
      <c r="F61" s="384">
        <v>93.096999999999994</v>
      </c>
      <c r="G61" s="384">
        <v>0</v>
      </c>
      <c r="H61" s="384">
        <v>0</v>
      </c>
      <c r="I61" s="384">
        <v>132.828</v>
      </c>
      <c r="J61" s="384">
        <v>-474.916</v>
      </c>
      <c r="K61" s="384">
        <v>0</v>
      </c>
      <c r="L61" s="384">
        <v>-442.30700000000002</v>
      </c>
      <c r="M61" s="384">
        <v>6524.4089999999997</v>
      </c>
      <c r="N61" s="384">
        <v>6082.1019999999999</v>
      </c>
      <c r="O61" s="384">
        <f t="shared" si="3"/>
        <v>6524.4089999999997</v>
      </c>
      <c r="P61" s="384">
        <f t="shared" si="4"/>
        <v>0</v>
      </c>
      <c r="Q61" s="384">
        <f t="shared" si="5"/>
        <v>-474.916</v>
      </c>
      <c r="S61" s="383">
        <v>7.2916666666666699E-2</v>
      </c>
      <c r="T61" s="384">
        <v>3136.288</v>
      </c>
      <c r="U61" s="384">
        <v>3010.1759999999999</v>
      </c>
      <c r="V61" s="384">
        <v>60.234999999999999</v>
      </c>
      <c r="W61" s="384">
        <v>421.14299999999997</v>
      </c>
      <c r="X61" s="384">
        <v>210.636</v>
      </c>
      <c r="Y61" s="384">
        <v>77.733000000000004</v>
      </c>
      <c r="Z61" s="384">
        <v>0</v>
      </c>
      <c r="AA61" s="384">
        <v>177.982</v>
      </c>
      <c r="AB61" s="384">
        <v>-573.62599999999998</v>
      </c>
      <c r="AC61" s="384">
        <v>0</v>
      </c>
      <c r="AD61" s="384">
        <v>-464.29599999999999</v>
      </c>
      <c r="AE61" s="384">
        <v>6520.567</v>
      </c>
      <c r="AF61" s="384">
        <v>6056.2709999999997</v>
      </c>
      <c r="AG61" s="384">
        <f t="shared" si="6"/>
        <v>6520.567</v>
      </c>
      <c r="AH61" s="384">
        <f t="shared" si="7"/>
        <v>0</v>
      </c>
      <c r="AI61" s="384">
        <f t="shared" si="8"/>
        <v>-573.62599999999998</v>
      </c>
      <c r="AK61" s="383">
        <v>7.2916666666666671E-2</v>
      </c>
      <c r="AL61" s="384">
        <v>3135.817</v>
      </c>
      <c r="AM61" s="384">
        <v>4054.828</v>
      </c>
      <c r="AN61" s="384">
        <v>0</v>
      </c>
      <c r="AO61" s="384">
        <v>410.89800000000002</v>
      </c>
      <c r="AP61" s="384">
        <v>182.29300000000001</v>
      </c>
      <c r="AQ61" s="384">
        <v>72.709000000000003</v>
      </c>
      <c r="AR61" s="384">
        <v>0</v>
      </c>
      <c r="AS61" s="384">
        <v>94.632999999999996</v>
      </c>
      <c r="AT61" s="384">
        <v>-2080.038</v>
      </c>
      <c r="AU61" s="384">
        <v>0</v>
      </c>
      <c r="AV61" s="384">
        <v>-557.93899999999996</v>
      </c>
      <c r="AW61" s="384">
        <v>5871.1399999999994</v>
      </c>
      <c r="AX61" s="384">
        <v>5313.2009999999991</v>
      </c>
      <c r="AY61" s="384">
        <f t="shared" si="9"/>
        <v>5871.1399999999994</v>
      </c>
      <c r="AZ61" s="384">
        <f t="shared" si="10"/>
        <v>0</v>
      </c>
      <c r="BA61" s="384">
        <f t="shared" si="11"/>
        <v>-2080.038</v>
      </c>
    </row>
    <row r="62" spans="1:53" s="379" customFormat="1">
      <c r="A62" s="383">
        <v>8.3333333333333301E-2</v>
      </c>
      <c r="B62" s="384">
        <v>3737.9580000000001</v>
      </c>
      <c r="C62" s="384">
        <v>2542.1170000000002</v>
      </c>
      <c r="D62" s="384">
        <v>64.17</v>
      </c>
      <c r="E62" s="384">
        <v>427.37799999999999</v>
      </c>
      <c r="F62" s="384">
        <v>91.953999999999994</v>
      </c>
      <c r="G62" s="384">
        <v>0</v>
      </c>
      <c r="H62" s="384">
        <v>0</v>
      </c>
      <c r="I62" s="384">
        <v>126.892</v>
      </c>
      <c r="J62" s="384">
        <v>-474.87200000000001</v>
      </c>
      <c r="K62" s="384">
        <v>0</v>
      </c>
      <c r="L62" s="384">
        <v>-442.05599999999998</v>
      </c>
      <c r="M62" s="384">
        <v>6515.5969999999998</v>
      </c>
      <c r="N62" s="384">
        <v>6073.5410000000002</v>
      </c>
      <c r="O62" s="384">
        <f t="shared" si="3"/>
        <v>6515.5969999999998</v>
      </c>
      <c r="P62" s="384">
        <f t="shared" si="4"/>
        <v>0</v>
      </c>
      <c r="Q62" s="384">
        <f t="shared" si="5"/>
        <v>-474.87200000000001</v>
      </c>
      <c r="S62" s="383">
        <v>8.3333333333333301E-2</v>
      </c>
      <c r="T62" s="384">
        <v>3137.694</v>
      </c>
      <c r="U62" s="384">
        <v>3029.6280000000002</v>
      </c>
      <c r="V62" s="384">
        <v>60.195</v>
      </c>
      <c r="W62" s="384">
        <v>420.61399999999998</v>
      </c>
      <c r="X62" s="384">
        <v>208.30500000000001</v>
      </c>
      <c r="Y62" s="384">
        <v>0</v>
      </c>
      <c r="Z62" s="384">
        <v>0</v>
      </c>
      <c r="AA62" s="384">
        <v>175.27600000000001</v>
      </c>
      <c r="AB62" s="384">
        <v>-503.36599999999999</v>
      </c>
      <c r="AC62" s="384">
        <v>0</v>
      </c>
      <c r="AD62" s="384">
        <v>-464.98200000000003</v>
      </c>
      <c r="AE62" s="384">
        <v>6528.3459999999995</v>
      </c>
      <c r="AF62" s="384">
        <v>6063.3639999999996</v>
      </c>
      <c r="AG62" s="384">
        <f t="shared" si="6"/>
        <v>6528.3459999999995</v>
      </c>
      <c r="AH62" s="384">
        <f t="shared" si="7"/>
        <v>0</v>
      </c>
      <c r="AI62" s="384">
        <f t="shared" si="8"/>
        <v>-503.36599999999999</v>
      </c>
      <c r="AK62" s="383">
        <v>8.3333333333333301E-2</v>
      </c>
      <c r="AL62" s="384">
        <v>3136.047</v>
      </c>
      <c r="AM62" s="384">
        <v>4021.105</v>
      </c>
      <c r="AN62" s="384">
        <v>0</v>
      </c>
      <c r="AO62" s="384">
        <v>405.92500000000001</v>
      </c>
      <c r="AP62" s="384">
        <v>182.27500000000001</v>
      </c>
      <c r="AQ62" s="384">
        <v>0</v>
      </c>
      <c r="AR62" s="384">
        <v>0</v>
      </c>
      <c r="AS62" s="384">
        <v>93.293000000000006</v>
      </c>
      <c r="AT62" s="384">
        <v>-1966.1659999999999</v>
      </c>
      <c r="AU62" s="384">
        <v>0</v>
      </c>
      <c r="AV62" s="384">
        <v>-553.71100000000001</v>
      </c>
      <c r="AW62" s="384">
        <v>5872.4789999999994</v>
      </c>
      <c r="AX62" s="384">
        <v>5318.7679999999991</v>
      </c>
      <c r="AY62" s="384">
        <f t="shared" si="9"/>
        <v>5872.4789999999994</v>
      </c>
      <c r="AZ62" s="384">
        <f t="shared" si="10"/>
        <v>0</v>
      </c>
      <c r="BA62" s="384">
        <f t="shared" si="11"/>
        <v>-1966.1659999999999</v>
      </c>
    </row>
    <row r="63" spans="1:53" s="379" customFormat="1">
      <c r="A63" s="383">
        <v>9.375E-2</v>
      </c>
      <c r="B63" s="384">
        <v>3736.6970000000001</v>
      </c>
      <c r="C63" s="384">
        <v>2525.6</v>
      </c>
      <c r="D63" s="384">
        <v>64.183000000000007</v>
      </c>
      <c r="E63" s="384">
        <v>427.334</v>
      </c>
      <c r="F63" s="384">
        <v>91.947000000000003</v>
      </c>
      <c r="G63" s="384">
        <v>0</v>
      </c>
      <c r="H63" s="384">
        <v>0</v>
      </c>
      <c r="I63" s="384">
        <v>123.256</v>
      </c>
      <c r="J63" s="384">
        <v>-540.73</v>
      </c>
      <c r="K63" s="384">
        <v>0</v>
      </c>
      <c r="L63" s="384">
        <v>-440.51499999999999</v>
      </c>
      <c r="M63" s="384">
        <v>6428.2870000000003</v>
      </c>
      <c r="N63" s="384">
        <v>5987.7719999999999</v>
      </c>
      <c r="O63" s="384">
        <f t="shared" si="3"/>
        <v>6428.2870000000003</v>
      </c>
      <c r="P63" s="384">
        <f t="shared" si="4"/>
        <v>0</v>
      </c>
      <c r="Q63" s="384">
        <f t="shared" si="5"/>
        <v>-540.73</v>
      </c>
      <c r="S63" s="383">
        <v>9.375E-2</v>
      </c>
      <c r="T63" s="384">
        <v>3139.105</v>
      </c>
      <c r="U63" s="384">
        <v>3031.261</v>
      </c>
      <c r="V63" s="384">
        <v>60.161000000000001</v>
      </c>
      <c r="W63" s="384">
        <v>420.786</v>
      </c>
      <c r="X63" s="384">
        <v>208.322</v>
      </c>
      <c r="Y63" s="384">
        <v>0</v>
      </c>
      <c r="Z63" s="384">
        <v>0</v>
      </c>
      <c r="AA63" s="384">
        <v>172.45699999999999</v>
      </c>
      <c r="AB63" s="384">
        <v>-572.03499999999997</v>
      </c>
      <c r="AC63" s="384">
        <v>0</v>
      </c>
      <c r="AD63" s="384">
        <v>-465.15899999999999</v>
      </c>
      <c r="AE63" s="384">
        <v>6460.0570000000007</v>
      </c>
      <c r="AF63" s="384">
        <v>5994.898000000001</v>
      </c>
      <c r="AG63" s="384">
        <f t="shared" si="6"/>
        <v>6460.0570000000007</v>
      </c>
      <c r="AH63" s="384">
        <f t="shared" si="7"/>
        <v>0</v>
      </c>
      <c r="AI63" s="384">
        <f t="shared" si="8"/>
        <v>-572.03499999999997</v>
      </c>
      <c r="AK63" s="383">
        <v>9.375E-2</v>
      </c>
      <c r="AL63" s="384">
        <v>3137.2510000000002</v>
      </c>
      <c r="AM63" s="384">
        <v>4006.3029999999999</v>
      </c>
      <c r="AN63" s="384">
        <v>0</v>
      </c>
      <c r="AO63" s="384">
        <v>405.065</v>
      </c>
      <c r="AP63" s="384">
        <v>182.26</v>
      </c>
      <c r="AQ63" s="384">
        <v>0</v>
      </c>
      <c r="AR63" s="384">
        <v>0</v>
      </c>
      <c r="AS63" s="384">
        <v>89.123000000000005</v>
      </c>
      <c r="AT63" s="384">
        <v>-1980.7239999999999</v>
      </c>
      <c r="AU63" s="384">
        <v>0</v>
      </c>
      <c r="AV63" s="384">
        <v>-552.34100000000001</v>
      </c>
      <c r="AW63" s="384">
        <v>5839.2779999999993</v>
      </c>
      <c r="AX63" s="384">
        <v>5286.936999999999</v>
      </c>
      <c r="AY63" s="384">
        <f t="shared" si="9"/>
        <v>5839.2779999999993</v>
      </c>
      <c r="AZ63" s="384">
        <f t="shared" si="10"/>
        <v>0</v>
      </c>
      <c r="BA63" s="384">
        <f t="shared" si="11"/>
        <v>-1980.7239999999999</v>
      </c>
    </row>
    <row r="64" spans="1:53" s="379" customFormat="1">
      <c r="A64" s="383">
        <v>0.104166666666667</v>
      </c>
      <c r="B64" s="384">
        <v>3736.0949999999998</v>
      </c>
      <c r="C64" s="384">
        <v>2528.3119999999999</v>
      </c>
      <c r="D64" s="384">
        <v>64.195999999999998</v>
      </c>
      <c r="E64" s="384">
        <v>426.21800000000002</v>
      </c>
      <c r="F64" s="384">
        <v>91.950999999999993</v>
      </c>
      <c r="G64" s="384">
        <v>0</v>
      </c>
      <c r="H64" s="384">
        <v>0</v>
      </c>
      <c r="I64" s="384">
        <v>120.072</v>
      </c>
      <c r="J64" s="384">
        <v>-536.62199999999996</v>
      </c>
      <c r="K64" s="384">
        <v>0</v>
      </c>
      <c r="L64" s="384">
        <v>-440.62</v>
      </c>
      <c r="M64" s="384">
        <v>6430.2219999999988</v>
      </c>
      <c r="N64" s="384">
        <v>5989.601999999999</v>
      </c>
      <c r="O64" s="384">
        <f t="shared" si="3"/>
        <v>6430.2219999999988</v>
      </c>
      <c r="P64" s="384">
        <f t="shared" si="4"/>
        <v>0</v>
      </c>
      <c r="Q64" s="384">
        <f t="shared" si="5"/>
        <v>-536.62199999999996</v>
      </c>
      <c r="S64" s="383">
        <v>0.104166666666667</v>
      </c>
      <c r="T64" s="384">
        <v>3140.0929999999998</v>
      </c>
      <c r="U64" s="384">
        <v>3024.0450000000001</v>
      </c>
      <c r="V64" s="384">
        <v>60.188000000000002</v>
      </c>
      <c r="W64" s="384">
        <v>419.90300000000002</v>
      </c>
      <c r="X64" s="384">
        <v>208.32900000000001</v>
      </c>
      <c r="Y64" s="384">
        <v>0</v>
      </c>
      <c r="Z64" s="384">
        <v>0</v>
      </c>
      <c r="AA64" s="384">
        <v>176.52099999999999</v>
      </c>
      <c r="AB64" s="384">
        <v>-562.49</v>
      </c>
      <c r="AC64" s="384">
        <v>0</v>
      </c>
      <c r="AD64" s="384">
        <v>-464.60700000000003</v>
      </c>
      <c r="AE64" s="384">
        <v>6466.5889999999999</v>
      </c>
      <c r="AF64" s="384">
        <v>6001.982</v>
      </c>
      <c r="AG64" s="384">
        <f t="shared" si="6"/>
        <v>6466.5889999999999</v>
      </c>
      <c r="AH64" s="384">
        <f t="shared" si="7"/>
        <v>0</v>
      </c>
      <c r="AI64" s="384">
        <f t="shared" si="8"/>
        <v>-562.49</v>
      </c>
      <c r="AK64" s="383">
        <v>0.104166666666667</v>
      </c>
      <c r="AL64" s="384">
        <v>3136.9589999999998</v>
      </c>
      <c r="AM64" s="384">
        <v>4036.3510000000001</v>
      </c>
      <c r="AN64" s="384">
        <v>0</v>
      </c>
      <c r="AO64" s="384">
        <v>402.83600000000001</v>
      </c>
      <c r="AP64" s="384">
        <v>182.25899999999999</v>
      </c>
      <c r="AQ64" s="384">
        <v>0</v>
      </c>
      <c r="AR64" s="384">
        <v>0</v>
      </c>
      <c r="AS64" s="384">
        <v>79.641000000000005</v>
      </c>
      <c r="AT64" s="384">
        <v>-1986.2149999999999</v>
      </c>
      <c r="AU64" s="384">
        <v>0</v>
      </c>
      <c r="AV64" s="384">
        <v>-554.77</v>
      </c>
      <c r="AW64" s="384">
        <v>5851.8309999999992</v>
      </c>
      <c r="AX64" s="384">
        <v>5297.0609999999997</v>
      </c>
      <c r="AY64" s="384">
        <f t="shared" si="9"/>
        <v>5851.8309999999992</v>
      </c>
      <c r="AZ64" s="384">
        <f t="shared" si="10"/>
        <v>0</v>
      </c>
      <c r="BA64" s="384">
        <f t="shared" si="11"/>
        <v>-1986.2149999999999</v>
      </c>
    </row>
    <row r="65" spans="1:53" s="379" customFormat="1">
      <c r="A65" s="383">
        <v>0.114583333333333</v>
      </c>
      <c r="B65" s="384">
        <v>3736.5920000000001</v>
      </c>
      <c r="C65" s="384">
        <v>2512.5859999999998</v>
      </c>
      <c r="D65" s="384">
        <v>64.195999999999998</v>
      </c>
      <c r="E65" s="384">
        <v>422.488</v>
      </c>
      <c r="F65" s="384">
        <v>91.822000000000003</v>
      </c>
      <c r="G65" s="384">
        <v>0</v>
      </c>
      <c r="H65" s="384">
        <v>0</v>
      </c>
      <c r="I65" s="384">
        <v>113.46599999999999</v>
      </c>
      <c r="J65" s="384">
        <v>-588.02300000000002</v>
      </c>
      <c r="K65" s="384">
        <v>0</v>
      </c>
      <c r="L65" s="384">
        <v>-439.02100000000002</v>
      </c>
      <c r="M65" s="384">
        <v>6353.1270000000004</v>
      </c>
      <c r="N65" s="384">
        <v>5914.1060000000007</v>
      </c>
      <c r="O65" s="384">
        <f t="shared" si="3"/>
        <v>6353.1270000000004</v>
      </c>
      <c r="P65" s="384">
        <f t="shared" si="4"/>
        <v>0</v>
      </c>
      <c r="Q65" s="384">
        <f t="shared" si="5"/>
        <v>-588.02300000000002</v>
      </c>
      <c r="S65" s="383">
        <v>0.114583333333333</v>
      </c>
      <c r="T65" s="384">
        <v>3141.252</v>
      </c>
      <c r="U65" s="384">
        <v>2976.585</v>
      </c>
      <c r="V65" s="384">
        <v>60.161000000000001</v>
      </c>
      <c r="W65" s="384">
        <v>419.52300000000002</v>
      </c>
      <c r="X65" s="384">
        <v>208.32900000000001</v>
      </c>
      <c r="Y65" s="384">
        <v>0</v>
      </c>
      <c r="Z65" s="384">
        <v>0</v>
      </c>
      <c r="AA65" s="384">
        <v>176.179</v>
      </c>
      <c r="AB65" s="384">
        <v>-454.60700000000003</v>
      </c>
      <c r="AC65" s="384">
        <v>0</v>
      </c>
      <c r="AD65" s="384">
        <v>-460.44900000000001</v>
      </c>
      <c r="AE65" s="384">
        <v>6527.4219999999996</v>
      </c>
      <c r="AF65" s="384">
        <v>6066.973</v>
      </c>
      <c r="AG65" s="384">
        <f t="shared" si="6"/>
        <v>6527.4219999999996</v>
      </c>
      <c r="AH65" s="384">
        <f t="shared" si="7"/>
        <v>0</v>
      </c>
      <c r="AI65" s="384">
        <f t="shared" si="8"/>
        <v>-454.60700000000003</v>
      </c>
      <c r="AK65" s="383">
        <v>0.114583333333333</v>
      </c>
      <c r="AL65" s="384">
        <v>3138.4760000000001</v>
      </c>
      <c r="AM65" s="384">
        <v>4034.0340000000001</v>
      </c>
      <c r="AN65" s="384">
        <v>0</v>
      </c>
      <c r="AO65" s="384">
        <v>403.149</v>
      </c>
      <c r="AP65" s="384">
        <v>182.25</v>
      </c>
      <c r="AQ65" s="384">
        <v>0</v>
      </c>
      <c r="AR65" s="384">
        <v>0</v>
      </c>
      <c r="AS65" s="384">
        <v>75.013000000000005</v>
      </c>
      <c r="AT65" s="384">
        <v>-1973.307</v>
      </c>
      <c r="AU65" s="384">
        <v>0</v>
      </c>
      <c r="AV65" s="384">
        <v>-554.59199999999998</v>
      </c>
      <c r="AW65" s="384">
        <v>5859.6150000000007</v>
      </c>
      <c r="AX65" s="384">
        <v>5305.023000000001</v>
      </c>
      <c r="AY65" s="384">
        <f t="shared" si="9"/>
        <v>5859.6150000000007</v>
      </c>
      <c r="AZ65" s="384">
        <f t="shared" si="10"/>
        <v>0</v>
      </c>
      <c r="BA65" s="384">
        <f t="shared" si="11"/>
        <v>-1973.307</v>
      </c>
    </row>
    <row r="66" spans="1:53" s="379" customFormat="1">
      <c r="A66" s="383">
        <v>0.125</v>
      </c>
      <c r="B66" s="384">
        <v>3736.9169999999999</v>
      </c>
      <c r="C66" s="384">
        <v>2582.5709999999999</v>
      </c>
      <c r="D66" s="384">
        <v>64.19</v>
      </c>
      <c r="E66" s="384">
        <v>423.08499999999998</v>
      </c>
      <c r="F66" s="384">
        <v>91.38</v>
      </c>
      <c r="G66" s="384">
        <v>0</v>
      </c>
      <c r="H66" s="384">
        <v>0</v>
      </c>
      <c r="I66" s="384">
        <v>113.864</v>
      </c>
      <c r="J66" s="384">
        <v>-647.38300000000004</v>
      </c>
      <c r="K66" s="384">
        <v>0</v>
      </c>
      <c r="L66" s="384">
        <v>-445.09699999999998</v>
      </c>
      <c r="M66" s="384">
        <v>6364.6239999999989</v>
      </c>
      <c r="N66" s="384">
        <v>5919.5269999999991</v>
      </c>
      <c r="O66" s="384">
        <f t="shared" si="3"/>
        <v>6364.6239999999989</v>
      </c>
      <c r="P66" s="384">
        <f t="shared" si="4"/>
        <v>0</v>
      </c>
      <c r="Q66" s="384">
        <f t="shared" si="5"/>
        <v>-647.38300000000004</v>
      </c>
      <c r="S66" s="383">
        <v>0.125</v>
      </c>
      <c r="T66" s="384">
        <v>3141.933</v>
      </c>
      <c r="U66" s="384">
        <v>2948.5419999999999</v>
      </c>
      <c r="V66" s="384">
        <v>60.201000000000001</v>
      </c>
      <c r="W66" s="384">
        <v>423.72199999999998</v>
      </c>
      <c r="X66" s="384">
        <v>204.14699999999999</v>
      </c>
      <c r="Y66" s="384">
        <v>0</v>
      </c>
      <c r="Z66" s="384">
        <v>0</v>
      </c>
      <c r="AA66" s="384">
        <v>177.81800000000001</v>
      </c>
      <c r="AB66" s="384">
        <v>-400.86500000000001</v>
      </c>
      <c r="AC66" s="384">
        <v>0</v>
      </c>
      <c r="AD66" s="384">
        <v>-458.19799999999998</v>
      </c>
      <c r="AE66" s="384">
        <v>6555.4980000000005</v>
      </c>
      <c r="AF66" s="384">
        <v>6097.3</v>
      </c>
      <c r="AG66" s="384">
        <f t="shared" si="6"/>
        <v>6555.4980000000005</v>
      </c>
      <c r="AH66" s="384">
        <f t="shared" si="7"/>
        <v>0</v>
      </c>
      <c r="AI66" s="384">
        <f t="shared" si="8"/>
        <v>-400.86500000000001</v>
      </c>
      <c r="AK66" s="383">
        <v>0.125</v>
      </c>
      <c r="AL66" s="384">
        <v>3140.8470000000002</v>
      </c>
      <c r="AM66" s="384">
        <v>4051.6849999999999</v>
      </c>
      <c r="AN66" s="384">
        <v>0</v>
      </c>
      <c r="AO66" s="384">
        <v>406.69499999999999</v>
      </c>
      <c r="AP66" s="384">
        <v>185.386</v>
      </c>
      <c r="AQ66" s="384">
        <v>0</v>
      </c>
      <c r="AR66" s="384">
        <v>0</v>
      </c>
      <c r="AS66" s="384">
        <v>71.33</v>
      </c>
      <c r="AT66" s="384">
        <v>-1962.798</v>
      </c>
      <c r="AU66" s="384">
        <v>0</v>
      </c>
      <c r="AV66" s="384">
        <v>-556.46400000000006</v>
      </c>
      <c r="AW66" s="384">
        <v>5893.1450000000004</v>
      </c>
      <c r="AX66" s="384">
        <v>5336.6810000000005</v>
      </c>
      <c r="AY66" s="384">
        <f t="shared" si="9"/>
        <v>5893.1450000000004</v>
      </c>
      <c r="AZ66" s="384">
        <f t="shared" si="10"/>
        <v>0</v>
      </c>
      <c r="BA66" s="384">
        <f t="shared" si="11"/>
        <v>-1962.798</v>
      </c>
    </row>
    <row r="67" spans="1:53" s="379" customFormat="1">
      <c r="A67" s="383">
        <v>0.13541666666666699</v>
      </c>
      <c r="B67" s="384">
        <v>3736.4949999999999</v>
      </c>
      <c r="C67" s="384">
        <v>2545.5859999999998</v>
      </c>
      <c r="D67" s="384">
        <v>64.215999999999994</v>
      </c>
      <c r="E67" s="384">
        <v>422.95299999999997</v>
      </c>
      <c r="F67" s="384">
        <v>91.358000000000004</v>
      </c>
      <c r="G67" s="384">
        <v>0</v>
      </c>
      <c r="H67" s="384">
        <v>0</v>
      </c>
      <c r="I67" s="384">
        <v>114.6</v>
      </c>
      <c r="J67" s="384">
        <v>-686.83399999999995</v>
      </c>
      <c r="K67" s="384">
        <v>0</v>
      </c>
      <c r="L67" s="384">
        <v>-441.892</v>
      </c>
      <c r="M67" s="384">
        <v>6288.3740000000007</v>
      </c>
      <c r="N67" s="384">
        <v>5846.4820000000009</v>
      </c>
      <c r="O67" s="384">
        <f t="shared" si="3"/>
        <v>6288.3740000000007</v>
      </c>
      <c r="P67" s="384">
        <f t="shared" si="4"/>
        <v>0</v>
      </c>
      <c r="Q67" s="384">
        <f t="shared" si="5"/>
        <v>-686.83399999999995</v>
      </c>
      <c r="S67" s="383">
        <v>0.13541666666666699</v>
      </c>
      <c r="T67" s="384">
        <v>3141.9589999999998</v>
      </c>
      <c r="U67" s="384">
        <v>2931.4650000000001</v>
      </c>
      <c r="V67" s="384">
        <v>60.228000000000002</v>
      </c>
      <c r="W67" s="384">
        <v>424.32499999999999</v>
      </c>
      <c r="X67" s="384">
        <v>204.15199999999999</v>
      </c>
      <c r="Y67" s="384">
        <v>0</v>
      </c>
      <c r="Z67" s="384">
        <v>0</v>
      </c>
      <c r="AA67" s="384">
        <v>174.69800000000001</v>
      </c>
      <c r="AB67" s="384">
        <v>-362.16</v>
      </c>
      <c r="AC67" s="384">
        <v>0</v>
      </c>
      <c r="AD67" s="384">
        <v>-456.66199999999998</v>
      </c>
      <c r="AE67" s="384">
        <v>6574.6670000000004</v>
      </c>
      <c r="AF67" s="384">
        <v>6118.0050000000001</v>
      </c>
      <c r="AG67" s="384">
        <f t="shared" si="6"/>
        <v>6574.6670000000004</v>
      </c>
      <c r="AH67" s="384">
        <f t="shared" si="7"/>
        <v>0</v>
      </c>
      <c r="AI67" s="384">
        <f t="shared" si="8"/>
        <v>-362.16</v>
      </c>
      <c r="AK67" s="383">
        <v>0.13541666666666699</v>
      </c>
      <c r="AL67" s="384">
        <v>3142.2080000000001</v>
      </c>
      <c r="AM67" s="384">
        <v>4047.4760000000001</v>
      </c>
      <c r="AN67" s="384">
        <v>0</v>
      </c>
      <c r="AO67" s="384">
        <v>407.02300000000002</v>
      </c>
      <c r="AP67" s="384">
        <v>185.94300000000001</v>
      </c>
      <c r="AQ67" s="384">
        <v>0</v>
      </c>
      <c r="AR67" s="384">
        <v>0</v>
      </c>
      <c r="AS67" s="384">
        <v>67.05</v>
      </c>
      <c r="AT67" s="384">
        <v>-1993.7460000000001</v>
      </c>
      <c r="AU67" s="384">
        <v>0</v>
      </c>
      <c r="AV67" s="384">
        <v>-556.11900000000003</v>
      </c>
      <c r="AW67" s="384">
        <v>5855.9540000000006</v>
      </c>
      <c r="AX67" s="384">
        <v>5299.8350000000009</v>
      </c>
      <c r="AY67" s="384">
        <f t="shared" si="9"/>
        <v>5855.9540000000006</v>
      </c>
      <c r="AZ67" s="384">
        <f t="shared" si="10"/>
        <v>0</v>
      </c>
      <c r="BA67" s="384">
        <f t="shared" si="11"/>
        <v>-1993.7460000000001</v>
      </c>
    </row>
    <row r="68" spans="1:53" s="379" customFormat="1">
      <c r="A68" s="383">
        <v>0.14583333333333301</v>
      </c>
      <c r="B68" s="384">
        <v>3735.7739999999999</v>
      </c>
      <c r="C68" s="384">
        <v>2527.3240000000001</v>
      </c>
      <c r="D68" s="384">
        <v>64.176000000000002</v>
      </c>
      <c r="E68" s="384">
        <v>415.52800000000002</v>
      </c>
      <c r="F68" s="384">
        <v>91.352000000000004</v>
      </c>
      <c r="G68" s="384">
        <v>0</v>
      </c>
      <c r="H68" s="384">
        <v>0</v>
      </c>
      <c r="I68" s="384">
        <v>114.657</v>
      </c>
      <c r="J68" s="384">
        <v>-702.68200000000002</v>
      </c>
      <c r="K68" s="384">
        <v>0</v>
      </c>
      <c r="L68" s="384">
        <v>-439.923</v>
      </c>
      <c r="M68" s="384">
        <v>6246.1290000000008</v>
      </c>
      <c r="N68" s="384">
        <v>5806.206000000001</v>
      </c>
      <c r="O68" s="384">
        <f t="shared" si="3"/>
        <v>6246.1290000000008</v>
      </c>
      <c r="P68" s="384">
        <f t="shared" si="4"/>
        <v>0</v>
      </c>
      <c r="Q68" s="384">
        <f t="shared" si="5"/>
        <v>-702.68200000000002</v>
      </c>
      <c r="S68" s="383">
        <v>0.14583333333333301</v>
      </c>
      <c r="T68" s="384">
        <v>3140.7370000000001</v>
      </c>
      <c r="U68" s="384">
        <v>2937.0070000000001</v>
      </c>
      <c r="V68" s="384">
        <v>60.174999999999997</v>
      </c>
      <c r="W68" s="384">
        <v>424.476</v>
      </c>
      <c r="X68" s="384">
        <v>204.15600000000001</v>
      </c>
      <c r="Y68" s="384">
        <v>0</v>
      </c>
      <c r="Z68" s="384">
        <v>0</v>
      </c>
      <c r="AA68" s="384">
        <v>173.41499999999999</v>
      </c>
      <c r="AB68" s="384">
        <v>-401.48</v>
      </c>
      <c r="AC68" s="384">
        <v>0</v>
      </c>
      <c r="AD68" s="384">
        <v>-457.06900000000002</v>
      </c>
      <c r="AE68" s="384">
        <v>6538.4860000000008</v>
      </c>
      <c r="AF68" s="384">
        <v>6081.4170000000004</v>
      </c>
      <c r="AG68" s="384">
        <f t="shared" si="6"/>
        <v>6538.4860000000008</v>
      </c>
      <c r="AH68" s="384">
        <f t="shared" si="7"/>
        <v>0</v>
      </c>
      <c r="AI68" s="384">
        <f t="shared" si="8"/>
        <v>-401.48</v>
      </c>
      <c r="AK68" s="383">
        <v>0.14583333333333301</v>
      </c>
      <c r="AL68" s="384">
        <v>3142.4169999999999</v>
      </c>
      <c r="AM68" s="384">
        <v>4036.9180000000001</v>
      </c>
      <c r="AN68" s="384">
        <v>0</v>
      </c>
      <c r="AO68" s="384">
        <v>406.29300000000001</v>
      </c>
      <c r="AP68" s="384">
        <v>185.905</v>
      </c>
      <c r="AQ68" s="384">
        <v>0</v>
      </c>
      <c r="AR68" s="384">
        <v>0</v>
      </c>
      <c r="AS68" s="384">
        <v>66.326999999999998</v>
      </c>
      <c r="AT68" s="384">
        <v>-1972.548</v>
      </c>
      <c r="AU68" s="384">
        <v>0</v>
      </c>
      <c r="AV68" s="384">
        <v>-555.13300000000004</v>
      </c>
      <c r="AW68" s="384">
        <v>5865.3119999999999</v>
      </c>
      <c r="AX68" s="384">
        <v>5310.1790000000001</v>
      </c>
      <c r="AY68" s="384">
        <f t="shared" si="9"/>
        <v>5865.3119999999999</v>
      </c>
      <c r="AZ68" s="384">
        <f t="shared" si="10"/>
        <v>0</v>
      </c>
      <c r="BA68" s="384">
        <f t="shared" si="11"/>
        <v>-1972.548</v>
      </c>
    </row>
    <row r="69" spans="1:53" s="379" customFormat="1">
      <c r="A69" s="383">
        <v>0.15625</v>
      </c>
      <c r="B69" s="384">
        <v>3735.2440000000001</v>
      </c>
      <c r="C69" s="384">
        <v>2533.201</v>
      </c>
      <c r="D69" s="384">
        <v>64.17</v>
      </c>
      <c r="E69" s="384">
        <v>416.22699999999998</v>
      </c>
      <c r="F69" s="384">
        <v>91.283000000000001</v>
      </c>
      <c r="G69" s="384">
        <v>0</v>
      </c>
      <c r="H69" s="384">
        <v>0</v>
      </c>
      <c r="I69" s="384">
        <v>107.46599999999999</v>
      </c>
      <c r="J69" s="384">
        <v>-723.26800000000003</v>
      </c>
      <c r="K69" s="384">
        <v>0</v>
      </c>
      <c r="L69" s="384">
        <v>-440.33600000000001</v>
      </c>
      <c r="M69" s="384">
        <v>6224.3230000000003</v>
      </c>
      <c r="N69" s="384">
        <v>5783.9870000000001</v>
      </c>
      <c r="O69" s="384">
        <f t="shared" si="3"/>
        <v>6224.3230000000003</v>
      </c>
      <c r="P69" s="384">
        <f t="shared" si="4"/>
        <v>0</v>
      </c>
      <c r="Q69" s="384">
        <f t="shared" si="5"/>
        <v>-723.26800000000003</v>
      </c>
      <c r="S69" s="383">
        <v>0.15625</v>
      </c>
      <c r="T69" s="384">
        <v>3141.7150000000001</v>
      </c>
      <c r="U69" s="384">
        <v>2948.4340000000002</v>
      </c>
      <c r="V69" s="384">
        <v>60.268000000000001</v>
      </c>
      <c r="W69" s="384">
        <v>425.56900000000002</v>
      </c>
      <c r="X69" s="384">
        <v>204.14500000000001</v>
      </c>
      <c r="Y69" s="384">
        <v>0</v>
      </c>
      <c r="Z69" s="384">
        <v>0</v>
      </c>
      <c r="AA69" s="384">
        <v>165.59899999999999</v>
      </c>
      <c r="AB69" s="384">
        <v>-418.399</v>
      </c>
      <c r="AC69" s="384">
        <v>0</v>
      </c>
      <c r="AD69" s="384">
        <v>-458.04300000000001</v>
      </c>
      <c r="AE69" s="384">
        <v>6527.331000000001</v>
      </c>
      <c r="AF69" s="384">
        <v>6069.2880000000014</v>
      </c>
      <c r="AG69" s="384">
        <f t="shared" si="6"/>
        <v>6527.331000000001</v>
      </c>
      <c r="AH69" s="384">
        <f t="shared" si="7"/>
        <v>0</v>
      </c>
      <c r="AI69" s="384">
        <f t="shared" si="8"/>
        <v>-418.399</v>
      </c>
      <c r="AK69" s="383">
        <v>0.15625</v>
      </c>
      <c r="AL69" s="384">
        <v>3141.373</v>
      </c>
      <c r="AM69" s="384">
        <v>4032.0149999999999</v>
      </c>
      <c r="AN69" s="384">
        <v>0</v>
      </c>
      <c r="AO69" s="384">
        <v>408.22500000000002</v>
      </c>
      <c r="AP69" s="384">
        <v>185.88800000000001</v>
      </c>
      <c r="AQ69" s="384">
        <v>0</v>
      </c>
      <c r="AR69" s="384">
        <v>0</v>
      </c>
      <c r="AS69" s="384">
        <v>54.878</v>
      </c>
      <c r="AT69" s="384">
        <v>-1934.4449999999999</v>
      </c>
      <c r="AU69" s="384">
        <v>0</v>
      </c>
      <c r="AV69" s="384">
        <v>-554.56899999999996</v>
      </c>
      <c r="AW69" s="384">
        <v>5887.9340000000002</v>
      </c>
      <c r="AX69" s="384">
        <v>5333.3649999999998</v>
      </c>
      <c r="AY69" s="384">
        <f t="shared" si="9"/>
        <v>5887.9340000000002</v>
      </c>
      <c r="AZ69" s="384">
        <f t="shared" si="10"/>
        <v>0</v>
      </c>
      <c r="BA69" s="384">
        <f t="shared" si="11"/>
        <v>-1934.4449999999999</v>
      </c>
    </row>
    <row r="70" spans="1:53" s="379" customFormat="1">
      <c r="A70" s="383">
        <v>0.16666666666666699</v>
      </c>
      <c r="B70" s="384">
        <v>3734.2040000000002</v>
      </c>
      <c r="C70" s="384">
        <v>2534.9870000000001</v>
      </c>
      <c r="D70" s="384">
        <v>64.176000000000002</v>
      </c>
      <c r="E70" s="384">
        <v>427.20100000000002</v>
      </c>
      <c r="F70" s="384">
        <v>93.593000000000004</v>
      </c>
      <c r="G70" s="384">
        <v>0</v>
      </c>
      <c r="H70" s="384">
        <v>0</v>
      </c>
      <c r="I70" s="384">
        <v>109.342</v>
      </c>
      <c r="J70" s="384">
        <v>-656.22500000000002</v>
      </c>
      <c r="K70" s="384">
        <v>0</v>
      </c>
      <c r="L70" s="384">
        <v>-441.01400000000001</v>
      </c>
      <c r="M70" s="384">
        <v>6307.2780000000002</v>
      </c>
      <c r="N70" s="384">
        <v>5866.2640000000001</v>
      </c>
      <c r="O70" s="384">
        <f t="shared" si="3"/>
        <v>6307.2780000000002</v>
      </c>
      <c r="P70" s="384">
        <f t="shared" si="4"/>
        <v>0</v>
      </c>
      <c r="Q70" s="384">
        <f t="shared" si="5"/>
        <v>-656.22500000000002</v>
      </c>
      <c r="S70" s="383">
        <v>0.16666666666666699</v>
      </c>
      <c r="T70" s="384">
        <v>3141.0549999999998</v>
      </c>
      <c r="U70" s="384">
        <v>2985.4839999999999</v>
      </c>
      <c r="V70" s="384">
        <v>60.100999999999999</v>
      </c>
      <c r="W70" s="384">
        <v>443.62599999999998</v>
      </c>
      <c r="X70" s="384">
        <v>205.61600000000001</v>
      </c>
      <c r="Y70" s="384">
        <v>0</v>
      </c>
      <c r="Z70" s="384">
        <v>0</v>
      </c>
      <c r="AA70" s="384">
        <v>160.459</v>
      </c>
      <c r="AB70" s="384">
        <v>-415.28199999999998</v>
      </c>
      <c r="AC70" s="384">
        <v>0</v>
      </c>
      <c r="AD70" s="384">
        <v>-462.072</v>
      </c>
      <c r="AE70" s="384">
        <v>6581.0589999999993</v>
      </c>
      <c r="AF70" s="384">
        <v>6118.9869999999992</v>
      </c>
      <c r="AG70" s="384">
        <f t="shared" si="6"/>
        <v>6581.0589999999993</v>
      </c>
      <c r="AH70" s="384">
        <f t="shared" si="7"/>
        <v>0</v>
      </c>
      <c r="AI70" s="384">
        <f t="shared" si="8"/>
        <v>-415.28199999999998</v>
      </c>
      <c r="AK70" s="383">
        <v>0.16666666666666699</v>
      </c>
      <c r="AL70" s="384">
        <v>3139.5</v>
      </c>
      <c r="AM70" s="384">
        <v>4042.0030000000002</v>
      </c>
      <c r="AN70" s="384">
        <v>0</v>
      </c>
      <c r="AO70" s="384">
        <v>422.197</v>
      </c>
      <c r="AP70" s="384">
        <v>185.58199999999999</v>
      </c>
      <c r="AQ70" s="384">
        <v>0</v>
      </c>
      <c r="AR70" s="384">
        <v>0</v>
      </c>
      <c r="AS70" s="384">
        <v>53.231999999999999</v>
      </c>
      <c r="AT70" s="384">
        <v>-1893.74</v>
      </c>
      <c r="AU70" s="384">
        <v>0</v>
      </c>
      <c r="AV70" s="384">
        <v>-556.06100000000004</v>
      </c>
      <c r="AW70" s="384">
        <v>5948.7740000000013</v>
      </c>
      <c r="AX70" s="384">
        <v>5392.7130000000016</v>
      </c>
      <c r="AY70" s="384">
        <f t="shared" si="9"/>
        <v>5948.7740000000013</v>
      </c>
      <c r="AZ70" s="384">
        <f t="shared" si="10"/>
        <v>0</v>
      </c>
      <c r="BA70" s="384">
        <f t="shared" si="11"/>
        <v>-1893.74</v>
      </c>
    </row>
    <row r="71" spans="1:53" s="379" customFormat="1">
      <c r="A71" s="383">
        <v>0.17708333333333301</v>
      </c>
      <c r="B71" s="384">
        <v>3733.7530000000002</v>
      </c>
      <c r="C71" s="384">
        <v>2536.7269999999999</v>
      </c>
      <c r="D71" s="384">
        <v>64.150000000000006</v>
      </c>
      <c r="E71" s="384">
        <v>429.03800000000001</v>
      </c>
      <c r="F71" s="384">
        <v>93.894999999999996</v>
      </c>
      <c r="G71" s="384">
        <v>0</v>
      </c>
      <c r="H71" s="384">
        <v>0</v>
      </c>
      <c r="I71" s="384">
        <v>119.264</v>
      </c>
      <c r="J71" s="384">
        <v>-687.68299999999999</v>
      </c>
      <c r="K71" s="384">
        <v>0</v>
      </c>
      <c r="L71" s="384">
        <v>-441.36500000000001</v>
      </c>
      <c r="M71" s="384">
        <v>6289.1440000000002</v>
      </c>
      <c r="N71" s="384">
        <v>5847.7790000000005</v>
      </c>
      <c r="O71" s="384">
        <f t="shared" si="3"/>
        <v>6289.1440000000002</v>
      </c>
      <c r="P71" s="384">
        <f t="shared" si="4"/>
        <v>0</v>
      </c>
      <c r="Q71" s="384">
        <f t="shared" si="5"/>
        <v>-687.68299999999999</v>
      </c>
      <c r="S71" s="383">
        <v>0.17708333333333301</v>
      </c>
      <c r="T71" s="384">
        <v>3142.375</v>
      </c>
      <c r="U71" s="384">
        <v>2985.1840000000002</v>
      </c>
      <c r="V71" s="384">
        <v>60.174999999999997</v>
      </c>
      <c r="W71" s="384">
        <v>448.54300000000001</v>
      </c>
      <c r="X71" s="384">
        <v>205.642</v>
      </c>
      <c r="Y71" s="384">
        <v>0</v>
      </c>
      <c r="Z71" s="384">
        <v>0</v>
      </c>
      <c r="AA71" s="384">
        <v>154.43199999999999</v>
      </c>
      <c r="AB71" s="384">
        <v>-391.815</v>
      </c>
      <c r="AC71" s="384">
        <v>0</v>
      </c>
      <c r="AD71" s="384">
        <v>-462.245</v>
      </c>
      <c r="AE71" s="384">
        <v>6604.5360000000001</v>
      </c>
      <c r="AF71" s="384">
        <v>6142.2910000000002</v>
      </c>
      <c r="AG71" s="384">
        <f t="shared" si="6"/>
        <v>6604.5360000000001</v>
      </c>
      <c r="AH71" s="384">
        <f t="shared" si="7"/>
        <v>0</v>
      </c>
      <c r="AI71" s="384">
        <f t="shared" si="8"/>
        <v>-391.815</v>
      </c>
      <c r="AK71" s="383">
        <v>0.17708333333333301</v>
      </c>
      <c r="AL71" s="384">
        <v>3139.4830000000002</v>
      </c>
      <c r="AM71" s="384">
        <v>4055.0459999999998</v>
      </c>
      <c r="AN71" s="384">
        <v>0</v>
      </c>
      <c r="AO71" s="384">
        <v>424.63299999999998</v>
      </c>
      <c r="AP71" s="384">
        <v>185.52</v>
      </c>
      <c r="AQ71" s="384">
        <v>0</v>
      </c>
      <c r="AR71" s="384">
        <v>0</v>
      </c>
      <c r="AS71" s="384">
        <v>52.534999999999997</v>
      </c>
      <c r="AT71" s="384">
        <v>-1902.3510000000001</v>
      </c>
      <c r="AU71" s="384">
        <v>0</v>
      </c>
      <c r="AV71" s="384">
        <v>-557.346</v>
      </c>
      <c r="AW71" s="384">
        <v>5954.866</v>
      </c>
      <c r="AX71" s="384">
        <v>5397.52</v>
      </c>
      <c r="AY71" s="384">
        <f t="shared" si="9"/>
        <v>5954.866</v>
      </c>
      <c r="AZ71" s="384">
        <f t="shared" si="10"/>
        <v>0</v>
      </c>
      <c r="BA71" s="384">
        <f t="shared" si="11"/>
        <v>-1902.3510000000001</v>
      </c>
    </row>
    <row r="72" spans="1:53" s="379" customFormat="1">
      <c r="A72" s="383">
        <v>0.1875</v>
      </c>
      <c r="B72" s="384">
        <v>3734.364</v>
      </c>
      <c r="C72" s="384">
        <v>2545.261</v>
      </c>
      <c r="D72" s="384">
        <v>64.17</v>
      </c>
      <c r="E72" s="384">
        <v>429.90899999999999</v>
      </c>
      <c r="F72" s="384">
        <v>93.867999999999995</v>
      </c>
      <c r="G72" s="384">
        <v>0</v>
      </c>
      <c r="H72" s="384">
        <v>0</v>
      </c>
      <c r="I72" s="384">
        <v>129.874</v>
      </c>
      <c r="J72" s="384">
        <v>-729.7</v>
      </c>
      <c r="K72" s="384">
        <v>0</v>
      </c>
      <c r="L72" s="384">
        <v>-442.31900000000002</v>
      </c>
      <c r="M72" s="384">
        <v>6267.7460000000001</v>
      </c>
      <c r="N72" s="384">
        <v>5825.4269999999997</v>
      </c>
      <c r="O72" s="384">
        <f t="shared" si="3"/>
        <v>6267.7460000000001</v>
      </c>
      <c r="P72" s="384">
        <f t="shared" si="4"/>
        <v>0</v>
      </c>
      <c r="Q72" s="384">
        <f t="shared" si="5"/>
        <v>-729.7</v>
      </c>
      <c r="S72" s="383">
        <v>0.1875</v>
      </c>
      <c r="T72" s="384">
        <v>3142.9409999999998</v>
      </c>
      <c r="U72" s="384">
        <v>2980.97</v>
      </c>
      <c r="V72" s="384">
        <v>60.188000000000002</v>
      </c>
      <c r="W72" s="384">
        <v>448.49</v>
      </c>
      <c r="X72" s="384">
        <v>205.643</v>
      </c>
      <c r="Y72" s="384">
        <v>0</v>
      </c>
      <c r="Z72" s="384">
        <v>0</v>
      </c>
      <c r="AA72" s="384">
        <v>152.554</v>
      </c>
      <c r="AB72" s="384">
        <v>-353.18200000000002</v>
      </c>
      <c r="AC72" s="384">
        <v>0</v>
      </c>
      <c r="AD72" s="384">
        <v>-461.86599999999999</v>
      </c>
      <c r="AE72" s="384">
        <v>6637.6040000000003</v>
      </c>
      <c r="AF72" s="384">
        <v>6175.7380000000003</v>
      </c>
      <c r="AG72" s="384">
        <f t="shared" si="6"/>
        <v>6637.6040000000003</v>
      </c>
      <c r="AH72" s="384">
        <f t="shared" si="7"/>
        <v>0</v>
      </c>
      <c r="AI72" s="384">
        <f t="shared" si="8"/>
        <v>-353.18200000000002</v>
      </c>
      <c r="AK72" s="383">
        <v>0.1875</v>
      </c>
      <c r="AL72" s="384">
        <v>3139.02</v>
      </c>
      <c r="AM72" s="384">
        <v>4055.413</v>
      </c>
      <c r="AN72" s="384">
        <v>0</v>
      </c>
      <c r="AO72" s="384">
        <v>424.61900000000003</v>
      </c>
      <c r="AP72" s="384">
        <v>185.45400000000001</v>
      </c>
      <c r="AQ72" s="384">
        <v>0</v>
      </c>
      <c r="AR72" s="384">
        <v>0</v>
      </c>
      <c r="AS72" s="384">
        <v>55.27</v>
      </c>
      <c r="AT72" s="384">
        <v>-1932.0830000000001</v>
      </c>
      <c r="AU72" s="384">
        <v>0</v>
      </c>
      <c r="AV72" s="384">
        <v>-557.39300000000003</v>
      </c>
      <c r="AW72" s="384">
        <v>5927.6929999999993</v>
      </c>
      <c r="AX72" s="384">
        <v>5370.2999999999993</v>
      </c>
      <c r="AY72" s="384">
        <f t="shared" si="9"/>
        <v>5927.6929999999993</v>
      </c>
      <c r="AZ72" s="384">
        <f t="shared" si="10"/>
        <v>0</v>
      </c>
      <c r="BA72" s="384">
        <f t="shared" si="11"/>
        <v>-1932.0830000000001</v>
      </c>
    </row>
    <row r="73" spans="1:53" s="379" customFormat="1">
      <c r="A73" s="383">
        <v>0.19791666666666699</v>
      </c>
      <c r="B73" s="384">
        <v>3735.08</v>
      </c>
      <c r="C73" s="384">
        <v>2556.7829999999999</v>
      </c>
      <c r="D73" s="384">
        <v>64.156000000000006</v>
      </c>
      <c r="E73" s="384">
        <v>429.48399999999998</v>
      </c>
      <c r="F73" s="384">
        <v>93.765000000000001</v>
      </c>
      <c r="G73" s="384">
        <v>0</v>
      </c>
      <c r="H73" s="384">
        <v>0</v>
      </c>
      <c r="I73" s="384">
        <v>122.568</v>
      </c>
      <c r="J73" s="384">
        <v>-742.50400000000002</v>
      </c>
      <c r="K73" s="384">
        <v>0</v>
      </c>
      <c r="L73" s="384">
        <v>-443.22899999999998</v>
      </c>
      <c r="M73" s="384">
        <v>6259.3320000000003</v>
      </c>
      <c r="N73" s="384">
        <v>5816.1030000000001</v>
      </c>
      <c r="O73" s="384">
        <f t="shared" si="3"/>
        <v>6259.3320000000003</v>
      </c>
      <c r="P73" s="384">
        <f t="shared" si="4"/>
        <v>0</v>
      </c>
      <c r="Q73" s="384">
        <f t="shared" si="5"/>
        <v>-742.50400000000002</v>
      </c>
      <c r="S73" s="383">
        <v>0.19791666666666699</v>
      </c>
      <c r="T73" s="384">
        <v>3142.2190000000001</v>
      </c>
      <c r="U73" s="384">
        <v>2972.1750000000002</v>
      </c>
      <c r="V73" s="384">
        <v>60.195</v>
      </c>
      <c r="W73" s="384">
        <v>449.548</v>
      </c>
      <c r="X73" s="384">
        <v>205.636</v>
      </c>
      <c r="Y73" s="384">
        <v>0</v>
      </c>
      <c r="Z73" s="384">
        <v>0</v>
      </c>
      <c r="AA73" s="384">
        <v>154.81200000000001</v>
      </c>
      <c r="AB73" s="384">
        <v>-316.42899999999997</v>
      </c>
      <c r="AC73" s="384">
        <v>0</v>
      </c>
      <c r="AD73" s="384">
        <v>-461.142</v>
      </c>
      <c r="AE73" s="384">
        <v>6668.1559999999999</v>
      </c>
      <c r="AF73" s="384">
        <v>6207.0140000000001</v>
      </c>
      <c r="AG73" s="384">
        <f t="shared" si="6"/>
        <v>6668.1559999999999</v>
      </c>
      <c r="AH73" s="384">
        <f t="shared" si="7"/>
        <v>0</v>
      </c>
      <c r="AI73" s="384">
        <f t="shared" si="8"/>
        <v>-316.42899999999997</v>
      </c>
      <c r="AK73" s="383">
        <v>0.19791666666666699</v>
      </c>
      <c r="AL73" s="384">
        <v>3140.3310000000001</v>
      </c>
      <c r="AM73" s="384">
        <v>4059.3649999999998</v>
      </c>
      <c r="AN73" s="384">
        <v>0</v>
      </c>
      <c r="AO73" s="384">
        <v>427.84100000000001</v>
      </c>
      <c r="AP73" s="384">
        <v>185.41499999999999</v>
      </c>
      <c r="AQ73" s="384">
        <v>0</v>
      </c>
      <c r="AR73" s="384">
        <v>0</v>
      </c>
      <c r="AS73" s="384">
        <v>56.093000000000004</v>
      </c>
      <c r="AT73" s="384">
        <v>-1939.5409999999999</v>
      </c>
      <c r="AU73" s="384">
        <v>0</v>
      </c>
      <c r="AV73" s="384">
        <v>-557.99699999999996</v>
      </c>
      <c r="AW73" s="384">
        <v>5929.5039999999999</v>
      </c>
      <c r="AX73" s="384">
        <v>5371.5069999999996</v>
      </c>
      <c r="AY73" s="384">
        <f t="shared" si="9"/>
        <v>5929.5039999999999</v>
      </c>
      <c r="AZ73" s="384">
        <f t="shared" si="10"/>
        <v>0</v>
      </c>
      <c r="BA73" s="384">
        <f t="shared" si="11"/>
        <v>-1939.5409999999999</v>
      </c>
    </row>
    <row r="74" spans="1:53" s="379" customFormat="1">
      <c r="A74" s="383">
        <v>0.20833333333333301</v>
      </c>
      <c r="B74" s="384">
        <v>3736.3389999999999</v>
      </c>
      <c r="C74" s="384">
        <v>2440.337</v>
      </c>
      <c r="D74" s="384">
        <v>64.108999999999995</v>
      </c>
      <c r="E74" s="384">
        <v>443.73500000000001</v>
      </c>
      <c r="F74" s="384">
        <v>95.21</v>
      </c>
      <c r="G74" s="384">
        <v>0</v>
      </c>
      <c r="H74" s="384">
        <v>0</v>
      </c>
      <c r="I74" s="384">
        <v>125.51600000000001</v>
      </c>
      <c r="J74" s="384">
        <v>-598.928</v>
      </c>
      <c r="K74" s="384">
        <v>0</v>
      </c>
      <c r="L74" s="384">
        <v>-434.00200000000001</v>
      </c>
      <c r="M74" s="384">
        <v>6306.3179999999993</v>
      </c>
      <c r="N74" s="384">
        <v>5872.3159999999989</v>
      </c>
      <c r="O74" s="384">
        <f t="shared" si="3"/>
        <v>6306.3179999999993</v>
      </c>
      <c r="P74" s="384">
        <f t="shared" si="4"/>
        <v>0</v>
      </c>
      <c r="Q74" s="384">
        <f t="shared" si="5"/>
        <v>-598.928</v>
      </c>
      <c r="S74" s="383">
        <v>0.20833333333333301</v>
      </c>
      <c r="T74" s="384">
        <v>3140.248</v>
      </c>
      <c r="U74" s="384">
        <v>2972.32</v>
      </c>
      <c r="V74" s="384">
        <v>60.188000000000002</v>
      </c>
      <c r="W74" s="384">
        <v>467.95</v>
      </c>
      <c r="X74" s="384">
        <v>205.64400000000001</v>
      </c>
      <c r="Y74" s="384">
        <v>0</v>
      </c>
      <c r="Z74" s="384">
        <v>0</v>
      </c>
      <c r="AA74" s="384">
        <v>157.60400000000001</v>
      </c>
      <c r="AB74" s="384">
        <v>-286.52699999999999</v>
      </c>
      <c r="AC74" s="384">
        <v>0</v>
      </c>
      <c r="AD74" s="384">
        <v>-461.98500000000001</v>
      </c>
      <c r="AE74" s="384">
        <v>6717.4270000000006</v>
      </c>
      <c r="AF74" s="384">
        <v>6255.4420000000009</v>
      </c>
      <c r="AG74" s="384">
        <f t="shared" si="6"/>
        <v>6717.4270000000006</v>
      </c>
      <c r="AH74" s="384">
        <f t="shared" si="7"/>
        <v>0</v>
      </c>
      <c r="AI74" s="384">
        <f t="shared" si="8"/>
        <v>-286.52699999999999</v>
      </c>
      <c r="AK74" s="383">
        <v>0.20833333333333301</v>
      </c>
      <c r="AL74" s="384">
        <v>3141.4720000000002</v>
      </c>
      <c r="AM74" s="384">
        <v>4042.8240000000001</v>
      </c>
      <c r="AN74" s="384">
        <v>0</v>
      </c>
      <c r="AO74" s="384">
        <v>448.11700000000002</v>
      </c>
      <c r="AP74" s="384">
        <v>186.21299999999999</v>
      </c>
      <c r="AQ74" s="384">
        <v>0</v>
      </c>
      <c r="AR74" s="384">
        <v>0</v>
      </c>
      <c r="AS74" s="384">
        <v>54.195999999999998</v>
      </c>
      <c r="AT74" s="384">
        <v>-1910.4770000000001</v>
      </c>
      <c r="AU74" s="384">
        <v>0</v>
      </c>
      <c r="AV74" s="384">
        <v>-557.6</v>
      </c>
      <c r="AW74" s="384">
        <v>5962.3450000000003</v>
      </c>
      <c r="AX74" s="384">
        <v>5404.7449999999999</v>
      </c>
      <c r="AY74" s="384">
        <f t="shared" si="9"/>
        <v>5962.3450000000003</v>
      </c>
      <c r="AZ74" s="384">
        <f t="shared" si="10"/>
        <v>0</v>
      </c>
      <c r="BA74" s="384">
        <f t="shared" si="11"/>
        <v>-1910.4770000000001</v>
      </c>
    </row>
    <row r="75" spans="1:53" s="379" customFormat="1">
      <c r="A75" s="383">
        <v>0.21875</v>
      </c>
      <c r="B75" s="384">
        <v>3736.473</v>
      </c>
      <c r="C75" s="384">
        <v>2424.922</v>
      </c>
      <c r="D75" s="384">
        <v>64.156000000000006</v>
      </c>
      <c r="E75" s="384">
        <v>446.827</v>
      </c>
      <c r="F75" s="384">
        <v>95.307000000000002</v>
      </c>
      <c r="G75" s="384">
        <v>0</v>
      </c>
      <c r="H75" s="384">
        <v>0</v>
      </c>
      <c r="I75" s="384">
        <v>132.292</v>
      </c>
      <c r="J75" s="384">
        <v>-590.72900000000004</v>
      </c>
      <c r="K75" s="384">
        <v>0</v>
      </c>
      <c r="L75" s="384">
        <v>-432.92399999999998</v>
      </c>
      <c r="M75" s="384">
        <v>6309.2480000000005</v>
      </c>
      <c r="N75" s="384">
        <v>5876.3240000000005</v>
      </c>
      <c r="O75" s="384">
        <f t="shared" si="3"/>
        <v>6309.2480000000005</v>
      </c>
      <c r="P75" s="384">
        <f t="shared" si="4"/>
        <v>0</v>
      </c>
      <c r="Q75" s="384">
        <f t="shared" si="5"/>
        <v>-590.72900000000004</v>
      </c>
      <c r="S75" s="383">
        <v>0.21875</v>
      </c>
      <c r="T75" s="384">
        <v>3140.2849999999999</v>
      </c>
      <c r="U75" s="384">
        <v>2965.5990000000002</v>
      </c>
      <c r="V75" s="384">
        <v>60.201000000000001</v>
      </c>
      <c r="W75" s="384">
        <v>473.834</v>
      </c>
      <c r="X75" s="384">
        <v>205.642</v>
      </c>
      <c r="Y75" s="384">
        <v>0</v>
      </c>
      <c r="Z75" s="384">
        <v>0</v>
      </c>
      <c r="AA75" s="384">
        <v>157.571</v>
      </c>
      <c r="AB75" s="384">
        <v>-280.51</v>
      </c>
      <c r="AC75" s="384">
        <v>0</v>
      </c>
      <c r="AD75" s="384">
        <v>-461.67599999999999</v>
      </c>
      <c r="AE75" s="384">
        <v>6722.6219999999994</v>
      </c>
      <c r="AF75" s="384">
        <v>6260.945999999999</v>
      </c>
      <c r="AG75" s="384">
        <f t="shared" si="6"/>
        <v>6722.6219999999994</v>
      </c>
      <c r="AH75" s="384">
        <f t="shared" si="7"/>
        <v>0</v>
      </c>
      <c r="AI75" s="384">
        <f t="shared" si="8"/>
        <v>-280.51</v>
      </c>
      <c r="AK75" s="383">
        <v>0.21875</v>
      </c>
      <c r="AL75" s="384">
        <v>3142.1950000000002</v>
      </c>
      <c r="AM75" s="384">
        <v>4032.88</v>
      </c>
      <c r="AN75" s="384">
        <v>0</v>
      </c>
      <c r="AO75" s="384">
        <v>458.47800000000001</v>
      </c>
      <c r="AP75" s="384">
        <v>186.17599999999999</v>
      </c>
      <c r="AQ75" s="384">
        <v>0</v>
      </c>
      <c r="AR75" s="384">
        <v>4.6790000000000003</v>
      </c>
      <c r="AS75" s="384">
        <v>51.597000000000001</v>
      </c>
      <c r="AT75" s="384">
        <v>-1902.67</v>
      </c>
      <c r="AU75" s="384">
        <v>0</v>
      </c>
      <c r="AV75" s="384">
        <v>-557.274</v>
      </c>
      <c r="AW75" s="384">
        <v>5973.3350000000009</v>
      </c>
      <c r="AX75" s="384">
        <v>5416.0610000000006</v>
      </c>
      <c r="AY75" s="384">
        <f t="shared" si="9"/>
        <v>5973.3350000000009</v>
      </c>
      <c r="AZ75" s="384">
        <f t="shared" si="10"/>
        <v>0</v>
      </c>
      <c r="BA75" s="384">
        <f t="shared" si="11"/>
        <v>-1902.67</v>
      </c>
    </row>
    <row r="76" spans="1:53" s="379" customFormat="1">
      <c r="A76" s="383">
        <v>0.22916666666666699</v>
      </c>
      <c r="B76" s="384">
        <v>3735.5770000000002</v>
      </c>
      <c r="C76" s="384">
        <v>2459.9839999999999</v>
      </c>
      <c r="D76" s="384">
        <v>64.150000000000006</v>
      </c>
      <c r="E76" s="384">
        <v>448.13900000000001</v>
      </c>
      <c r="F76" s="384">
        <v>95.307000000000002</v>
      </c>
      <c r="G76" s="384">
        <v>0</v>
      </c>
      <c r="H76" s="384">
        <v>0</v>
      </c>
      <c r="I76" s="384">
        <v>133.739</v>
      </c>
      <c r="J76" s="384">
        <v>-623.80799999999999</v>
      </c>
      <c r="K76" s="384">
        <v>0</v>
      </c>
      <c r="L76" s="384">
        <v>-435.98</v>
      </c>
      <c r="M76" s="384">
        <v>6313.0879999999988</v>
      </c>
      <c r="N76" s="384">
        <v>5877.1079999999984</v>
      </c>
      <c r="O76" s="384">
        <f t="shared" si="3"/>
        <v>6313.0879999999988</v>
      </c>
      <c r="P76" s="384">
        <f t="shared" si="4"/>
        <v>0</v>
      </c>
      <c r="Q76" s="384">
        <f t="shared" si="5"/>
        <v>-623.80799999999999</v>
      </c>
      <c r="S76" s="383">
        <v>0.22916666666666699</v>
      </c>
      <c r="T76" s="384">
        <v>3140.7109999999998</v>
      </c>
      <c r="U76" s="384">
        <v>2953.4870000000001</v>
      </c>
      <c r="V76" s="384">
        <v>60.188000000000002</v>
      </c>
      <c r="W76" s="384">
        <v>475.72300000000001</v>
      </c>
      <c r="X76" s="384">
        <v>205.64099999999999</v>
      </c>
      <c r="Y76" s="384">
        <v>0</v>
      </c>
      <c r="Z76" s="384">
        <v>0</v>
      </c>
      <c r="AA76" s="384">
        <v>158.364</v>
      </c>
      <c r="AB76" s="384">
        <v>-215.88</v>
      </c>
      <c r="AC76" s="384">
        <v>0</v>
      </c>
      <c r="AD76" s="384">
        <v>-460.733</v>
      </c>
      <c r="AE76" s="384">
        <v>6778.2339999999995</v>
      </c>
      <c r="AF76" s="384">
        <v>6317.5009999999993</v>
      </c>
      <c r="AG76" s="384">
        <f t="shared" si="6"/>
        <v>6778.2339999999995</v>
      </c>
      <c r="AH76" s="384">
        <f t="shared" si="7"/>
        <v>0</v>
      </c>
      <c r="AI76" s="384">
        <f t="shared" si="8"/>
        <v>-215.88</v>
      </c>
      <c r="AK76" s="383">
        <v>0.22916666666666699</v>
      </c>
      <c r="AL76" s="384">
        <v>3141.4450000000002</v>
      </c>
      <c r="AM76" s="384">
        <v>4025.569</v>
      </c>
      <c r="AN76" s="384">
        <v>0</v>
      </c>
      <c r="AO76" s="384">
        <v>459.101</v>
      </c>
      <c r="AP76" s="384">
        <v>182.083</v>
      </c>
      <c r="AQ76" s="384">
        <v>0</v>
      </c>
      <c r="AR76" s="384">
        <v>35.000999999999998</v>
      </c>
      <c r="AS76" s="384">
        <v>50.962000000000003</v>
      </c>
      <c r="AT76" s="384">
        <v>-1845.463</v>
      </c>
      <c r="AU76" s="384">
        <v>0</v>
      </c>
      <c r="AV76" s="384">
        <v>-556.77</v>
      </c>
      <c r="AW76" s="384">
        <v>6048.6980000000003</v>
      </c>
      <c r="AX76" s="384">
        <v>5491.9279999999999</v>
      </c>
      <c r="AY76" s="384">
        <f t="shared" si="9"/>
        <v>6048.6980000000003</v>
      </c>
      <c r="AZ76" s="384">
        <f t="shared" si="10"/>
        <v>0</v>
      </c>
      <c r="BA76" s="384">
        <f t="shared" si="11"/>
        <v>-1845.463</v>
      </c>
    </row>
    <row r="77" spans="1:53" s="379" customFormat="1">
      <c r="A77" s="383">
        <v>0.23958333333333301</v>
      </c>
      <c r="B77" s="384">
        <v>3735.3319999999999</v>
      </c>
      <c r="C77" s="384">
        <v>2413.5329999999999</v>
      </c>
      <c r="D77" s="384">
        <v>64.135999999999996</v>
      </c>
      <c r="E77" s="384">
        <v>448.49200000000002</v>
      </c>
      <c r="F77" s="384">
        <v>95.281999999999996</v>
      </c>
      <c r="G77" s="384">
        <v>0</v>
      </c>
      <c r="H77" s="384">
        <v>0</v>
      </c>
      <c r="I77" s="384">
        <v>140.60300000000001</v>
      </c>
      <c r="J77" s="384">
        <v>-616.78099999999995</v>
      </c>
      <c r="K77" s="384">
        <v>0</v>
      </c>
      <c r="L77" s="384">
        <v>-432.07400000000001</v>
      </c>
      <c r="M77" s="384">
        <v>6280.5970000000007</v>
      </c>
      <c r="N77" s="384">
        <v>5848.523000000001</v>
      </c>
      <c r="O77" s="384">
        <f t="shared" si="3"/>
        <v>6280.5970000000007</v>
      </c>
      <c r="P77" s="384">
        <f t="shared" si="4"/>
        <v>0</v>
      </c>
      <c r="Q77" s="384">
        <f t="shared" si="5"/>
        <v>-616.78099999999995</v>
      </c>
      <c r="S77" s="383">
        <v>0.23958333333333301</v>
      </c>
      <c r="T77" s="384">
        <v>3141.44</v>
      </c>
      <c r="U77" s="384">
        <v>2974.3919999999998</v>
      </c>
      <c r="V77" s="384">
        <v>60.228000000000002</v>
      </c>
      <c r="W77" s="384">
        <v>482.20100000000002</v>
      </c>
      <c r="X77" s="384">
        <v>209.136</v>
      </c>
      <c r="Y77" s="384">
        <v>0</v>
      </c>
      <c r="Z77" s="384">
        <v>0</v>
      </c>
      <c r="AA77" s="384">
        <v>156.49100000000001</v>
      </c>
      <c r="AB77" s="384">
        <v>-214.97300000000001</v>
      </c>
      <c r="AC77" s="384">
        <v>0</v>
      </c>
      <c r="AD77" s="384">
        <v>-462.93400000000003</v>
      </c>
      <c r="AE77" s="384">
        <v>6808.9150000000009</v>
      </c>
      <c r="AF77" s="384">
        <v>6345.9810000000007</v>
      </c>
      <c r="AG77" s="384">
        <f t="shared" si="6"/>
        <v>6808.9150000000009</v>
      </c>
      <c r="AH77" s="384">
        <f t="shared" si="7"/>
        <v>0</v>
      </c>
      <c r="AI77" s="384">
        <f t="shared" si="8"/>
        <v>-214.97300000000001</v>
      </c>
      <c r="AK77" s="383">
        <v>0.23958333333333301</v>
      </c>
      <c r="AL77" s="384">
        <v>3140.4279999999999</v>
      </c>
      <c r="AM77" s="384">
        <v>4019.7440000000001</v>
      </c>
      <c r="AN77" s="384">
        <v>0</v>
      </c>
      <c r="AO77" s="384">
        <v>466.45400000000001</v>
      </c>
      <c r="AP77" s="384">
        <v>178.898</v>
      </c>
      <c r="AQ77" s="384">
        <v>0</v>
      </c>
      <c r="AR77" s="384">
        <v>34.945</v>
      </c>
      <c r="AS77" s="384">
        <v>51.177999999999997</v>
      </c>
      <c r="AT77" s="384">
        <v>-1851.2339999999999</v>
      </c>
      <c r="AU77" s="384">
        <v>0</v>
      </c>
      <c r="AV77" s="384">
        <v>-556.54499999999996</v>
      </c>
      <c r="AW77" s="384">
        <v>6040.4130000000005</v>
      </c>
      <c r="AX77" s="384">
        <v>5483.8680000000004</v>
      </c>
      <c r="AY77" s="384">
        <f t="shared" si="9"/>
        <v>6040.4130000000005</v>
      </c>
      <c r="AZ77" s="384">
        <f t="shared" si="10"/>
        <v>0</v>
      </c>
      <c r="BA77" s="384">
        <f t="shared" si="11"/>
        <v>-1851.2339999999999</v>
      </c>
    </row>
    <row r="78" spans="1:53" s="379" customFormat="1">
      <c r="A78" s="383">
        <v>0.25</v>
      </c>
      <c r="B78" s="384">
        <v>3735.8020000000001</v>
      </c>
      <c r="C78" s="384">
        <v>2448.357</v>
      </c>
      <c r="D78" s="384">
        <v>64.17</v>
      </c>
      <c r="E78" s="384">
        <v>461.52199999999999</v>
      </c>
      <c r="F78" s="384">
        <v>96.278999999999996</v>
      </c>
      <c r="G78" s="384">
        <v>0</v>
      </c>
      <c r="H78" s="384">
        <v>0</v>
      </c>
      <c r="I78" s="384">
        <v>143.072</v>
      </c>
      <c r="J78" s="384">
        <v>-620.52200000000005</v>
      </c>
      <c r="K78" s="384">
        <v>0</v>
      </c>
      <c r="L78" s="384">
        <v>-435.77100000000002</v>
      </c>
      <c r="M78" s="384">
        <v>6328.6799999999994</v>
      </c>
      <c r="N78" s="384">
        <v>5892.9089999999997</v>
      </c>
      <c r="O78" s="384">
        <f t="shared" si="3"/>
        <v>6328.6799999999994</v>
      </c>
      <c r="P78" s="384">
        <f t="shared" si="4"/>
        <v>0</v>
      </c>
      <c r="Q78" s="384">
        <f t="shared" si="5"/>
        <v>-620.52200000000005</v>
      </c>
      <c r="S78" s="383">
        <v>0.25</v>
      </c>
      <c r="T78" s="384">
        <v>3142.203</v>
      </c>
      <c r="U78" s="384">
        <v>2940.7860000000001</v>
      </c>
      <c r="V78" s="384">
        <v>60.234999999999999</v>
      </c>
      <c r="W78" s="384">
        <v>525.471</v>
      </c>
      <c r="X78" s="384">
        <v>249.15199999999999</v>
      </c>
      <c r="Y78" s="384">
        <v>0</v>
      </c>
      <c r="Z78" s="384">
        <v>22.59</v>
      </c>
      <c r="AA78" s="384">
        <v>148.88900000000001</v>
      </c>
      <c r="AB78" s="384">
        <v>-163.828</v>
      </c>
      <c r="AC78" s="384">
        <v>0</v>
      </c>
      <c r="AD78" s="384">
        <v>-462.60500000000002</v>
      </c>
      <c r="AE78" s="384">
        <v>6925.4979999999996</v>
      </c>
      <c r="AF78" s="384">
        <v>6462.893</v>
      </c>
      <c r="AG78" s="384">
        <f t="shared" si="6"/>
        <v>6925.4979999999996</v>
      </c>
      <c r="AH78" s="384">
        <f t="shared" si="7"/>
        <v>0</v>
      </c>
      <c r="AI78" s="384">
        <f t="shared" si="8"/>
        <v>-163.828</v>
      </c>
      <c r="AK78" s="383">
        <v>0.25</v>
      </c>
      <c r="AL78" s="384">
        <v>3140.5729999999999</v>
      </c>
      <c r="AM78" s="384">
        <v>4000.94</v>
      </c>
      <c r="AN78" s="384">
        <v>0</v>
      </c>
      <c r="AO78" s="384">
        <v>522.11900000000003</v>
      </c>
      <c r="AP78" s="384">
        <v>178.69</v>
      </c>
      <c r="AQ78" s="384">
        <v>72.08</v>
      </c>
      <c r="AR78" s="384">
        <v>36.256999999999998</v>
      </c>
      <c r="AS78" s="384">
        <v>49.584000000000003</v>
      </c>
      <c r="AT78" s="384">
        <v>-1901.644</v>
      </c>
      <c r="AU78" s="384">
        <v>0</v>
      </c>
      <c r="AV78" s="384">
        <v>-558.65</v>
      </c>
      <c r="AW78" s="384">
        <v>6098.5989999999983</v>
      </c>
      <c r="AX78" s="384">
        <v>5539.9489999999987</v>
      </c>
      <c r="AY78" s="384">
        <f t="shared" si="9"/>
        <v>6098.5989999999983</v>
      </c>
      <c r="AZ78" s="384">
        <f t="shared" si="10"/>
        <v>0</v>
      </c>
      <c r="BA78" s="384">
        <f t="shared" si="11"/>
        <v>-1901.644</v>
      </c>
    </row>
    <row r="79" spans="1:53" s="379" customFormat="1">
      <c r="A79" s="383">
        <v>0.26041666666666702</v>
      </c>
      <c r="B79" s="384">
        <v>3736.2959999999998</v>
      </c>
      <c r="C79" s="384">
        <v>2462.6869999999999</v>
      </c>
      <c r="D79" s="384">
        <v>64.129000000000005</v>
      </c>
      <c r="E79" s="384">
        <v>470.59300000000002</v>
      </c>
      <c r="F79" s="384">
        <v>96.391000000000005</v>
      </c>
      <c r="G79" s="384">
        <v>0</v>
      </c>
      <c r="H79" s="384">
        <v>0</v>
      </c>
      <c r="I79" s="384">
        <v>140.12700000000001</v>
      </c>
      <c r="J79" s="384">
        <v>-640.93100000000004</v>
      </c>
      <c r="K79" s="384">
        <v>0</v>
      </c>
      <c r="L79" s="384">
        <v>-437.42899999999997</v>
      </c>
      <c r="M79" s="384">
        <v>6329.2919999999995</v>
      </c>
      <c r="N79" s="384">
        <v>5891.8629999999994</v>
      </c>
      <c r="O79" s="384">
        <f t="shared" si="3"/>
        <v>6329.2919999999995</v>
      </c>
      <c r="P79" s="384">
        <f t="shared" si="4"/>
        <v>0</v>
      </c>
      <c r="Q79" s="384">
        <f t="shared" si="5"/>
        <v>-640.93100000000004</v>
      </c>
      <c r="S79" s="383">
        <v>0.26041666666666702</v>
      </c>
      <c r="T79" s="384">
        <v>3141.2910000000002</v>
      </c>
      <c r="U79" s="384">
        <v>2943.607</v>
      </c>
      <c r="V79" s="384">
        <v>60.195</v>
      </c>
      <c r="W79" s="384">
        <v>534.57899999999995</v>
      </c>
      <c r="X79" s="384">
        <v>254.25399999999999</v>
      </c>
      <c r="Y79" s="384">
        <v>0</v>
      </c>
      <c r="Z79" s="384">
        <v>23.07</v>
      </c>
      <c r="AA79" s="384">
        <v>152.18100000000001</v>
      </c>
      <c r="AB79" s="384">
        <v>-86.087999999999994</v>
      </c>
      <c r="AC79" s="384">
        <v>0</v>
      </c>
      <c r="AD79" s="384">
        <v>-463.358</v>
      </c>
      <c r="AE79" s="384">
        <v>7023.088999999999</v>
      </c>
      <c r="AF79" s="384">
        <v>6559.7309999999989</v>
      </c>
      <c r="AG79" s="384">
        <f t="shared" si="6"/>
        <v>7023.088999999999</v>
      </c>
      <c r="AH79" s="384">
        <f t="shared" si="7"/>
        <v>0</v>
      </c>
      <c r="AI79" s="384">
        <f t="shared" si="8"/>
        <v>-86.087999999999994</v>
      </c>
      <c r="AK79" s="383">
        <v>0.26041666666666702</v>
      </c>
      <c r="AL79" s="384">
        <v>3142.8330000000001</v>
      </c>
      <c r="AM79" s="384">
        <v>3998.1469999999999</v>
      </c>
      <c r="AN79" s="384">
        <v>0</v>
      </c>
      <c r="AO79" s="384">
        <v>535.13599999999997</v>
      </c>
      <c r="AP79" s="384">
        <v>178.67500000000001</v>
      </c>
      <c r="AQ79" s="384">
        <v>73.873999999999995</v>
      </c>
      <c r="AR79" s="384">
        <v>47.843000000000004</v>
      </c>
      <c r="AS79" s="384">
        <v>45.625999999999998</v>
      </c>
      <c r="AT79" s="384">
        <v>-1871.8040000000001</v>
      </c>
      <c r="AU79" s="384">
        <v>0</v>
      </c>
      <c r="AV79" s="384">
        <v>-559.23800000000006</v>
      </c>
      <c r="AW79" s="384">
        <v>6150.33</v>
      </c>
      <c r="AX79" s="384">
        <v>5591.0919999999996</v>
      </c>
      <c r="AY79" s="384">
        <f t="shared" si="9"/>
        <v>6150.33</v>
      </c>
      <c r="AZ79" s="384">
        <f t="shared" si="10"/>
        <v>0</v>
      </c>
      <c r="BA79" s="384">
        <f t="shared" si="11"/>
        <v>-1871.8040000000001</v>
      </c>
    </row>
    <row r="80" spans="1:53" s="379" customFormat="1">
      <c r="A80" s="383">
        <v>0.27083333333333298</v>
      </c>
      <c r="B80" s="384">
        <v>3736.6990000000001</v>
      </c>
      <c r="C80" s="384">
        <v>2472.3510000000001</v>
      </c>
      <c r="D80" s="384">
        <v>64.17</v>
      </c>
      <c r="E80" s="384">
        <v>469.09199999999998</v>
      </c>
      <c r="F80" s="384">
        <v>95.334000000000003</v>
      </c>
      <c r="G80" s="384">
        <v>0</v>
      </c>
      <c r="H80" s="384">
        <v>0</v>
      </c>
      <c r="I80" s="384">
        <v>138.30799999999999</v>
      </c>
      <c r="J80" s="384">
        <v>-642.42600000000004</v>
      </c>
      <c r="K80" s="384">
        <v>0</v>
      </c>
      <c r="L80" s="384">
        <v>-438.17500000000001</v>
      </c>
      <c r="M80" s="384">
        <v>6333.5279999999993</v>
      </c>
      <c r="N80" s="384">
        <v>5895.3529999999992</v>
      </c>
      <c r="O80" s="384">
        <f t="shared" si="3"/>
        <v>6333.5279999999993</v>
      </c>
      <c r="P80" s="384">
        <f t="shared" si="4"/>
        <v>0</v>
      </c>
      <c r="Q80" s="384">
        <f t="shared" si="5"/>
        <v>-642.42600000000004</v>
      </c>
      <c r="S80" s="383">
        <v>0.27083333333333298</v>
      </c>
      <c r="T80" s="384">
        <v>3140.4319999999998</v>
      </c>
      <c r="U80" s="384">
        <v>2946.748</v>
      </c>
      <c r="V80" s="384">
        <v>60.148000000000003</v>
      </c>
      <c r="W80" s="384">
        <v>534.65800000000002</v>
      </c>
      <c r="X80" s="384">
        <v>254.35599999999999</v>
      </c>
      <c r="Y80" s="384">
        <v>0</v>
      </c>
      <c r="Z80" s="384">
        <v>23.92</v>
      </c>
      <c r="AA80" s="384">
        <v>152.631</v>
      </c>
      <c r="AB80" s="384">
        <v>-36.585000000000001</v>
      </c>
      <c r="AC80" s="384">
        <v>0</v>
      </c>
      <c r="AD80" s="384">
        <v>-463.61200000000002</v>
      </c>
      <c r="AE80" s="384">
        <v>7076.3080000000009</v>
      </c>
      <c r="AF80" s="384">
        <v>6612.6960000000008</v>
      </c>
      <c r="AG80" s="384">
        <f t="shared" si="6"/>
        <v>7076.3080000000009</v>
      </c>
      <c r="AH80" s="384">
        <f t="shared" si="7"/>
        <v>0</v>
      </c>
      <c r="AI80" s="384">
        <f t="shared" si="8"/>
        <v>-36.585000000000001</v>
      </c>
      <c r="AK80" s="383">
        <v>0.27083333333333298</v>
      </c>
      <c r="AL80" s="384">
        <v>3143.261</v>
      </c>
      <c r="AM80" s="384">
        <v>3999.7379999999998</v>
      </c>
      <c r="AN80" s="384">
        <v>0</v>
      </c>
      <c r="AO80" s="384">
        <v>533.49800000000005</v>
      </c>
      <c r="AP80" s="384">
        <v>178.655</v>
      </c>
      <c r="AQ80" s="384">
        <v>73.664000000000001</v>
      </c>
      <c r="AR80" s="384">
        <v>76.656999999999996</v>
      </c>
      <c r="AS80" s="384">
        <v>43.759</v>
      </c>
      <c r="AT80" s="384">
        <v>-1789.828</v>
      </c>
      <c r="AU80" s="384">
        <v>0</v>
      </c>
      <c r="AV80" s="384">
        <v>-559.48699999999997</v>
      </c>
      <c r="AW80" s="384">
        <v>6259.4039999999986</v>
      </c>
      <c r="AX80" s="384">
        <v>5699.9169999999986</v>
      </c>
      <c r="AY80" s="384">
        <f t="shared" si="9"/>
        <v>6259.4039999999986</v>
      </c>
      <c r="AZ80" s="384">
        <f t="shared" si="10"/>
        <v>0</v>
      </c>
      <c r="BA80" s="384">
        <f t="shared" si="11"/>
        <v>-1789.828</v>
      </c>
    </row>
    <row r="81" spans="1:53" s="379" customFormat="1">
      <c r="A81" s="383">
        <v>0.28125</v>
      </c>
      <c r="B81" s="384">
        <v>3737.0129999999999</v>
      </c>
      <c r="C81" s="384">
        <v>2486.6289999999999</v>
      </c>
      <c r="D81" s="384">
        <v>64.156000000000006</v>
      </c>
      <c r="E81" s="384">
        <v>470.81599999999997</v>
      </c>
      <c r="F81" s="384">
        <v>95.271000000000001</v>
      </c>
      <c r="G81" s="384">
        <v>0</v>
      </c>
      <c r="H81" s="384">
        <v>0</v>
      </c>
      <c r="I81" s="384">
        <v>134.93</v>
      </c>
      <c r="J81" s="384">
        <v>-628.37400000000002</v>
      </c>
      <c r="K81" s="384">
        <v>0</v>
      </c>
      <c r="L81" s="384">
        <v>-439.45800000000003</v>
      </c>
      <c r="M81" s="384">
        <v>6360.4409999999998</v>
      </c>
      <c r="N81" s="384">
        <v>5920.9830000000002</v>
      </c>
      <c r="O81" s="384">
        <f t="shared" si="3"/>
        <v>6360.4409999999998</v>
      </c>
      <c r="P81" s="384">
        <f t="shared" si="4"/>
        <v>0</v>
      </c>
      <c r="Q81" s="384">
        <f t="shared" si="5"/>
        <v>-628.37400000000002</v>
      </c>
      <c r="S81" s="383">
        <v>0.28125</v>
      </c>
      <c r="T81" s="384">
        <v>3139.8009999999999</v>
      </c>
      <c r="U81" s="384">
        <v>2951.0970000000002</v>
      </c>
      <c r="V81" s="384">
        <v>60.174999999999997</v>
      </c>
      <c r="W81" s="384">
        <v>534.46</v>
      </c>
      <c r="X81" s="384">
        <v>250.73400000000001</v>
      </c>
      <c r="Y81" s="384">
        <v>0</v>
      </c>
      <c r="Z81" s="384">
        <v>36.57</v>
      </c>
      <c r="AA81" s="384">
        <v>148.31200000000001</v>
      </c>
      <c r="AB81" s="384">
        <v>50.186999999999998</v>
      </c>
      <c r="AC81" s="384">
        <v>0</v>
      </c>
      <c r="AD81" s="384">
        <v>-463.98599999999999</v>
      </c>
      <c r="AE81" s="384">
        <v>7171.3360000000002</v>
      </c>
      <c r="AF81" s="384">
        <v>6707.35</v>
      </c>
      <c r="AG81" s="384">
        <f t="shared" si="6"/>
        <v>7171.3360000000002</v>
      </c>
      <c r="AH81" s="384">
        <f t="shared" si="7"/>
        <v>50.186999999999998</v>
      </c>
      <c r="AI81" s="384">
        <f t="shared" si="8"/>
        <v>0</v>
      </c>
      <c r="AK81" s="383">
        <v>0.28125</v>
      </c>
      <c r="AL81" s="384">
        <v>3142.0709999999999</v>
      </c>
      <c r="AM81" s="384">
        <v>3963.5369999999998</v>
      </c>
      <c r="AN81" s="384">
        <v>0</v>
      </c>
      <c r="AO81" s="384">
        <v>535.78300000000002</v>
      </c>
      <c r="AP81" s="384">
        <v>178.65799999999999</v>
      </c>
      <c r="AQ81" s="384">
        <v>76.152000000000001</v>
      </c>
      <c r="AR81" s="384">
        <v>119.626</v>
      </c>
      <c r="AS81" s="384">
        <v>43.728000000000002</v>
      </c>
      <c r="AT81" s="384">
        <v>-1712.079</v>
      </c>
      <c r="AU81" s="384">
        <v>0</v>
      </c>
      <c r="AV81" s="384">
        <v>-556.61599999999999</v>
      </c>
      <c r="AW81" s="384">
        <v>6347.4760000000015</v>
      </c>
      <c r="AX81" s="384">
        <v>5790.8600000000015</v>
      </c>
      <c r="AY81" s="384">
        <f t="shared" si="9"/>
        <v>6347.4760000000015</v>
      </c>
      <c r="AZ81" s="384">
        <f t="shared" si="10"/>
        <v>0</v>
      </c>
      <c r="BA81" s="384">
        <f t="shared" si="11"/>
        <v>-1712.079</v>
      </c>
    </row>
    <row r="82" spans="1:53" s="379" customFormat="1">
      <c r="A82" s="383">
        <v>0.29166666666666702</v>
      </c>
      <c r="B82" s="384">
        <v>3736.3040000000001</v>
      </c>
      <c r="C82" s="384">
        <v>2425.3069999999998</v>
      </c>
      <c r="D82" s="384">
        <v>64.176000000000002</v>
      </c>
      <c r="E82" s="384">
        <v>476.57100000000003</v>
      </c>
      <c r="F82" s="384">
        <v>101.53100000000001</v>
      </c>
      <c r="G82" s="384">
        <v>0</v>
      </c>
      <c r="H82" s="384">
        <v>14.584</v>
      </c>
      <c r="I82" s="384">
        <v>145.61600000000001</v>
      </c>
      <c r="J82" s="384">
        <v>-520.09100000000001</v>
      </c>
      <c r="K82" s="384">
        <v>0</v>
      </c>
      <c r="L82" s="384">
        <v>-434.93</v>
      </c>
      <c r="M82" s="384">
        <v>6443.9979999999996</v>
      </c>
      <c r="N82" s="384">
        <v>6009.0679999999993</v>
      </c>
      <c r="O82" s="384">
        <f t="shared" si="3"/>
        <v>6443.9979999999996</v>
      </c>
      <c r="P82" s="384">
        <f t="shared" si="4"/>
        <v>0</v>
      </c>
      <c r="Q82" s="384">
        <f t="shared" si="5"/>
        <v>-520.09100000000001</v>
      </c>
      <c r="S82" s="383">
        <v>0.29166666666666702</v>
      </c>
      <c r="T82" s="384">
        <v>3139.5010000000002</v>
      </c>
      <c r="U82" s="384">
        <v>2911.3069999999998</v>
      </c>
      <c r="V82" s="384">
        <v>60.215000000000003</v>
      </c>
      <c r="W82" s="384">
        <v>531.06899999999996</v>
      </c>
      <c r="X82" s="384">
        <v>201.58799999999999</v>
      </c>
      <c r="Y82" s="384">
        <v>0</v>
      </c>
      <c r="Z82" s="384">
        <v>92.268000000000001</v>
      </c>
      <c r="AA82" s="384">
        <v>150.13</v>
      </c>
      <c r="AB82" s="384">
        <v>215.72499999999999</v>
      </c>
      <c r="AC82" s="384">
        <v>0</v>
      </c>
      <c r="AD82" s="384">
        <v>-460.49200000000002</v>
      </c>
      <c r="AE82" s="384">
        <v>7301.8030000000008</v>
      </c>
      <c r="AF82" s="384">
        <v>6841.3110000000006</v>
      </c>
      <c r="AG82" s="384">
        <f t="shared" si="6"/>
        <v>7301.8030000000008</v>
      </c>
      <c r="AH82" s="384">
        <f t="shared" si="7"/>
        <v>215.72499999999999</v>
      </c>
      <c r="AI82" s="384">
        <f t="shared" si="8"/>
        <v>0</v>
      </c>
      <c r="AK82" s="383">
        <v>0.29166666666666702</v>
      </c>
      <c r="AL82" s="384">
        <v>3140.2359999999999</v>
      </c>
      <c r="AM82" s="384">
        <v>3980.0189999999998</v>
      </c>
      <c r="AN82" s="384">
        <v>0</v>
      </c>
      <c r="AO82" s="384">
        <v>532.654</v>
      </c>
      <c r="AP82" s="384">
        <v>188.36500000000001</v>
      </c>
      <c r="AQ82" s="384">
        <v>0</v>
      </c>
      <c r="AR82" s="384">
        <v>180.13900000000001</v>
      </c>
      <c r="AS82" s="384">
        <v>40.569000000000003</v>
      </c>
      <c r="AT82" s="384">
        <v>-1555.778</v>
      </c>
      <c r="AU82" s="384">
        <v>0</v>
      </c>
      <c r="AV82" s="384">
        <v>-557.31899999999996</v>
      </c>
      <c r="AW82" s="384">
        <v>6506.2039999999997</v>
      </c>
      <c r="AX82" s="384">
        <v>5948.8850000000002</v>
      </c>
      <c r="AY82" s="384">
        <f t="shared" si="9"/>
        <v>6506.2039999999997</v>
      </c>
      <c r="AZ82" s="384">
        <f t="shared" si="10"/>
        <v>0</v>
      </c>
      <c r="BA82" s="384">
        <f t="shared" si="11"/>
        <v>-1555.778</v>
      </c>
    </row>
    <row r="83" spans="1:53" s="379" customFormat="1">
      <c r="A83" s="383">
        <v>0.30208333333333298</v>
      </c>
      <c r="B83" s="384">
        <v>3737.6030000000001</v>
      </c>
      <c r="C83" s="384">
        <v>2411.3760000000002</v>
      </c>
      <c r="D83" s="384">
        <v>64.162999999999997</v>
      </c>
      <c r="E83" s="384">
        <v>477.45600000000002</v>
      </c>
      <c r="F83" s="384">
        <v>101.527</v>
      </c>
      <c r="G83" s="384">
        <v>0</v>
      </c>
      <c r="H83" s="384">
        <v>21.919</v>
      </c>
      <c r="I83" s="384">
        <v>146.071</v>
      </c>
      <c r="J83" s="384">
        <v>-496.65800000000002</v>
      </c>
      <c r="K83" s="384">
        <v>0</v>
      </c>
      <c r="L83" s="384">
        <v>-434</v>
      </c>
      <c r="M83" s="384">
        <v>6463.4569999999994</v>
      </c>
      <c r="N83" s="384">
        <v>6029.4569999999994</v>
      </c>
      <c r="O83" s="384">
        <f t="shared" si="3"/>
        <v>6463.4569999999994</v>
      </c>
      <c r="P83" s="384">
        <f t="shared" si="4"/>
        <v>0</v>
      </c>
      <c r="Q83" s="384">
        <f t="shared" si="5"/>
        <v>-496.65800000000002</v>
      </c>
      <c r="S83" s="383">
        <v>0.30208333333333298</v>
      </c>
      <c r="T83" s="384">
        <v>3139.7240000000002</v>
      </c>
      <c r="U83" s="384">
        <v>2799.9720000000002</v>
      </c>
      <c r="V83" s="384">
        <v>60.195</v>
      </c>
      <c r="W83" s="384">
        <v>529.64200000000005</v>
      </c>
      <c r="X83" s="384">
        <v>199.614</v>
      </c>
      <c r="Y83" s="384">
        <v>0</v>
      </c>
      <c r="Z83" s="384">
        <v>204.965</v>
      </c>
      <c r="AA83" s="384">
        <v>149.09100000000001</v>
      </c>
      <c r="AB83" s="384">
        <v>364.101</v>
      </c>
      <c r="AC83" s="384">
        <v>0</v>
      </c>
      <c r="AD83" s="384">
        <v>-451.86799999999999</v>
      </c>
      <c r="AE83" s="384">
        <v>7447.3039999999992</v>
      </c>
      <c r="AF83" s="384">
        <v>6995.4359999999988</v>
      </c>
      <c r="AG83" s="384">
        <f t="shared" si="6"/>
        <v>7447.3039999999992</v>
      </c>
      <c r="AH83" s="384">
        <f t="shared" si="7"/>
        <v>364.101</v>
      </c>
      <c r="AI83" s="384">
        <f t="shared" si="8"/>
        <v>0</v>
      </c>
      <c r="AK83" s="383">
        <v>0.30208333333333298</v>
      </c>
      <c r="AL83" s="384">
        <v>3139.9479999999999</v>
      </c>
      <c r="AM83" s="384">
        <v>3966.3609999999999</v>
      </c>
      <c r="AN83" s="384">
        <v>0</v>
      </c>
      <c r="AO83" s="384">
        <v>532.45899999999995</v>
      </c>
      <c r="AP83" s="384">
        <v>188.35300000000001</v>
      </c>
      <c r="AQ83" s="384">
        <v>0</v>
      </c>
      <c r="AR83" s="384">
        <v>249.00299999999999</v>
      </c>
      <c r="AS83" s="384">
        <v>37.738</v>
      </c>
      <c r="AT83" s="384">
        <v>-1491.4960000000001</v>
      </c>
      <c r="AU83" s="384">
        <v>0</v>
      </c>
      <c r="AV83" s="384">
        <v>-556.49800000000005</v>
      </c>
      <c r="AW83" s="384">
        <v>6622.3659999999991</v>
      </c>
      <c r="AX83" s="384">
        <v>6065.8679999999986</v>
      </c>
      <c r="AY83" s="384">
        <f t="shared" si="9"/>
        <v>6622.3659999999991</v>
      </c>
      <c r="AZ83" s="384">
        <f t="shared" si="10"/>
        <v>0</v>
      </c>
      <c r="BA83" s="384">
        <f t="shared" si="11"/>
        <v>-1491.4960000000001</v>
      </c>
    </row>
    <row r="84" spans="1:53" s="379" customFormat="1">
      <c r="A84" s="383">
        <v>0.3125</v>
      </c>
      <c r="B84" s="384">
        <v>3736.9850000000001</v>
      </c>
      <c r="C84" s="384">
        <v>2354.424</v>
      </c>
      <c r="D84" s="384">
        <v>64.17</v>
      </c>
      <c r="E84" s="384">
        <v>476.16699999999997</v>
      </c>
      <c r="F84" s="384">
        <v>101.52</v>
      </c>
      <c r="G84" s="384">
        <v>0</v>
      </c>
      <c r="H84" s="384">
        <v>21.715</v>
      </c>
      <c r="I84" s="384">
        <v>148.26300000000001</v>
      </c>
      <c r="J84" s="384">
        <v>-399.23599999999999</v>
      </c>
      <c r="K84" s="384">
        <v>-58.704999999999998</v>
      </c>
      <c r="L84" s="384">
        <v>-429.02300000000002</v>
      </c>
      <c r="M84" s="384">
        <v>6445.3030000000008</v>
      </c>
      <c r="N84" s="384">
        <v>6016.2800000000007</v>
      </c>
      <c r="O84" s="384">
        <f t="shared" si="3"/>
        <v>6445.3030000000008</v>
      </c>
      <c r="P84" s="384">
        <f t="shared" si="4"/>
        <v>0</v>
      </c>
      <c r="Q84" s="384">
        <f t="shared" si="5"/>
        <v>-399.23599999999999</v>
      </c>
      <c r="S84" s="383">
        <v>0.3125</v>
      </c>
      <c r="T84" s="384">
        <v>3141.8890000000001</v>
      </c>
      <c r="U84" s="384">
        <v>2602.431</v>
      </c>
      <c r="V84" s="384">
        <v>60.161000000000001</v>
      </c>
      <c r="W84" s="384">
        <v>531.226</v>
      </c>
      <c r="X84" s="384">
        <v>199.6</v>
      </c>
      <c r="Y84" s="384">
        <v>0</v>
      </c>
      <c r="Z84" s="384">
        <v>364.72800000000001</v>
      </c>
      <c r="AA84" s="384">
        <v>148.303</v>
      </c>
      <c r="AB84" s="384">
        <v>496.846</v>
      </c>
      <c r="AC84" s="384">
        <v>0</v>
      </c>
      <c r="AD84" s="384">
        <v>-436.44499999999999</v>
      </c>
      <c r="AE84" s="384">
        <v>7545.1839999999993</v>
      </c>
      <c r="AF84" s="384">
        <v>7108.7389999999996</v>
      </c>
      <c r="AG84" s="384">
        <f t="shared" si="6"/>
        <v>7545.1839999999993</v>
      </c>
      <c r="AH84" s="384">
        <f t="shared" si="7"/>
        <v>496.846</v>
      </c>
      <c r="AI84" s="384">
        <f t="shared" si="8"/>
        <v>0</v>
      </c>
      <c r="AK84" s="383">
        <v>0.3125</v>
      </c>
      <c r="AL84" s="384">
        <v>3141.498</v>
      </c>
      <c r="AM84" s="384">
        <v>3959.962</v>
      </c>
      <c r="AN84" s="384">
        <v>0</v>
      </c>
      <c r="AO84" s="384">
        <v>531.51099999999997</v>
      </c>
      <c r="AP84" s="384">
        <v>188.334</v>
      </c>
      <c r="AQ84" s="384">
        <v>0</v>
      </c>
      <c r="AR84" s="384">
        <v>330.30599999999998</v>
      </c>
      <c r="AS84" s="384">
        <v>35.659999999999997</v>
      </c>
      <c r="AT84" s="384">
        <v>-1441.46</v>
      </c>
      <c r="AU84" s="384">
        <v>0</v>
      </c>
      <c r="AV84" s="384">
        <v>-556.48599999999999</v>
      </c>
      <c r="AW84" s="384">
        <v>6745.8109999999988</v>
      </c>
      <c r="AX84" s="384">
        <v>6189.3249999999989</v>
      </c>
      <c r="AY84" s="384">
        <f t="shared" si="9"/>
        <v>6745.8109999999988</v>
      </c>
      <c r="AZ84" s="384">
        <f t="shared" si="10"/>
        <v>0</v>
      </c>
      <c r="BA84" s="384">
        <f t="shared" si="11"/>
        <v>-1441.46</v>
      </c>
    </row>
    <row r="85" spans="1:53" s="379" customFormat="1">
      <c r="A85" s="383">
        <v>0.32291666666666702</v>
      </c>
      <c r="B85" s="384">
        <v>3737.3270000000002</v>
      </c>
      <c r="C85" s="384">
        <v>2336.5740000000001</v>
      </c>
      <c r="D85" s="384">
        <v>63.695</v>
      </c>
      <c r="E85" s="384">
        <v>477.62200000000001</v>
      </c>
      <c r="F85" s="384">
        <v>101.521</v>
      </c>
      <c r="G85" s="384">
        <v>0</v>
      </c>
      <c r="H85" s="384">
        <v>21.568000000000001</v>
      </c>
      <c r="I85" s="384">
        <v>151.74299999999999</v>
      </c>
      <c r="J85" s="384">
        <v>-113.962</v>
      </c>
      <c r="K85" s="384">
        <v>-316.17899999999997</v>
      </c>
      <c r="L85" s="384">
        <v>-427.61099999999999</v>
      </c>
      <c r="M85" s="384">
        <v>6459.9089999999997</v>
      </c>
      <c r="N85" s="384">
        <v>6032.2979999999998</v>
      </c>
      <c r="O85" s="384">
        <f t="shared" si="3"/>
        <v>6459.9089999999997</v>
      </c>
      <c r="P85" s="384">
        <f t="shared" si="4"/>
        <v>0</v>
      </c>
      <c r="Q85" s="384">
        <f t="shared" si="5"/>
        <v>-113.962</v>
      </c>
      <c r="S85" s="383">
        <v>0.32291666666666702</v>
      </c>
      <c r="T85" s="384">
        <v>3142.7420000000002</v>
      </c>
      <c r="U85" s="384">
        <v>2334.4659999999999</v>
      </c>
      <c r="V85" s="384">
        <v>56.890999999999998</v>
      </c>
      <c r="W85" s="384">
        <v>529.75199999999995</v>
      </c>
      <c r="X85" s="384">
        <v>199.523</v>
      </c>
      <c r="Y85" s="384">
        <v>0</v>
      </c>
      <c r="Z85" s="384">
        <v>556.15499999999997</v>
      </c>
      <c r="AA85" s="384">
        <v>144.70599999999999</v>
      </c>
      <c r="AB85" s="384">
        <v>720.48299999999995</v>
      </c>
      <c r="AC85" s="384">
        <v>0</v>
      </c>
      <c r="AD85" s="384">
        <v>-414.84800000000001</v>
      </c>
      <c r="AE85" s="384">
        <v>7684.7180000000008</v>
      </c>
      <c r="AF85" s="384">
        <v>7269.8700000000008</v>
      </c>
      <c r="AG85" s="384">
        <f t="shared" si="6"/>
        <v>7684.7180000000008</v>
      </c>
      <c r="AH85" s="384">
        <f t="shared" si="7"/>
        <v>720.48299999999995</v>
      </c>
      <c r="AI85" s="384">
        <f t="shared" si="8"/>
        <v>0</v>
      </c>
      <c r="AK85" s="383">
        <v>0.32291666666666702</v>
      </c>
      <c r="AL85" s="384">
        <v>3141.4839999999999</v>
      </c>
      <c r="AM85" s="384">
        <v>3956.777</v>
      </c>
      <c r="AN85" s="384">
        <v>0</v>
      </c>
      <c r="AO85" s="384">
        <v>528.55999999999995</v>
      </c>
      <c r="AP85" s="384">
        <v>188.33600000000001</v>
      </c>
      <c r="AQ85" s="384">
        <v>0</v>
      </c>
      <c r="AR85" s="384">
        <v>400.84300000000002</v>
      </c>
      <c r="AS85" s="384">
        <v>29.939</v>
      </c>
      <c r="AT85" s="384">
        <v>-1386.2539999999999</v>
      </c>
      <c r="AU85" s="384">
        <v>0</v>
      </c>
      <c r="AV85" s="384">
        <v>-556.44799999999998</v>
      </c>
      <c r="AW85" s="384">
        <v>6859.6850000000004</v>
      </c>
      <c r="AX85" s="384">
        <v>6303.2370000000001</v>
      </c>
      <c r="AY85" s="384">
        <f t="shared" si="9"/>
        <v>6859.6850000000004</v>
      </c>
      <c r="AZ85" s="384">
        <f t="shared" si="10"/>
        <v>0</v>
      </c>
      <c r="BA85" s="384">
        <f t="shared" si="11"/>
        <v>-1386.2539999999999</v>
      </c>
    </row>
    <row r="86" spans="1:53" s="379" customFormat="1">
      <c r="A86" s="383">
        <v>0.33333333333333298</v>
      </c>
      <c r="B86" s="384">
        <v>3737.2890000000002</v>
      </c>
      <c r="C86" s="384">
        <v>2226.19</v>
      </c>
      <c r="D86" s="384">
        <v>56.997</v>
      </c>
      <c r="E86" s="384">
        <v>495.93599999999998</v>
      </c>
      <c r="F86" s="384">
        <v>100.986</v>
      </c>
      <c r="G86" s="384">
        <v>0</v>
      </c>
      <c r="H86" s="384">
        <v>22.837</v>
      </c>
      <c r="I86" s="384">
        <v>151.80799999999999</v>
      </c>
      <c r="J86" s="384">
        <v>-14.978999999999999</v>
      </c>
      <c r="K86" s="384">
        <v>-315.60899999999998</v>
      </c>
      <c r="L86" s="384">
        <v>-418.904</v>
      </c>
      <c r="M86" s="384">
        <v>6461.4549999999999</v>
      </c>
      <c r="N86" s="384">
        <v>6042.5509999999995</v>
      </c>
      <c r="O86" s="384">
        <f t="shared" si="3"/>
        <v>6461.4549999999999</v>
      </c>
      <c r="P86" s="384">
        <f t="shared" si="4"/>
        <v>0</v>
      </c>
      <c r="Q86" s="384">
        <f t="shared" si="5"/>
        <v>-14.978999999999999</v>
      </c>
      <c r="S86" s="383">
        <v>0.33333333333333298</v>
      </c>
      <c r="T86" s="384">
        <v>3141.2950000000001</v>
      </c>
      <c r="U86" s="384">
        <v>2317.6370000000002</v>
      </c>
      <c r="V86" s="384">
        <v>48.343000000000004</v>
      </c>
      <c r="W86" s="384">
        <v>522.70600000000002</v>
      </c>
      <c r="X86" s="384">
        <v>203.65299999999999</v>
      </c>
      <c r="Y86" s="384">
        <v>0</v>
      </c>
      <c r="Z86" s="384">
        <v>769.17100000000005</v>
      </c>
      <c r="AA86" s="384">
        <v>143.53299999999999</v>
      </c>
      <c r="AB86" s="384">
        <v>675.21100000000001</v>
      </c>
      <c r="AC86" s="384">
        <v>0</v>
      </c>
      <c r="AD86" s="384">
        <v>-415.32600000000002</v>
      </c>
      <c r="AE86" s="384">
        <v>7821.5490000000018</v>
      </c>
      <c r="AF86" s="384">
        <v>7406.2230000000018</v>
      </c>
      <c r="AG86" s="384">
        <f t="shared" si="6"/>
        <v>7821.5490000000018</v>
      </c>
      <c r="AH86" s="384">
        <f t="shared" si="7"/>
        <v>675.21100000000001</v>
      </c>
      <c r="AI86" s="384">
        <f t="shared" si="8"/>
        <v>0</v>
      </c>
      <c r="AK86" s="383">
        <v>0.33333333333333298</v>
      </c>
      <c r="AL86" s="384">
        <v>3143.308</v>
      </c>
      <c r="AM86" s="384">
        <v>3721.9670000000001</v>
      </c>
      <c r="AN86" s="384">
        <v>0</v>
      </c>
      <c r="AO86" s="384">
        <v>487.41800000000001</v>
      </c>
      <c r="AP86" s="384">
        <v>186.11799999999999</v>
      </c>
      <c r="AQ86" s="384">
        <v>0</v>
      </c>
      <c r="AR86" s="384">
        <v>473.125</v>
      </c>
      <c r="AS86" s="384">
        <v>24.597000000000001</v>
      </c>
      <c r="AT86" s="384">
        <v>-1085.3409999999999</v>
      </c>
      <c r="AU86" s="384">
        <v>0</v>
      </c>
      <c r="AV86" s="384">
        <v>-533.72400000000005</v>
      </c>
      <c r="AW86" s="384">
        <v>6951.1919999999991</v>
      </c>
      <c r="AX86" s="384">
        <v>6417.4679999999989</v>
      </c>
      <c r="AY86" s="384">
        <f t="shared" si="9"/>
        <v>6951.1919999999991</v>
      </c>
      <c r="AZ86" s="384">
        <f t="shared" si="10"/>
        <v>0</v>
      </c>
      <c r="BA86" s="384">
        <f t="shared" si="11"/>
        <v>-1085.3409999999999</v>
      </c>
    </row>
    <row r="87" spans="1:53" s="379" customFormat="1">
      <c r="A87" s="383">
        <v>0.34375</v>
      </c>
      <c r="B87" s="384">
        <v>3738.9360000000001</v>
      </c>
      <c r="C87" s="384">
        <v>2168.364</v>
      </c>
      <c r="D87" s="384">
        <v>56.148000000000003</v>
      </c>
      <c r="E87" s="384">
        <v>497.303</v>
      </c>
      <c r="F87" s="384">
        <v>101.913</v>
      </c>
      <c r="G87" s="384">
        <v>0</v>
      </c>
      <c r="H87" s="384">
        <v>30.199000000000002</v>
      </c>
      <c r="I87" s="384">
        <v>157.875</v>
      </c>
      <c r="J87" s="384">
        <v>282.99</v>
      </c>
      <c r="K87" s="384">
        <v>-529.23099999999999</v>
      </c>
      <c r="L87" s="384">
        <v>-414.30799999999999</v>
      </c>
      <c r="M87" s="384">
        <v>6504.4969999999994</v>
      </c>
      <c r="N87" s="384">
        <v>6090.1889999999994</v>
      </c>
      <c r="O87" s="384">
        <f t="shared" si="3"/>
        <v>6504.4969999999994</v>
      </c>
      <c r="P87" s="384">
        <f t="shared" si="4"/>
        <v>282.99</v>
      </c>
      <c r="Q87" s="384">
        <f t="shared" si="5"/>
        <v>0</v>
      </c>
      <c r="S87" s="383">
        <v>0.34375</v>
      </c>
      <c r="T87" s="384">
        <v>3142.2150000000001</v>
      </c>
      <c r="U87" s="384">
        <v>2275.902</v>
      </c>
      <c r="V87" s="384">
        <v>50.149000000000001</v>
      </c>
      <c r="W87" s="384">
        <v>521.63900000000001</v>
      </c>
      <c r="X87" s="384">
        <v>203.73500000000001</v>
      </c>
      <c r="Y87" s="384">
        <v>0</v>
      </c>
      <c r="Z87" s="384">
        <v>967.37900000000002</v>
      </c>
      <c r="AA87" s="384">
        <v>136.399</v>
      </c>
      <c r="AB87" s="384">
        <v>601.08500000000004</v>
      </c>
      <c r="AC87" s="384">
        <v>-0.745</v>
      </c>
      <c r="AD87" s="384">
        <v>-413.84399999999999</v>
      </c>
      <c r="AE87" s="384">
        <v>7897.7580000000007</v>
      </c>
      <c r="AF87" s="384">
        <v>7483.9140000000007</v>
      </c>
      <c r="AG87" s="384">
        <f t="shared" si="6"/>
        <v>7897.7580000000007</v>
      </c>
      <c r="AH87" s="384">
        <f t="shared" si="7"/>
        <v>601.08500000000004</v>
      </c>
      <c r="AI87" s="384">
        <f t="shared" si="8"/>
        <v>0</v>
      </c>
      <c r="AK87" s="383">
        <v>0.34375</v>
      </c>
      <c r="AL87" s="384">
        <v>3144.5479999999998</v>
      </c>
      <c r="AM87" s="384">
        <v>3670.9090000000001</v>
      </c>
      <c r="AN87" s="384">
        <v>0</v>
      </c>
      <c r="AO87" s="384">
        <v>481.202</v>
      </c>
      <c r="AP87" s="384">
        <v>186.11199999999999</v>
      </c>
      <c r="AQ87" s="384">
        <v>0</v>
      </c>
      <c r="AR87" s="384">
        <v>543.04899999999998</v>
      </c>
      <c r="AS87" s="384">
        <v>21.515999999999998</v>
      </c>
      <c r="AT87" s="384">
        <v>-971.31399999999996</v>
      </c>
      <c r="AU87" s="384">
        <v>0</v>
      </c>
      <c r="AV87" s="384">
        <v>-529.31799999999998</v>
      </c>
      <c r="AW87" s="384">
        <v>7076.0219999999999</v>
      </c>
      <c r="AX87" s="384">
        <v>6546.7039999999997</v>
      </c>
      <c r="AY87" s="384">
        <f t="shared" si="9"/>
        <v>7076.0219999999999</v>
      </c>
      <c r="AZ87" s="384">
        <f t="shared" si="10"/>
        <v>0</v>
      </c>
      <c r="BA87" s="384">
        <f t="shared" si="11"/>
        <v>-971.31399999999996</v>
      </c>
    </row>
    <row r="88" spans="1:53" s="379" customFormat="1">
      <c r="A88" s="383">
        <v>0.35416666666666702</v>
      </c>
      <c r="B88" s="384">
        <v>3737.7860000000001</v>
      </c>
      <c r="C88" s="384">
        <v>2179.9470000000001</v>
      </c>
      <c r="D88" s="384">
        <v>56.087000000000003</v>
      </c>
      <c r="E88" s="384">
        <v>496.95100000000002</v>
      </c>
      <c r="F88" s="384">
        <v>101.97799999999999</v>
      </c>
      <c r="G88" s="384">
        <v>0</v>
      </c>
      <c r="H88" s="384">
        <v>46.418999999999997</v>
      </c>
      <c r="I88" s="384">
        <v>155.56100000000001</v>
      </c>
      <c r="J88" s="384">
        <v>680.50800000000004</v>
      </c>
      <c r="K88" s="384">
        <v>-837.34400000000005</v>
      </c>
      <c r="L88" s="384">
        <v>-415.53399999999999</v>
      </c>
      <c r="M88" s="384">
        <v>6617.893</v>
      </c>
      <c r="N88" s="384">
        <v>6202.3590000000004</v>
      </c>
      <c r="O88" s="384">
        <f t="shared" si="3"/>
        <v>6617.893</v>
      </c>
      <c r="P88" s="384">
        <f t="shared" si="4"/>
        <v>680.50800000000004</v>
      </c>
      <c r="Q88" s="384">
        <f t="shared" si="5"/>
        <v>0</v>
      </c>
      <c r="S88" s="383">
        <v>0.35416666666666702</v>
      </c>
      <c r="T88" s="384">
        <v>3143.8040000000001</v>
      </c>
      <c r="U88" s="384">
        <v>2212.5569999999998</v>
      </c>
      <c r="V88" s="384">
        <v>50.142000000000003</v>
      </c>
      <c r="W88" s="384">
        <v>519.99099999999999</v>
      </c>
      <c r="X88" s="384">
        <v>203.727</v>
      </c>
      <c r="Y88" s="384">
        <v>0</v>
      </c>
      <c r="Z88" s="384">
        <v>1170.788</v>
      </c>
      <c r="AA88" s="384">
        <v>133.017</v>
      </c>
      <c r="AB88" s="384">
        <v>1007.724</v>
      </c>
      <c r="AC88" s="384">
        <v>-405.697</v>
      </c>
      <c r="AD88" s="384">
        <v>-410.56299999999999</v>
      </c>
      <c r="AE88" s="384">
        <v>8036.0529999999999</v>
      </c>
      <c r="AF88" s="384">
        <v>7625.49</v>
      </c>
      <c r="AG88" s="384">
        <f t="shared" si="6"/>
        <v>8036.0529999999999</v>
      </c>
      <c r="AH88" s="384">
        <f t="shared" si="7"/>
        <v>1007.724</v>
      </c>
      <c r="AI88" s="384">
        <f t="shared" si="8"/>
        <v>0</v>
      </c>
      <c r="AK88" s="383">
        <v>0.35416666666666702</v>
      </c>
      <c r="AL88" s="384">
        <v>3142.9580000000001</v>
      </c>
      <c r="AM88" s="384">
        <v>3548.7240000000002</v>
      </c>
      <c r="AN88" s="384">
        <v>0</v>
      </c>
      <c r="AO88" s="384">
        <v>478.46899999999999</v>
      </c>
      <c r="AP88" s="384">
        <v>186.10400000000001</v>
      </c>
      <c r="AQ88" s="384">
        <v>0</v>
      </c>
      <c r="AR88" s="384">
        <v>629.404</v>
      </c>
      <c r="AS88" s="384">
        <v>21.411000000000001</v>
      </c>
      <c r="AT88" s="384">
        <v>-749.23500000000001</v>
      </c>
      <c r="AU88" s="384">
        <v>0</v>
      </c>
      <c r="AV88" s="384">
        <v>-518.70699999999999</v>
      </c>
      <c r="AW88" s="384">
        <v>7257.8350000000019</v>
      </c>
      <c r="AX88" s="384">
        <v>6739.1280000000015</v>
      </c>
      <c r="AY88" s="384">
        <f t="shared" si="9"/>
        <v>7257.8350000000019</v>
      </c>
      <c r="AZ88" s="384">
        <f t="shared" si="10"/>
        <v>0</v>
      </c>
      <c r="BA88" s="384">
        <f t="shared" si="11"/>
        <v>-749.23500000000001</v>
      </c>
    </row>
    <row r="89" spans="1:53" s="379" customFormat="1">
      <c r="A89" s="383">
        <v>0.36458333333333298</v>
      </c>
      <c r="B89" s="384">
        <v>3738.1680000000001</v>
      </c>
      <c r="C89" s="384">
        <v>2136.768</v>
      </c>
      <c r="D89" s="384">
        <v>55.598999999999997</v>
      </c>
      <c r="E89" s="384">
        <v>496.47</v>
      </c>
      <c r="F89" s="384">
        <v>102.02200000000001</v>
      </c>
      <c r="G89" s="384">
        <v>0</v>
      </c>
      <c r="H89" s="384">
        <v>71.325000000000003</v>
      </c>
      <c r="I89" s="384">
        <v>157.274</v>
      </c>
      <c r="J89" s="384">
        <v>867.24800000000005</v>
      </c>
      <c r="K89" s="384">
        <v>-887.50300000000004</v>
      </c>
      <c r="L89" s="384">
        <v>-412.34500000000003</v>
      </c>
      <c r="M89" s="384">
        <v>6737.3710000000001</v>
      </c>
      <c r="N89" s="384">
        <v>6325.0259999999998</v>
      </c>
      <c r="O89" s="384">
        <f t="shared" si="3"/>
        <v>6737.3710000000001</v>
      </c>
      <c r="P89" s="384">
        <f t="shared" si="4"/>
        <v>867.24800000000005</v>
      </c>
      <c r="Q89" s="384">
        <f t="shared" si="5"/>
        <v>0</v>
      </c>
      <c r="S89" s="383">
        <v>0.36458333333333298</v>
      </c>
      <c r="T89" s="384">
        <v>3143.39</v>
      </c>
      <c r="U89" s="384">
        <v>2172.703</v>
      </c>
      <c r="V89" s="384">
        <v>49.881</v>
      </c>
      <c r="W89" s="384">
        <v>505.06</v>
      </c>
      <c r="X89" s="384">
        <v>203.72200000000001</v>
      </c>
      <c r="Y89" s="384">
        <v>0</v>
      </c>
      <c r="Z89" s="384">
        <v>1361.05</v>
      </c>
      <c r="AA89" s="384">
        <v>139.18</v>
      </c>
      <c r="AB89" s="384">
        <v>1385.546</v>
      </c>
      <c r="AC89" s="384">
        <v>-791.69200000000001</v>
      </c>
      <c r="AD89" s="384">
        <v>-408.62700000000001</v>
      </c>
      <c r="AE89" s="384">
        <v>8168.8400000000011</v>
      </c>
      <c r="AF89" s="384">
        <v>7760.2130000000006</v>
      </c>
      <c r="AG89" s="384">
        <f t="shared" si="6"/>
        <v>8168.8400000000011</v>
      </c>
      <c r="AH89" s="384">
        <f t="shared" si="7"/>
        <v>1385.546</v>
      </c>
      <c r="AI89" s="384">
        <f t="shared" si="8"/>
        <v>0</v>
      </c>
      <c r="AK89" s="383">
        <v>0.36458333333333298</v>
      </c>
      <c r="AL89" s="384">
        <v>3141.701</v>
      </c>
      <c r="AM89" s="384">
        <v>3513.4340000000002</v>
      </c>
      <c r="AN89" s="384">
        <v>0</v>
      </c>
      <c r="AO89" s="384">
        <v>475.49099999999999</v>
      </c>
      <c r="AP89" s="384">
        <v>186.09200000000001</v>
      </c>
      <c r="AQ89" s="384">
        <v>0</v>
      </c>
      <c r="AR89" s="384">
        <v>692.995</v>
      </c>
      <c r="AS89" s="384">
        <v>20.765000000000001</v>
      </c>
      <c r="AT89" s="384">
        <v>-620.03</v>
      </c>
      <c r="AU89" s="384">
        <v>0</v>
      </c>
      <c r="AV89" s="384">
        <v>-515.74300000000005</v>
      </c>
      <c r="AW89" s="384">
        <v>7410.4480000000003</v>
      </c>
      <c r="AX89" s="384">
        <v>6894.7049999999999</v>
      </c>
      <c r="AY89" s="384">
        <f t="shared" si="9"/>
        <v>7410.4480000000003</v>
      </c>
      <c r="AZ89" s="384">
        <f t="shared" si="10"/>
        <v>0</v>
      </c>
      <c r="BA89" s="384">
        <f t="shared" si="11"/>
        <v>-620.03</v>
      </c>
    </row>
    <row r="90" spans="1:53" s="379" customFormat="1">
      <c r="A90" s="383">
        <v>0.375</v>
      </c>
      <c r="B90" s="384">
        <v>3739.0610000000001</v>
      </c>
      <c r="C90" s="384">
        <v>2198.0940000000001</v>
      </c>
      <c r="D90" s="384">
        <v>49.034999999999997</v>
      </c>
      <c r="E90" s="384">
        <v>494.40600000000001</v>
      </c>
      <c r="F90" s="384">
        <v>102.654</v>
      </c>
      <c r="G90" s="384">
        <v>0</v>
      </c>
      <c r="H90" s="384">
        <v>105.61799999999999</v>
      </c>
      <c r="I90" s="384">
        <v>160.876</v>
      </c>
      <c r="J90" s="384">
        <v>1003.0549999999999</v>
      </c>
      <c r="K90" s="384">
        <v>-1007.682</v>
      </c>
      <c r="L90" s="384">
        <v>-418.25400000000002</v>
      </c>
      <c r="M90" s="384">
        <v>6845.1170000000011</v>
      </c>
      <c r="N90" s="384">
        <v>6426.8630000000012</v>
      </c>
      <c r="O90" s="384">
        <f t="shared" si="3"/>
        <v>6845.1170000000011</v>
      </c>
      <c r="P90" s="384">
        <f t="shared" si="4"/>
        <v>1003.0549999999999</v>
      </c>
      <c r="Q90" s="384">
        <f t="shared" si="5"/>
        <v>0</v>
      </c>
      <c r="S90" s="383">
        <v>0.375</v>
      </c>
      <c r="T90" s="384">
        <v>3144.7730000000001</v>
      </c>
      <c r="U90" s="384">
        <v>2137.5479999999998</v>
      </c>
      <c r="V90" s="384">
        <v>45.366999999999997</v>
      </c>
      <c r="W90" s="384">
        <v>500.88</v>
      </c>
      <c r="X90" s="384">
        <v>206.10900000000001</v>
      </c>
      <c r="Y90" s="384">
        <v>0</v>
      </c>
      <c r="Z90" s="384">
        <v>1538.9449999999999</v>
      </c>
      <c r="AA90" s="384">
        <v>133.863</v>
      </c>
      <c r="AB90" s="384">
        <v>1461.3820000000001</v>
      </c>
      <c r="AC90" s="384">
        <v>-851.03599999999994</v>
      </c>
      <c r="AD90" s="384">
        <v>-407.33100000000002</v>
      </c>
      <c r="AE90" s="384">
        <v>8317.8310000000001</v>
      </c>
      <c r="AF90" s="384">
        <v>7910.5</v>
      </c>
      <c r="AG90" s="384">
        <f t="shared" si="6"/>
        <v>8317.8310000000001</v>
      </c>
      <c r="AH90" s="384">
        <f t="shared" si="7"/>
        <v>1461.3820000000001</v>
      </c>
      <c r="AI90" s="384">
        <f t="shared" si="8"/>
        <v>0</v>
      </c>
      <c r="AK90" s="383">
        <v>0.375</v>
      </c>
      <c r="AL90" s="384">
        <v>3141.3290000000002</v>
      </c>
      <c r="AM90" s="384">
        <v>3530.0329999999999</v>
      </c>
      <c r="AN90" s="384">
        <v>0</v>
      </c>
      <c r="AO90" s="384">
        <v>457.589</v>
      </c>
      <c r="AP90" s="384">
        <v>185.244</v>
      </c>
      <c r="AQ90" s="384">
        <v>0</v>
      </c>
      <c r="AR90" s="384">
        <v>757.63699999999994</v>
      </c>
      <c r="AS90" s="384">
        <v>19.376000000000001</v>
      </c>
      <c r="AT90" s="384">
        <v>-559.16600000000005</v>
      </c>
      <c r="AU90" s="384">
        <v>0</v>
      </c>
      <c r="AV90" s="384">
        <v>-516.70500000000004</v>
      </c>
      <c r="AW90" s="384">
        <v>7532.0419999999995</v>
      </c>
      <c r="AX90" s="384">
        <v>7015.3369999999995</v>
      </c>
      <c r="AY90" s="384">
        <f t="shared" si="9"/>
        <v>7532.0419999999995</v>
      </c>
      <c r="AZ90" s="384">
        <f t="shared" si="10"/>
        <v>0</v>
      </c>
      <c r="BA90" s="384">
        <f t="shared" si="11"/>
        <v>-559.16600000000005</v>
      </c>
    </row>
    <row r="91" spans="1:53" s="379" customFormat="1">
      <c r="A91" s="383">
        <v>0.38541666666666702</v>
      </c>
      <c r="B91" s="384">
        <v>3738.8649999999998</v>
      </c>
      <c r="C91" s="384">
        <v>2184.3110000000001</v>
      </c>
      <c r="D91" s="384">
        <v>48.104999999999997</v>
      </c>
      <c r="E91" s="384">
        <v>492.262</v>
      </c>
      <c r="F91" s="384">
        <v>103.03100000000001</v>
      </c>
      <c r="G91" s="384">
        <v>0</v>
      </c>
      <c r="H91" s="384">
        <v>143.44</v>
      </c>
      <c r="I91" s="384">
        <v>155.29300000000001</v>
      </c>
      <c r="J91" s="384">
        <v>1076.0889999999999</v>
      </c>
      <c r="K91" s="384">
        <v>-1006.109</v>
      </c>
      <c r="L91" s="384">
        <v>-417.654</v>
      </c>
      <c r="M91" s="384">
        <v>6935.2869999999975</v>
      </c>
      <c r="N91" s="384">
        <v>6517.632999999998</v>
      </c>
      <c r="O91" s="384">
        <f t="shared" si="3"/>
        <v>6935.2869999999975</v>
      </c>
      <c r="P91" s="384">
        <f t="shared" si="4"/>
        <v>1076.0889999999999</v>
      </c>
      <c r="Q91" s="384">
        <f t="shared" si="5"/>
        <v>0</v>
      </c>
      <c r="S91" s="383">
        <v>0.38541666666666702</v>
      </c>
      <c r="T91" s="384">
        <v>3145.5839999999998</v>
      </c>
      <c r="U91" s="384">
        <v>2112.9830000000002</v>
      </c>
      <c r="V91" s="384">
        <v>40.664999999999999</v>
      </c>
      <c r="W91" s="384">
        <v>501.18200000000002</v>
      </c>
      <c r="X91" s="384">
        <v>206.482</v>
      </c>
      <c r="Y91" s="384">
        <v>0</v>
      </c>
      <c r="Z91" s="384">
        <v>1694.3150000000001</v>
      </c>
      <c r="AA91" s="384">
        <v>134.96</v>
      </c>
      <c r="AB91" s="384">
        <v>1522.12</v>
      </c>
      <c r="AC91" s="384">
        <v>-966.12099999999998</v>
      </c>
      <c r="AD91" s="384">
        <v>-406.988</v>
      </c>
      <c r="AE91" s="384">
        <v>8392.17</v>
      </c>
      <c r="AF91" s="384">
        <v>7985.1819999999998</v>
      </c>
      <c r="AG91" s="384">
        <f t="shared" si="6"/>
        <v>8392.17</v>
      </c>
      <c r="AH91" s="384">
        <f t="shared" si="7"/>
        <v>1522.12</v>
      </c>
      <c r="AI91" s="384">
        <f t="shared" si="8"/>
        <v>0</v>
      </c>
      <c r="AK91" s="383">
        <v>0.38541666666666702</v>
      </c>
      <c r="AL91" s="384">
        <v>3145.3420000000001</v>
      </c>
      <c r="AM91" s="384">
        <v>3531.7249999999999</v>
      </c>
      <c r="AN91" s="384">
        <v>0</v>
      </c>
      <c r="AO91" s="384">
        <v>459.83699999999999</v>
      </c>
      <c r="AP91" s="384">
        <v>185.244</v>
      </c>
      <c r="AQ91" s="384">
        <v>0</v>
      </c>
      <c r="AR91" s="384">
        <v>800.46900000000005</v>
      </c>
      <c r="AS91" s="384">
        <v>19.181999999999999</v>
      </c>
      <c r="AT91" s="384">
        <v>-537.64400000000001</v>
      </c>
      <c r="AU91" s="384">
        <v>0</v>
      </c>
      <c r="AV91" s="384">
        <v>-517.48</v>
      </c>
      <c r="AW91" s="384">
        <v>7604.1549999999997</v>
      </c>
      <c r="AX91" s="384">
        <v>7086.6749999999993</v>
      </c>
      <c r="AY91" s="384">
        <f t="shared" si="9"/>
        <v>7604.1549999999997</v>
      </c>
      <c r="AZ91" s="384">
        <f t="shared" si="10"/>
        <v>0</v>
      </c>
      <c r="BA91" s="384">
        <f t="shared" si="11"/>
        <v>-537.64400000000001</v>
      </c>
    </row>
    <row r="92" spans="1:53" s="379" customFormat="1">
      <c r="A92" s="383">
        <v>0.39583333333333298</v>
      </c>
      <c r="B92" s="384">
        <v>3739.0729999999999</v>
      </c>
      <c r="C92" s="384">
        <v>2187.471</v>
      </c>
      <c r="D92" s="384">
        <v>48.098999999999997</v>
      </c>
      <c r="E92" s="384">
        <v>490.51100000000002</v>
      </c>
      <c r="F92" s="384">
        <v>103</v>
      </c>
      <c r="G92" s="384">
        <v>0</v>
      </c>
      <c r="H92" s="384">
        <v>184.09800000000001</v>
      </c>
      <c r="I92" s="384">
        <v>147.30199999999999</v>
      </c>
      <c r="J92" s="384">
        <v>1188.2049999999999</v>
      </c>
      <c r="K92" s="384">
        <v>-1005.652</v>
      </c>
      <c r="L92" s="384">
        <v>-418.59</v>
      </c>
      <c r="M92" s="384">
        <v>7082.107</v>
      </c>
      <c r="N92" s="384">
        <v>6663.5169999999998</v>
      </c>
      <c r="O92" s="384">
        <f t="shared" si="3"/>
        <v>7082.107</v>
      </c>
      <c r="P92" s="384">
        <f t="shared" si="4"/>
        <v>1188.2049999999999</v>
      </c>
      <c r="Q92" s="384">
        <f t="shared" si="5"/>
        <v>0</v>
      </c>
      <c r="S92" s="383">
        <v>0.39583333333333298</v>
      </c>
      <c r="T92" s="384">
        <v>3145.1689999999999</v>
      </c>
      <c r="U92" s="384">
        <v>2100.5740000000001</v>
      </c>
      <c r="V92" s="384">
        <v>40.130000000000003</v>
      </c>
      <c r="W92" s="384">
        <v>493.03</v>
      </c>
      <c r="X92" s="384">
        <v>206.50899999999999</v>
      </c>
      <c r="Y92" s="384">
        <v>0</v>
      </c>
      <c r="Z92" s="384">
        <v>1795.2339999999999</v>
      </c>
      <c r="AA92" s="384">
        <v>133.99799999999999</v>
      </c>
      <c r="AB92" s="384">
        <v>1493.711</v>
      </c>
      <c r="AC92" s="384">
        <v>-982.61199999999997</v>
      </c>
      <c r="AD92" s="384">
        <v>-406.62900000000002</v>
      </c>
      <c r="AE92" s="384">
        <v>8425.7430000000004</v>
      </c>
      <c r="AF92" s="384">
        <v>8019.1140000000005</v>
      </c>
      <c r="AG92" s="384">
        <f t="shared" si="6"/>
        <v>8425.7430000000004</v>
      </c>
      <c r="AH92" s="384">
        <f t="shared" si="7"/>
        <v>1493.711</v>
      </c>
      <c r="AI92" s="384">
        <f t="shared" si="8"/>
        <v>0</v>
      </c>
      <c r="AK92" s="383">
        <v>0.39583333333333298</v>
      </c>
      <c r="AL92" s="384">
        <v>3145.4850000000001</v>
      </c>
      <c r="AM92" s="384">
        <v>3515.1350000000002</v>
      </c>
      <c r="AN92" s="384">
        <v>0</v>
      </c>
      <c r="AO92" s="384">
        <v>455.9</v>
      </c>
      <c r="AP92" s="384">
        <v>185.23599999999999</v>
      </c>
      <c r="AQ92" s="384">
        <v>0</v>
      </c>
      <c r="AR92" s="384">
        <v>866.40200000000004</v>
      </c>
      <c r="AS92" s="384">
        <v>23.785</v>
      </c>
      <c r="AT92" s="384">
        <v>-494.11</v>
      </c>
      <c r="AU92" s="384">
        <v>-0.38200000000000001</v>
      </c>
      <c r="AV92" s="384">
        <v>-516.31399999999996</v>
      </c>
      <c r="AW92" s="384">
        <v>7697.4510000000009</v>
      </c>
      <c r="AX92" s="384">
        <v>7181.1370000000006</v>
      </c>
      <c r="AY92" s="384">
        <f t="shared" si="9"/>
        <v>7697.4510000000009</v>
      </c>
      <c r="AZ92" s="384">
        <f t="shared" si="10"/>
        <v>0</v>
      </c>
      <c r="BA92" s="384">
        <f t="shared" si="11"/>
        <v>-494.11</v>
      </c>
    </row>
    <row r="93" spans="1:53" s="379" customFormat="1">
      <c r="A93" s="383">
        <v>0.40625</v>
      </c>
      <c r="B93" s="384">
        <v>3739.1260000000002</v>
      </c>
      <c r="C93" s="384">
        <v>2180.0500000000002</v>
      </c>
      <c r="D93" s="384">
        <v>48.186</v>
      </c>
      <c r="E93" s="384">
        <v>490</v>
      </c>
      <c r="F93" s="384">
        <v>103.015</v>
      </c>
      <c r="G93" s="384">
        <v>0</v>
      </c>
      <c r="H93" s="384">
        <v>231.05199999999999</v>
      </c>
      <c r="I93" s="384">
        <v>149.65899999999999</v>
      </c>
      <c r="J93" s="384">
        <v>1286.684</v>
      </c>
      <c r="K93" s="384">
        <v>-1004.314</v>
      </c>
      <c r="L93" s="384">
        <v>-418.93900000000002</v>
      </c>
      <c r="M93" s="384">
        <v>7223.4579999999987</v>
      </c>
      <c r="N93" s="384">
        <v>6804.5189999999984</v>
      </c>
      <c r="O93" s="384">
        <f t="shared" si="3"/>
        <v>7223.4579999999987</v>
      </c>
      <c r="P93" s="384">
        <f t="shared" si="4"/>
        <v>1286.684</v>
      </c>
      <c r="Q93" s="384">
        <f t="shared" si="5"/>
        <v>0</v>
      </c>
      <c r="S93" s="383">
        <v>0.40625</v>
      </c>
      <c r="T93" s="384">
        <v>3145.127</v>
      </c>
      <c r="U93" s="384">
        <v>2064.4749999999999</v>
      </c>
      <c r="V93" s="384">
        <v>40.116</v>
      </c>
      <c r="W93" s="384">
        <v>491.53</v>
      </c>
      <c r="X93" s="384">
        <v>206.50399999999999</v>
      </c>
      <c r="Y93" s="384">
        <v>0</v>
      </c>
      <c r="Z93" s="384">
        <v>1923.7819999999999</v>
      </c>
      <c r="AA93" s="384">
        <v>130.86799999999999</v>
      </c>
      <c r="AB93" s="384">
        <v>1502.201</v>
      </c>
      <c r="AC93" s="384">
        <v>-1015.102</v>
      </c>
      <c r="AD93" s="384">
        <v>-404.80599999999998</v>
      </c>
      <c r="AE93" s="384">
        <v>8489.5009999999984</v>
      </c>
      <c r="AF93" s="384">
        <v>8084.6949999999988</v>
      </c>
      <c r="AG93" s="384">
        <f t="shared" si="6"/>
        <v>8489.5009999999984</v>
      </c>
      <c r="AH93" s="384">
        <f t="shared" si="7"/>
        <v>1502.201</v>
      </c>
      <c r="AI93" s="384">
        <f t="shared" si="8"/>
        <v>0</v>
      </c>
      <c r="AK93" s="383">
        <v>0.40625</v>
      </c>
      <c r="AL93" s="384">
        <v>3143.8090000000002</v>
      </c>
      <c r="AM93" s="384">
        <v>3449.03</v>
      </c>
      <c r="AN93" s="384">
        <v>0</v>
      </c>
      <c r="AO93" s="384">
        <v>450.82799999999997</v>
      </c>
      <c r="AP93" s="384">
        <v>185.22399999999999</v>
      </c>
      <c r="AQ93" s="384">
        <v>0</v>
      </c>
      <c r="AR93" s="384">
        <v>918.22900000000004</v>
      </c>
      <c r="AS93" s="384">
        <v>28.042999999999999</v>
      </c>
      <c r="AT93" s="384">
        <v>-94.262</v>
      </c>
      <c r="AU93" s="384">
        <v>-298.76499999999999</v>
      </c>
      <c r="AV93" s="384">
        <v>-510.44200000000001</v>
      </c>
      <c r="AW93" s="384">
        <v>7782.1359999999995</v>
      </c>
      <c r="AX93" s="384">
        <v>7271.6939999999995</v>
      </c>
      <c r="AY93" s="384">
        <f t="shared" si="9"/>
        <v>7782.1359999999995</v>
      </c>
      <c r="AZ93" s="384">
        <f t="shared" si="10"/>
        <v>0</v>
      </c>
      <c r="BA93" s="384">
        <f t="shared" si="11"/>
        <v>-94.262</v>
      </c>
    </row>
    <row r="94" spans="1:53" s="379" customFormat="1">
      <c r="A94" s="383">
        <v>0.41666666666666702</v>
      </c>
      <c r="B94" s="384">
        <v>3737.9740000000002</v>
      </c>
      <c r="C94" s="384">
        <v>2175.67</v>
      </c>
      <c r="D94" s="384">
        <v>48.171999999999997</v>
      </c>
      <c r="E94" s="384">
        <v>495.72899999999998</v>
      </c>
      <c r="F94" s="384">
        <v>98.698999999999998</v>
      </c>
      <c r="G94" s="384">
        <v>0</v>
      </c>
      <c r="H94" s="384">
        <v>281.67099999999999</v>
      </c>
      <c r="I94" s="384">
        <v>153.76400000000001</v>
      </c>
      <c r="J94" s="384">
        <v>1386.3579999999999</v>
      </c>
      <c r="K94" s="384">
        <v>-1000.376</v>
      </c>
      <c r="L94" s="384">
        <v>-419.83699999999999</v>
      </c>
      <c r="M94" s="384">
        <v>7377.6610000000001</v>
      </c>
      <c r="N94" s="384">
        <v>6957.8240000000005</v>
      </c>
      <c r="O94" s="384">
        <f t="shared" si="3"/>
        <v>7377.6610000000001</v>
      </c>
      <c r="P94" s="384">
        <f t="shared" si="4"/>
        <v>1386.3579999999999</v>
      </c>
      <c r="Q94" s="384">
        <f t="shared" si="5"/>
        <v>0</v>
      </c>
      <c r="S94" s="383">
        <v>0.41666666666666702</v>
      </c>
      <c r="T94" s="384">
        <v>3142.99</v>
      </c>
      <c r="U94" s="384">
        <v>2049.7130000000002</v>
      </c>
      <c r="V94" s="384">
        <v>40.130000000000003</v>
      </c>
      <c r="W94" s="384">
        <v>471.755</v>
      </c>
      <c r="X94" s="384">
        <v>203.215</v>
      </c>
      <c r="Y94" s="384">
        <v>0</v>
      </c>
      <c r="Z94" s="384">
        <v>2040.2080000000001</v>
      </c>
      <c r="AA94" s="384">
        <v>129.608</v>
      </c>
      <c r="AB94" s="384">
        <v>1538.61</v>
      </c>
      <c r="AC94" s="384">
        <v>-1012.043</v>
      </c>
      <c r="AD94" s="384">
        <v>-403.73599999999999</v>
      </c>
      <c r="AE94" s="384">
        <v>8604.1860000000015</v>
      </c>
      <c r="AF94" s="384">
        <v>8200.4500000000007</v>
      </c>
      <c r="AG94" s="384">
        <f t="shared" si="6"/>
        <v>8604.1860000000015</v>
      </c>
      <c r="AH94" s="384">
        <f t="shared" si="7"/>
        <v>1538.61</v>
      </c>
      <c r="AI94" s="384">
        <f t="shared" si="8"/>
        <v>0</v>
      </c>
      <c r="AK94" s="383">
        <v>0.41666666666666702</v>
      </c>
      <c r="AL94" s="384">
        <v>3141.91</v>
      </c>
      <c r="AM94" s="384">
        <v>3140.9430000000002</v>
      </c>
      <c r="AN94" s="384">
        <v>0</v>
      </c>
      <c r="AO94" s="384">
        <v>425.995</v>
      </c>
      <c r="AP94" s="384">
        <v>181.327</v>
      </c>
      <c r="AQ94" s="384">
        <v>0</v>
      </c>
      <c r="AR94" s="384">
        <v>1000.1180000000001</v>
      </c>
      <c r="AS94" s="384">
        <v>24.12</v>
      </c>
      <c r="AT94" s="384">
        <v>381.488</v>
      </c>
      <c r="AU94" s="384">
        <v>-315.35199999999998</v>
      </c>
      <c r="AV94" s="384">
        <v>-481.85</v>
      </c>
      <c r="AW94" s="384">
        <v>7980.549</v>
      </c>
      <c r="AX94" s="384">
        <v>7498.6989999999996</v>
      </c>
      <c r="AY94" s="384">
        <f t="shared" si="9"/>
        <v>7980.549</v>
      </c>
      <c r="AZ94" s="384">
        <f t="shared" si="10"/>
        <v>381.488</v>
      </c>
      <c r="BA94" s="384">
        <f t="shared" si="11"/>
        <v>0</v>
      </c>
    </row>
    <row r="95" spans="1:53" s="379" customFormat="1">
      <c r="A95" s="383">
        <v>0.42708333333333298</v>
      </c>
      <c r="B95" s="384">
        <v>3739.7669999999998</v>
      </c>
      <c r="C95" s="384">
        <v>2222.5479999999998</v>
      </c>
      <c r="D95" s="384">
        <v>48.158999999999999</v>
      </c>
      <c r="E95" s="384">
        <v>497.31400000000002</v>
      </c>
      <c r="F95" s="384">
        <v>98.722999999999999</v>
      </c>
      <c r="G95" s="384">
        <v>0</v>
      </c>
      <c r="H95" s="384">
        <v>348.536</v>
      </c>
      <c r="I95" s="384">
        <v>153.535</v>
      </c>
      <c r="J95" s="384">
        <v>1472.64</v>
      </c>
      <c r="K95" s="384">
        <v>-1112.9480000000001</v>
      </c>
      <c r="L95" s="384">
        <v>-425.43599999999998</v>
      </c>
      <c r="M95" s="384">
        <v>7468.2739999999994</v>
      </c>
      <c r="N95" s="384">
        <v>7042.8379999999997</v>
      </c>
      <c r="O95" s="384">
        <f t="shared" si="3"/>
        <v>7468.2739999999994</v>
      </c>
      <c r="P95" s="384">
        <f t="shared" si="4"/>
        <v>1472.64</v>
      </c>
      <c r="Q95" s="384">
        <f t="shared" si="5"/>
        <v>0</v>
      </c>
      <c r="S95" s="383">
        <v>0.42708333333333298</v>
      </c>
      <c r="T95" s="384">
        <v>3143.3409999999999</v>
      </c>
      <c r="U95" s="384">
        <v>2053.4989999999998</v>
      </c>
      <c r="V95" s="384">
        <v>40.183</v>
      </c>
      <c r="W95" s="384">
        <v>467.77199999999999</v>
      </c>
      <c r="X95" s="384">
        <v>203.19200000000001</v>
      </c>
      <c r="Y95" s="384">
        <v>0</v>
      </c>
      <c r="Z95" s="384">
        <v>2138.491</v>
      </c>
      <c r="AA95" s="384">
        <v>125.26300000000001</v>
      </c>
      <c r="AB95" s="384">
        <v>1404.1610000000001</v>
      </c>
      <c r="AC95" s="384">
        <v>-1011.838</v>
      </c>
      <c r="AD95" s="384">
        <v>-404.96600000000001</v>
      </c>
      <c r="AE95" s="384">
        <v>8564.0640000000003</v>
      </c>
      <c r="AF95" s="384">
        <v>8159.098</v>
      </c>
      <c r="AG95" s="384">
        <f t="shared" si="6"/>
        <v>8564.0640000000003</v>
      </c>
      <c r="AH95" s="384">
        <f t="shared" si="7"/>
        <v>1404.1610000000001</v>
      </c>
      <c r="AI95" s="384">
        <f t="shared" si="8"/>
        <v>0</v>
      </c>
      <c r="AK95" s="383">
        <v>0.42708333333333298</v>
      </c>
      <c r="AL95" s="384">
        <v>3141.3409999999999</v>
      </c>
      <c r="AM95" s="384">
        <v>3078.4870000000001</v>
      </c>
      <c r="AN95" s="384">
        <v>0</v>
      </c>
      <c r="AO95" s="384">
        <v>422.01299999999998</v>
      </c>
      <c r="AP95" s="384">
        <v>181.33</v>
      </c>
      <c r="AQ95" s="384">
        <v>0</v>
      </c>
      <c r="AR95" s="384">
        <v>1082.386</v>
      </c>
      <c r="AS95" s="384">
        <v>24.158000000000001</v>
      </c>
      <c r="AT95" s="384">
        <v>630.91800000000001</v>
      </c>
      <c r="AU95" s="384">
        <v>-523.38900000000001</v>
      </c>
      <c r="AV95" s="384">
        <v>-476.56900000000002</v>
      </c>
      <c r="AW95" s="384">
        <v>8037.2439999999997</v>
      </c>
      <c r="AX95" s="384">
        <v>7560.6749999999993</v>
      </c>
      <c r="AY95" s="384">
        <f t="shared" si="9"/>
        <v>8037.2439999999997</v>
      </c>
      <c r="AZ95" s="384">
        <f t="shared" si="10"/>
        <v>630.91800000000001</v>
      </c>
      <c r="BA95" s="384">
        <f t="shared" si="11"/>
        <v>0</v>
      </c>
    </row>
    <row r="96" spans="1:53" s="379" customFormat="1">
      <c r="A96" s="383">
        <v>0.4375</v>
      </c>
      <c r="B96" s="384">
        <v>3740.8679999999999</v>
      </c>
      <c r="C96" s="384">
        <v>2245.5030000000002</v>
      </c>
      <c r="D96" s="384">
        <v>48.171999999999997</v>
      </c>
      <c r="E96" s="384">
        <v>497.01600000000002</v>
      </c>
      <c r="F96" s="384">
        <v>98.727999999999994</v>
      </c>
      <c r="G96" s="384">
        <v>0</v>
      </c>
      <c r="H96" s="384">
        <v>398.62099999999998</v>
      </c>
      <c r="I96" s="384">
        <v>155.21</v>
      </c>
      <c r="J96" s="384">
        <v>1489.769</v>
      </c>
      <c r="K96" s="384">
        <v>-1110.875</v>
      </c>
      <c r="L96" s="384">
        <v>-428.52199999999999</v>
      </c>
      <c r="M96" s="384">
        <v>7563.0119999999988</v>
      </c>
      <c r="N96" s="384">
        <v>7134.4899999999989</v>
      </c>
      <c r="O96" s="384">
        <f t="shared" si="3"/>
        <v>7563.0119999999988</v>
      </c>
      <c r="P96" s="384">
        <f t="shared" si="4"/>
        <v>1489.769</v>
      </c>
      <c r="Q96" s="384">
        <f t="shared" si="5"/>
        <v>0</v>
      </c>
      <c r="S96" s="383">
        <v>0.4375</v>
      </c>
      <c r="T96" s="384">
        <v>3142.3020000000001</v>
      </c>
      <c r="U96" s="384">
        <v>2035.9870000000001</v>
      </c>
      <c r="V96" s="384">
        <v>40.130000000000003</v>
      </c>
      <c r="W96" s="384">
        <v>470.91800000000001</v>
      </c>
      <c r="X96" s="384">
        <v>203.19</v>
      </c>
      <c r="Y96" s="384">
        <v>0</v>
      </c>
      <c r="Z96" s="384">
        <v>2235.1680000000001</v>
      </c>
      <c r="AA96" s="384">
        <v>113.53</v>
      </c>
      <c r="AB96" s="384">
        <v>1362.5039999999999</v>
      </c>
      <c r="AC96" s="384">
        <v>-1011.479</v>
      </c>
      <c r="AD96" s="384">
        <v>-404.42599999999999</v>
      </c>
      <c r="AE96" s="384">
        <v>8592.25</v>
      </c>
      <c r="AF96" s="384">
        <v>8187.8239999999996</v>
      </c>
      <c r="AG96" s="384">
        <f t="shared" si="6"/>
        <v>8592.25</v>
      </c>
      <c r="AH96" s="384">
        <f t="shared" si="7"/>
        <v>1362.5039999999999</v>
      </c>
      <c r="AI96" s="384">
        <f t="shared" si="8"/>
        <v>0</v>
      </c>
      <c r="AK96" s="383">
        <v>0.4375</v>
      </c>
      <c r="AL96" s="384">
        <v>3140.1469999999999</v>
      </c>
      <c r="AM96" s="384">
        <v>2968.085</v>
      </c>
      <c r="AN96" s="384">
        <v>0</v>
      </c>
      <c r="AO96" s="384">
        <v>428.779</v>
      </c>
      <c r="AP96" s="384">
        <v>181.33199999999999</v>
      </c>
      <c r="AQ96" s="384">
        <v>0</v>
      </c>
      <c r="AR96" s="384">
        <v>1112.848</v>
      </c>
      <c r="AS96" s="384">
        <v>21.672999999999998</v>
      </c>
      <c r="AT96" s="384">
        <v>1153.7159999999999</v>
      </c>
      <c r="AU96" s="384">
        <v>-958.48400000000004</v>
      </c>
      <c r="AV96" s="384">
        <v>-467.11</v>
      </c>
      <c r="AW96" s="384">
        <v>8048.0959999999995</v>
      </c>
      <c r="AX96" s="384">
        <v>7580.9859999999999</v>
      </c>
      <c r="AY96" s="384">
        <f t="shared" si="9"/>
        <v>8048.0959999999995</v>
      </c>
      <c r="AZ96" s="384">
        <f t="shared" si="10"/>
        <v>1153.7159999999999</v>
      </c>
      <c r="BA96" s="384">
        <f t="shared" si="11"/>
        <v>0</v>
      </c>
    </row>
    <row r="97" spans="1:53" s="379" customFormat="1">
      <c r="A97" s="383">
        <v>0.44791666666666702</v>
      </c>
      <c r="B97" s="384">
        <v>3741.5940000000001</v>
      </c>
      <c r="C97" s="384">
        <v>2255.1529999999998</v>
      </c>
      <c r="D97" s="384">
        <v>48.146000000000001</v>
      </c>
      <c r="E97" s="384">
        <v>497.26499999999999</v>
      </c>
      <c r="F97" s="384">
        <v>98.534000000000006</v>
      </c>
      <c r="G97" s="384">
        <v>0</v>
      </c>
      <c r="H97" s="384">
        <v>467.16500000000002</v>
      </c>
      <c r="I97" s="384">
        <v>147.78</v>
      </c>
      <c r="J97" s="384">
        <v>1499.0509999999999</v>
      </c>
      <c r="K97" s="384">
        <v>-1109.492</v>
      </c>
      <c r="L97" s="384">
        <v>-430.72699999999998</v>
      </c>
      <c r="M97" s="384">
        <v>7645.1959999999981</v>
      </c>
      <c r="N97" s="384">
        <v>7214.4689999999982</v>
      </c>
      <c r="O97" s="384">
        <f t="shared" si="3"/>
        <v>7645.1959999999981</v>
      </c>
      <c r="P97" s="384">
        <f t="shared" si="4"/>
        <v>1499.0509999999999</v>
      </c>
      <c r="Q97" s="384">
        <f t="shared" si="5"/>
        <v>0</v>
      </c>
      <c r="S97" s="383">
        <v>0.44791666666666702</v>
      </c>
      <c r="T97" s="384">
        <v>3142.59</v>
      </c>
      <c r="U97" s="384">
        <v>2034.13</v>
      </c>
      <c r="V97" s="384">
        <v>40.19</v>
      </c>
      <c r="W97" s="384">
        <v>465.61</v>
      </c>
      <c r="X97" s="384">
        <v>203.184</v>
      </c>
      <c r="Y97" s="384">
        <v>0</v>
      </c>
      <c r="Z97" s="384">
        <v>2324.8809999999999</v>
      </c>
      <c r="AA97" s="384">
        <v>80.146000000000001</v>
      </c>
      <c r="AB97" s="384">
        <v>1307.0450000000001</v>
      </c>
      <c r="AC97" s="384">
        <v>-1009.0549999999999</v>
      </c>
      <c r="AD97" s="384">
        <v>-404.46</v>
      </c>
      <c r="AE97" s="384">
        <v>8588.7209999999995</v>
      </c>
      <c r="AF97" s="384">
        <v>8184.2609999999995</v>
      </c>
      <c r="AG97" s="384">
        <f t="shared" si="6"/>
        <v>8588.7209999999995</v>
      </c>
      <c r="AH97" s="384">
        <f t="shared" si="7"/>
        <v>1307.0450000000001</v>
      </c>
      <c r="AI97" s="384">
        <f t="shared" si="8"/>
        <v>0</v>
      </c>
      <c r="AK97" s="383">
        <v>0.44791666666666702</v>
      </c>
      <c r="AL97" s="384">
        <v>3141.2220000000002</v>
      </c>
      <c r="AM97" s="384">
        <v>2918.6770000000001</v>
      </c>
      <c r="AN97" s="384">
        <v>0</v>
      </c>
      <c r="AO97" s="384">
        <v>448.185</v>
      </c>
      <c r="AP97" s="384">
        <v>181.328</v>
      </c>
      <c r="AQ97" s="384">
        <v>0</v>
      </c>
      <c r="AR97" s="384">
        <v>1098.7</v>
      </c>
      <c r="AS97" s="384">
        <v>18.419</v>
      </c>
      <c r="AT97" s="384">
        <v>1288.8699999999999</v>
      </c>
      <c r="AU97" s="384">
        <v>-1003.862</v>
      </c>
      <c r="AV97" s="384">
        <v>-463.58800000000002</v>
      </c>
      <c r="AW97" s="384">
        <v>8091.5390000000016</v>
      </c>
      <c r="AX97" s="384">
        <v>7627.9510000000018</v>
      </c>
      <c r="AY97" s="384">
        <f t="shared" si="9"/>
        <v>8091.5390000000016</v>
      </c>
      <c r="AZ97" s="384">
        <f t="shared" si="10"/>
        <v>1288.8699999999999</v>
      </c>
      <c r="BA97" s="384">
        <f t="shared" si="11"/>
        <v>0</v>
      </c>
    </row>
    <row r="98" spans="1:53" s="379" customFormat="1">
      <c r="A98" s="383">
        <v>0.45833333333333298</v>
      </c>
      <c r="B98" s="384">
        <v>3741.7460000000001</v>
      </c>
      <c r="C98" s="384">
        <v>2293.8240000000001</v>
      </c>
      <c r="D98" s="384">
        <v>48.091999999999999</v>
      </c>
      <c r="E98" s="384">
        <v>494.649</v>
      </c>
      <c r="F98" s="384">
        <v>95.363</v>
      </c>
      <c r="G98" s="384">
        <v>0</v>
      </c>
      <c r="H98" s="384">
        <v>516.19799999999998</v>
      </c>
      <c r="I98" s="384">
        <v>141.35499999999999</v>
      </c>
      <c r="J98" s="384">
        <v>1448.7629999999999</v>
      </c>
      <c r="K98" s="384">
        <v>-1106.307</v>
      </c>
      <c r="L98" s="384">
        <v>-434.839</v>
      </c>
      <c r="M98" s="384">
        <v>7673.683</v>
      </c>
      <c r="N98" s="384">
        <v>7238.8440000000001</v>
      </c>
      <c r="O98" s="384">
        <f t="shared" si="3"/>
        <v>7673.683</v>
      </c>
      <c r="P98" s="384">
        <f t="shared" si="4"/>
        <v>1448.7629999999999</v>
      </c>
      <c r="Q98" s="384">
        <f t="shared" si="5"/>
        <v>0</v>
      </c>
      <c r="S98" s="383">
        <v>0.45833333333333298</v>
      </c>
      <c r="T98" s="384">
        <v>3142.502</v>
      </c>
      <c r="U98" s="384">
        <v>2026.9459999999999</v>
      </c>
      <c r="V98" s="384">
        <v>40.197000000000003</v>
      </c>
      <c r="W98" s="384">
        <v>448.83699999999999</v>
      </c>
      <c r="X98" s="384">
        <v>203.773</v>
      </c>
      <c r="Y98" s="384">
        <v>0</v>
      </c>
      <c r="Z98" s="384">
        <v>2393.154</v>
      </c>
      <c r="AA98" s="384">
        <v>102.57</v>
      </c>
      <c r="AB98" s="384">
        <v>1267.8969999999999</v>
      </c>
      <c r="AC98" s="384">
        <v>-1007.855</v>
      </c>
      <c r="AD98" s="384">
        <v>-404.22500000000002</v>
      </c>
      <c r="AE98" s="384">
        <v>8618.0210000000006</v>
      </c>
      <c r="AF98" s="384">
        <v>8213.7960000000003</v>
      </c>
      <c r="AG98" s="384">
        <f t="shared" si="6"/>
        <v>8618.0210000000006</v>
      </c>
      <c r="AH98" s="384">
        <f t="shared" si="7"/>
        <v>1267.8969999999999</v>
      </c>
      <c r="AI98" s="384">
        <f t="shared" si="8"/>
        <v>0</v>
      </c>
      <c r="AK98" s="383">
        <v>0.45833333333333298</v>
      </c>
      <c r="AL98" s="384">
        <v>3142.4670000000001</v>
      </c>
      <c r="AM98" s="384">
        <v>2977.06</v>
      </c>
      <c r="AN98" s="384">
        <v>0</v>
      </c>
      <c r="AO98" s="384">
        <v>435.065</v>
      </c>
      <c r="AP98" s="384">
        <v>173.273</v>
      </c>
      <c r="AQ98" s="384">
        <v>0</v>
      </c>
      <c r="AR98" s="384">
        <v>1146.212</v>
      </c>
      <c r="AS98" s="384">
        <v>18.506</v>
      </c>
      <c r="AT98" s="384">
        <v>1301.0509999999999</v>
      </c>
      <c r="AU98" s="384">
        <v>-1001.636</v>
      </c>
      <c r="AV98" s="384">
        <v>-468.47300000000001</v>
      </c>
      <c r="AW98" s="384">
        <v>8191.9979999999996</v>
      </c>
      <c r="AX98" s="384">
        <v>7723.5249999999996</v>
      </c>
      <c r="AY98" s="384">
        <f t="shared" si="9"/>
        <v>8191.9979999999996</v>
      </c>
      <c r="AZ98" s="384">
        <f t="shared" si="10"/>
        <v>1301.0509999999999</v>
      </c>
      <c r="BA98" s="384">
        <f t="shared" si="11"/>
        <v>0</v>
      </c>
    </row>
    <row r="99" spans="1:53" s="379" customFormat="1">
      <c r="A99" s="383">
        <v>0.46875</v>
      </c>
      <c r="B99" s="384">
        <v>3740.5169999999998</v>
      </c>
      <c r="C99" s="384">
        <v>2271.1320000000001</v>
      </c>
      <c r="D99" s="384">
        <v>48.131999999999998</v>
      </c>
      <c r="E99" s="384">
        <v>499.93799999999999</v>
      </c>
      <c r="F99" s="384">
        <v>95.518000000000001</v>
      </c>
      <c r="G99" s="384">
        <v>0</v>
      </c>
      <c r="H99" s="384">
        <v>559.74800000000005</v>
      </c>
      <c r="I99" s="384">
        <v>143.69200000000001</v>
      </c>
      <c r="J99" s="384">
        <v>1549.7739999999999</v>
      </c>
      <c r="K99" s="384">
        <v>-1104.797</v>
      </c>
      <c r="L99" s="384">
        <v>-434.012</v>
      </c>
      <c r="M99" s="384">
        <v>7803.6539999999986</v>
      </c>
      <c r="N99" s="384">
        <v>7369.6419999999989</v>
      </c>
      <c r="O99" s="384">
        <f t="shared" si="3"/>
        <v>7803.6539999999986</v>
      </c>
      <c r="P99" s="384">
        <f t="shared" si="4"/>
        <v>1549.7739999999999</v>
      </c>
      <c r="Q99" s="384">
        <f t="shared" si="5"/>
        <v>0</v>
      </c>
      <c r="S99" s="383">
        <v>0.46875</v>
      </c>
      <c r="T99" s="384">
        <v>3140.3470000000002</v>
      </c>
      <c r="U99" s="384">
        <v>2015.2460000000001</v>
      </c>
      <c r="V99" s="384">
        <v>40.03</v>
      </c>
      <c r="W99" s="384">
        <v>449.27600000000001</v>
      </c>
      <c r="X99" s="384">
        <v>203.774</v>
      </c>
      <c r="Y99" s="384">
        <v>0</v>
      </c>
      <c r="Z99" s="384">
        <v>2460.5569999999998</v>
      </c>
      <c r="AA99" s="384">
        <v>90.070999999999998</v>
      </c>
      <c r="AB99" s="384">
        <v>1260.4839999999999</v>
      </c>
      <c r="AC99" s="384">
        <v>-1005.413</v>
      </c>
      <c r="AD99" s="384">
        <v>-403.65100000000001</v>
      </c>
      <c r="AE99" s="384">
        <v>8654.3719999999994</v>
      </c>
      <c r="AF99" s="384">
        <v>8250.7209999999995</v>
      </c>
      <c r="AG99" s="384">
        <f t="shared" si="6"/>
        <v>8654.3719999999994</v>
      </c>
      <c r="AH99" s="384">
        <f t="shared" si="7"/>
        <v>1260.4839999999999</v>
      </c>
      <c r="AI99" s="384">
        <f t="shared" si="8"/>
        <v>0</v>
      </c>
      <c r="AK99" s="383">
        <v>0.46875</v>
      </c>
      <c r="AL99" s="384">
        <v>3141.3339999999998</v>
      </c>
      <c r="AM99" s="384">
        <v>2977.0059999999999</v>
      </c>
      <c r="AN99" s="384">
        <v>0</v>
      </c>
      <c r="AO99" s="384">
        <v>443.51499999999999</v>
      </c>
      <c r="AP99" s="384">
        <v>173.251</v>
      </c>
      <c r="AQ99" s="384">
        <v>0</v>
      </c>
      <c r="AR99" s="384">
        <v>1184.623</v>
      </c>
      <c r="AS99" s="384">
        <v>17.37</v>
      </c>
      <c r="AT99" s="384">
        <v>1326.664</v>
      </c>
      <c r="AU99" s="384">
        <v>-999.71</v>
      </c>
      <c r="AV99" s="384">
        <v>-469.09100000000001</v>
      </c>
      <c r="AW99" s="384">
        <v>8264.0529999999999</v>
      </c>
      <c r="AX99" s="384">
        <v>7794.9619999999995</v>
      </c>
      <c r="AY99" s="384">
        <f t="shared" si="9"/>
        <v>8264.0529999999999</v>
      </c>
      <c r="AZ99" s="384">
        <f t="shared" si="10"/>
        <v>1326.664</v>
      </c>
      <c r="BA99" s="384">
        <f t="shared" si="11"/>
        <v>0</v>
      </c>
    </row>
    <row r="100" spans="1:53" s="379" customFormat="1">
      <c r="A100" s="383">
        <v>0.47916666666666702</v>
      </c>
      <c r="B100" s="384">
        <v>3739.18</v>
      </c>
      <c r="C100" s="384">
        <v>2237.2359999999999</v>
      </c>
      <c r="D100" s="384">
        <v>48.052</v>
      </c>
      <c r="E100" s="384">
        <v>495.34699999999998</v>
      </c>
      <c r="F100" s="384">
        <v>95.263000000000005</v>
      </c>
      <c r="G100" s="384">
        <v>0</v>
      </c>
      <c r="H100" s="384">
        <v>569.77099999999996</v>
      </c>
      <c r="I100" s="384">
        <v>144.61199999999999</v>
      </c>
      <c r="J100" s="384">
        <v>1643.2059999999999</v>
      </c>
      <c r="K100" s="384">
        <v>-1103.4390000000001</v>
      </c>
      <c r="L100" s="384">
        <v>-431.017</v>
      </c>
      <c r="M100" s="384">
        <v>7869.2279999999973</v>
      </c>
      <c r="N100" s="384">
        <v>7438.2109999999975</v>
      </c>
      <c r="O100" s="384">
        <f t="shared" si="3"/>
        <v>7869.2279999999973</v>
      </c>
      <c r="P100" s="384">
        <f t="shared" si="4"/>
        <v>1643.2059999999999</v>
      </c>
      <c r="Q100" s="384">
        <f t="shared" si="5"/>
        <v>0</v>
      </c>
      <c r="S100" s="383">
        <v>0.47916666666666702</v>
      </c>
      <c r="T100" s="384">
        <v>3140.19</v>
      </c>
      <c r="U100" s="384">
        <v>2024.6880000000001</v>
      </c>
      <c r="V100" s="384">
        <v>40.162999999999997</v>
      </c>
      <c r="W100" s="384">
        <v>449.904</v>
      </c>
      <c r="X100" s="384">
        <v>203.76300000000001</v>
      </c>
      <c r="Y100" s="384">
        <v>0</v>
      </c>
      <c r="Z100" s="384">
        <v>2477.0949999999998</v>
      </c>
      <c r="AA100" s="384">
        <v>82.850999999999999</v>
      </c>
      <c r="AB100" s="384">
        <v>1200.0350000000001</v>
      </c>
      <c r="AC100" s="384">
        <v>-1003.997</v>
      </c>
      <c r="AD100" s="384">
        <v>-404.57</v>
      </c>
      <c r="AE100" s="384">
        <v>8614.6920000000009</v>
      </c>
      <c r="AF100" s="384">
        <v>8210.1220000000012</v>
      </c>
      <c r="AG100" s="384">
        <f t="shared" si="6"/>
        <v>8614.6920000000009</v>
      </c>
      <c r="AH100" s="384">
        <f t="shared" si="7"/>
        <v>1200.0350000000001</v>
      </c>
      <c r="AI100" s="384">
        <f t="shared" si="8"/>
        <v>0</v>
      </c>
      <c r="AK100" s="383">
        <v>0.47916666666666702</v>
      </c>
      <c r="AL100" s="384">
        <v>3138.5</v>
      </c>
      <c r="AM100" s="384">
        <v>3018.9250000000002</v>
      </c>
      <c r="AN100" s="384">
        <v>0</v>
      </c>
      <c r="AO100" s="384">
        <v>428.99599999999998</v>
      </c>
      <c r="AP100" s="384">
        <v>173.25</v>
      </c>
      <c r="AQ100" s="384">
        <v>0</v>
      </c>
      <c r="AR100" s="384">
        <v>1202.239</v>
      </c>
      <c r="AS100" s="384">
        <v>17.581</v>
      </c>
      <c r="AT100" s="384">
        <v>1259.5229999999999</v>
      </c>
      <c r="AU100" s="384">
        <v>-998.97799999999995</v>
      </c>
      <c r="AV100" s="384">
        <v>-472.07799999999997</v>
      </c>
      <c r="AW100" s="384">
        <v>8240.0360000000001</v>
      </c>
      <c r="AX100" s="384">
        <v>7767.9580000000005</v>
      </c>
      <c r="AY100" s="384">
        <f t="shared" si="9"/>
        <v>8240.0360000000001</v>
      </c>
      <c r="AZ100" s="384">
        <f t="shared" si="10"/>
        <v>1259.5229999999999</v>
      </c>
      <c r="BA100" s="384">
        <f t="shared" si="11"/>
        <v>0</v>
      </c>
    </row>
    <row r="101" spans="1:53" s="379" customFormat="1">
      <c r="A101" s="383">
        <v>0.48958333333333298</v>
      </c>
      <c r="B101" s="384">
        <v>3738.5929999999998</v>
      </c>
      <c r="C101" s="384">
        <v>2208.6750000000002</v>
      </c>
      <c r="D101" s="384">
        <v>48.139000000000003</v>
      </c>
      <c r="E101" s="384">
        <v>495.392</v>
      </c>
      <c r="F101" s="384">
        <v>95.052999999999997</v>
      </c>
      <c r="G101" s="384">
        <v>0</v>
      </c>
      <c r="H101" s="384">
        <v>591.46</v>
      </c>
      <c r="I101" s="384">
        <v>149.63900000000001</v>
      </c>
      <c r="J101" s="384">
        <v>1673.296</v>
      </c>
      <c r="K101" s="384">
        <v>-1100.498</v>
      </c>
      <c r="L101" s="384">
        <v>-429.04500000000002</v>
      </c>
      <c r="M101" s="384">
        <v>7899.7489999999998</v>
      </c>
      <c r="N101" s="384">
        <v>7470.7039999999997</v>
      </c>
      <c r="O101" s="384">
        <f t="shared" si="3"/>
        <v>7899.7489999999998</v>
      </c>
      <c r="P101" s="384">
        <f t="shared" si="4"/>
        <v>1673.296</v>
      </c>
      <c r="Q101" s="384">
        <f t="shared" si="5"/>
        <v>0</v>
      </c>
      <c r="S101" s="383">
        <v>0.48958333333333298</v>
      </c>
      <c r="T101" s="384">
        <v>3138.9140000000002</v>
      </c>
      <c r="U101" s="384">
        <v>2036.2</v>
      </c>
      <c r="V101" s="384">
        <v>40.116</v>
      </c>
      <c r="W101" s="384">
        <v>447.59300000000002</v>
      </c>
      <c r="X101" s="384">
        <v>203.75800000000001</v>
      </c>
      <c r="Y101" s="384">
        <v>0</v>
      </c>
      <c r="Z101" s="384">
        <v>2532.8409999999999</v>
      </c>
      <c r="AA101" s="384">
        <v>77.525000000000006</v>
      </c>
      <c r="AB101" s="384">
        <v>1062.4739999999999</v>
      </c>
      <c r="AC101" s="384">
        <v>-1002.561</v>
      </c>
      <c r="AD101" s="384">
        <v>-405.96</v>
      </c>
      <c r="AE101" s="384">
        <v>8536.86</v>
      </c>
      <c r="AF101" s="384">
        <v>8130.9000000000005</v>
      </c>
      <c r="AG101" s="384">
        <f t="shared" si="6"/>
        <v>8536.86</v>
      </c>
      <c r="AH101" s="384">
        <f t="shared" si="7"/>
        <v>1062.4739999999999</v>
      </c>
      <c r="AI101" s="384">
        <f t="shared" si="8"/>
        <v>0</v>
      </c>
      <c r="AK101" s="383">
        <v>0.48958333333333298</v>
      </c>
      <c r="AL101" s="384">
        <v>3137.616</v>
      </c>
      <c r="AM101" s="384">
        <v>2786.0419999999999</v>
      </c>
      <c r="AN101" s="384">
        <v>0</v>
      </c>
      <c r="AO101" s="384">
        <v>425.85300000000001</v>
      </c>
      <c r="AP101" s="384">
        <v>173.249</v>
      </c>
      <c r="AQ101" s="384">
        <v>0</v>
      </c>
      <c r="AR101" s="384">
        <v>1231.845</v>
      </c>
      <c r="AS101" s="384">
        <v>17.829999999999998</v>
      </c>
      <c r="AT101" s="384">
        <v>1451.2239999999999</v>
      </c>
      <c r="AU101" s="384">
        <v>-996.17499999999995</v>
      </c>
      <c r="AV101" s="384">
        <v>-451.15499999999997</v>
      </c>
      <c r="AW101" s="384">
        <v>8227.4840000000004</v>
      </c>
      <c r="AX101" s="384">
        <v>7776.3290000000006</v>
      </c>
      <c r="AY101" s="384">
        <f t="shared" si="9"/>
        <v>8227.4840000000004</v>
      </c>
      <c r="AZ101" s="384">
        <f t="shared" si="10"/>
        <v>1451.2239999999999</v>
      </c>
      <c r="BA101" s="384">
        <f t="shared" si="11"/>
        <v>0</v>
      </c>
    </row>
    <row r="102" spans="1:53" s="379" customFormat="1">
      <c r="A102" s="383">
        <v>0.5</v>
      </c>
      <c r="B102" s="384">
        <v>3739.8739999999998</v>
      </c>
      <c r="C102" s="384">
        <v>2179.1610000000001</v>
      </c>
      <c r="D102" s="384">
        <v>46.067</v>
      </c>
      <c r="E102" s="384">
        <v>497.45100000000002</v>
      </c>
      <c r="F102" s="384">
        <v>77.671000000000006</v>
      </c>
      <c r="G102" s="384">
        <v>0</v>
      </c>
      <c r="H102" s="384">
        <v>640.548</v>
      </c>
      <c r="I102" s="384">
        <v>162.91200000000001</v>
      </c>
      <c r="J102" s="384">
        <v>1611.7449999999999</v>
      </c>
      <c r="K102" s="384">
        <v>-1098.203</v>
      </c>
      <c r="L102" s="384">
        <v>-427.65100000000001</v>
      </c>
      <c r="M102" s="384">
        <v>7857.2260000000006</v>
      </c>
      <c r="N102" s="384">
        <v>7429.5750000000007</v>
      </c>
      <c r="O102" s="384">
        <f t="shared" si="3"/>
        <v>7857.2260000000006</v>
      </c>
      <c r="P102" s="384">
        <f t="shared" si="4"/>
        <v>1611.7449999999999</v>
      </c>
      <c r="Q102" s="384">
        <f t="shared" si="5"/>
        <v>0</v>
      </c>
      <c r="S102" s="383">
        <v>0.5</v>
      </c>
      <c r="T102" s="384">
        <v>3138.5709999999999</v>
      </c>
      <c r="U102" s="384">
        <v>2030.2629999999999</v>
      </c>
      <c r="V102" s="384">
        <v>40.162999999999997</v>
      </c>
      <c r="W102" s="384">
        <v>411.13799999999998</v>
      </c>
      <c r="X102" s="384">
        <v>201.66300000000001</v>
      </c>
      <c r="Y102" s="384">
        <v>0</v>
      </c>
      <c r="Z102" s="384">
        <v>2595.4140000000002</v>
      </c>
      <c r="AA102" s="384">
        <v>70.88</v>
      </c>
      <c r="AB102" s="384">
        <v>1024.482</v>
      </c>
      <c r="AC102" s="384">
        <v>-1001.607</v>
      </c>
      <c r="AD102" s="384">
        <v>-404.24900000000002</v>
      </c>
      <c r="AE102" s="384">
        <v>8510.9669999999987</v>
      </c>
      <c r="AF102" s="384">
        <v>8106.7179999999989</v>
      </c>
      <c r="AG102" s="384">
        <f t="shared" si="6"/>
        <v>8510.9669999999987</v>
      </c>
      <c r="AH102" s="384">
        <f t="shared" si="7"/>
        <v>1024.482</v>
      </c>
      <c r="AI102" s="384">
        <f t="shared" si="8"/>
        <v>0</v>
      </c>
      <c r="AK102" s="383">
        <v>0.5</v>
      </c>
      <c r="AL102" s="384">
        <v>3137.23</v>
      </c>
      <c r="AM102" s="384">
        <v>2766.1689999999999</v>
      </c>
      <c r="AN102" s="384">
        <v>0</v>
      </c>
      <c r="AO102" s="384">
        <v>420.46</v>
      </c>
      <c r="AP102" s="384">
        <v>170.18799999999999</v>
      </c>
      <c r="AQ102" s="384">
        <v>0</v>
      </c>
      <c r="AR102" s="384">
        <v>1232.1469999999999</v>
      </c>
      <c r="AS102" s="384">
        <v>17.393999999999998</v>
      </c>
      <c r="AT102" s="384">
        <v>1465.951</v>
      </c>
      <c r="AU102" s="384">
        <v>-993.71299999999997</v>
      </c>
      <c r="AV102" s="384">
        <v>-449.03800000000001</v>
      </c>
      <c r="AW102" s="384">
        <v>8215.8260000000009</v>
      </c>
      <c r="AX102" s="384">
        <v>7766.7880000000005</v>
      </c>
      <c r="AY102" s="384">
        <f t="shared" si="9"/>
        <v>8215.8260000000009</v>
      </c>
      <c r="AZ102" s="384">
        <f t="shared" si="10"/>
        <v>1465.951</v>
      </c>
      <c r="BA102" s="384">
        <f t="shared" si="11"/>
        <v>0</v>
      </c>
    </row>
    <row r="103" spans="1:53" s="379" customFormat="1">
      <c r="A103" s="383">
        <v>0.51041666666666696</v>
      </c>
      <c r="B103" s="384">
        <v>3740.3679999999999</v>
      </c>
      <c r="C103" s="384">
        <v>2166.3270000000002</v>
      </c>
      <c r="D103" s="384">
        <v>45.277999999999999</v>
      </c>
      <c r="E103" s="384">
        <v>499.34100000000001</v>
      </c>
      <c r="F103" s="384">
        <v>77.783000000000001</v>
      </c>
      <c r="G103" s="384">
        <v>0</v>
      </c>
      <c r="H103" s="384">
        <v>677.93799999999999</v>
      </c>
      <c r="I103" s="384">
        <v>162.90100000000001</v>
      </c>
      <c r="J103" s="384">
        <v>1604.7929999999999</v>
      </c>
      <c r="K103" s="384">
        <v>-1095.9169999999999</v>
      </c>
      <c r="L103" s="384">
        <v>-427.43</v>
      </c>
      <c r="M103" s="384">
        <v>7878.8120000000017</v>
      </c>
      <c r="N103" s="384">
        <v>7451.3820000000014</v>
      </c>
      <c r="O103" s="384">
        <f t="shared" si="3"/>
        <v>7878.8120000000017</v>
      </c>
      <c r="P103" s="384">
        <f t="shared" si="4"/>
        <v>1604.7929999999999</v>
      </c>
      <c r="Q103" s="384">
        <f t="shared" si="5"/>
        <v>0</v>
      </c>
      <c r="S103" s="383">
        <v>0.51041666666666696</v>
      </c>
      <c r="T103" s="384">
        <v>3137.7</v>
      </c>
      <c r="U103" s="384">
        <v>2027.153</v>
      </c>
      <c r="V103" s="384">
        <v>40.156999999999996</v>
      </c>
      <c r="W103" s="384">
        <v>409.84399999999999</v>
      </c>
      <c r="X103" s="384">
        <v>201.66</v>
      </c>
      <c r="Y103" s="384">
        <v>0</v>
      </c>
      <c r="Z103" s="384">
        <v>2614.7469999999998</v>
      </c>
      <c r="AA103" s="384">
        <v>70.087000000000003</v>
      </c>
      <c r="AB103" s="384">
        <v>946.73599999999999</v>
      </c>
      <c r="AC103" s="384">
        <v>-1000.245</v>
      </c>
      <c r="AD103" s="384">
        <v>-404.07600000000002</v>
      </c>
      <c r="AE103" s="384">
        <v>8447.8389999999999</v>
      </c>
      <c r="AF103" s="384">
        <v>8043.7629999999999</v>
      </c>
      <c r="AG103" s="384">
        <f t="shared" si="6"/>
        <v>8447.8389999999999</v>
      </c>
      <c r="AH103" s="384">
        <f t="shared" si="7"/>
        <v>946.73599999999999</v>
      </c>
      <c r="AI103" s="384">
        <f t="shared" si="8"/>
        <v>0</v>
      </c>
      <c r="AK103" s="383">
        <v>0.51041666666666696</v>
      </c>
      <c r="AL103" s="384">
        <v>3139.06</v>
      </c>
      <c r="AM103" s="384">
        <v>2584.4459999999999</v>
      </c>
      <c r="AN103" s="384">
        <v>0</v>
      </c>
      <c r="AO103" s="384">
        <v>414.92700000000002</v>
      </c>
      <c r="AP103" s="384">
        <v>170.17</v>
      </c>
      <c r="AQ103" s="384">
        <v>0</v>
      </c>
      <c r="AR103" s="384">
        <v>1224.7370000000001</v>
      </c>
      <c r="AS103" s="384">
        <v>16.044</v>
      </c>
      <c r="AT103" s="384">
        <v>1572.8820000000001</v>
      </c>
      <c r="AU103" s="384">
        <v>-994.33699999999999</v>
      </c>
      <c r="AV103" s="384">
        <v>-432.45499999999998</v>
      </c>
      <c r="AW103" s="384">
        <v>8127.9290000000001</v>
      </c>
      <c r="AX103" s="384">
        <v>7695.4740000000002</v>
      </c>
      <c r="AY103" s="384">
        <f t="shared" si="9"/>
        <v>8127.9290000000001</v>
      </c>
      <c r="AZ103" s="384">
        <f t="shared" si="10"/>
        <v>1572.8820000000001</v>
      </c>
      <c r="BA103" s="384">
        <f t="shared" si="11"/>
        <v>0</v>
      </c>
    </row>
    <row r="104" spans="1:53" s="379" customFormat="1">
      <c r="A104" s="383">
        <v>0.52083333333333304</v>
      </c>
      <c r="B104" s="384">
        <v>3739.7269999999999</v>
      </c>
      <c r="C104" s="384">
        <v>2162.8539999999998</v>
      </c>
      <c r="D104" s="384">
        <v>47.798000000000002</v>
      </c>
      <c r="E104" s="384">
        <v>498.92899999999997</v>
      </c>
      <c r="F104" s="384">
        <v>77.798000000000002</v>
      </c>
      <c r="G104" s="384">
        <v>0</v>
      </c>
      <c r="H104" s="384">
        <v>677.76800000000003</v>
      </c>
      <c r="I104" s="384">
        <v>163.20099999999999</v>
      </c>
      <c r="J104" s="384">
        <v>1506.1279999999999</v>
      </c>
      <c r="K104" s="384">
        <v>-1094</v>
      </c>
      <c r="L104" s="384">
        <v>-427.113</v>
      </c>
      <c r="M104" s="384">
        <v>7780.2029999999995</v>
      </c>
      <c r="N104" s="384">
        <v>7353.0899999999992</v>
      </c>
      <c r="O104" s="384">
        <f t="shared" si="3"/>
        <v>7780.2029999999995</v>
      </c>
      <c r="P104" s="384">
        <f t="shared" si="4"/>
        <v>1506.1279999999999</v>
      </c>
      <c r="Q104" s="384">
        <f t="shared" si="5"/>
        <v>0</v>
      </c>
      <c r="S104" s="383">
        <v>0.52083333333333304</v>
      </c>
      <c r="T104" s="384">
        <v>3136.1019999999999</v>
      </c>
      <c r="U104" s="384">
        <v>2022.008</v>
      </c>
      <c r="V104" s="384">
        <v>40.137</v>
      </c>
      <c r="W104" s="384">
        <v>408.53899999999999</v>
      </c>
      <c r="X104" s="384">
        <v>201.65199999999999</v>
      </c>
      <c r="Y104" s="384">
        <v>0</v>
      </c>
      <c r="Z104" s="384">
        <v>2607.8359999999998</v>
      </c>
      <c r="AA104" s="384">
        <v>72.186000000000007</v>
      </c>
      <c r="AB104" s="384">
        <v>891.36099999999999</v>
      </c>
      <c r="AC104" s="384">
        <v>-998.52099999999996</v>
      </c>
      <c r="AD104" s="384">
        <v>-403.428</v>
      </c>
      <c r="AE104" s="384">
        <v>8381.2999999999993</v>
      </c>
      <c r="AF104" s="384">
        <v>7977.8719999999994</v>
      </c>
      <c r="AG104" s="384">
        <f t="shared" si="6"/>
        <v>8381.2999999999993</v>
      </c>
      <c r="AH104" s="384">
        <f t="shared" si="7"/>
        <v>891.36099999999999</v>
      </c>
      <c r="AI104" s="384">
        <f t="shared" si="8"/>
        <v>0</v>
      </c>
      <c r="AK104" s="383">
        <v>0.52083333333333304</v>
      </c>
      <c r="AL104" s="384">
        <v>3139.5189999999998</v>
      </c>
      <c r="AM104" s="384">
        <v>2589.163</v>
      </c>
      <c r="AN104" s="384">
        <v>0</v>
      </c>
      <c r="AO104" s="384">
        <v>406.74</v>
      </c>
      <c r="AP104" s="384">
        <v>170.15899999999999</v>
      </c>
      <c r="AQ104" s="384">
        <v>0</v>
      </c>
      <c r="AR104" s="384">
        <v>1219.1980000000001</v>
      </c>
      <c r="AS104" s="384">
        <v>16.876000000000001</v>
      </c>
      <c r="AT104" s="384">
        <v>1472.5740000000001</v>
      </c>
      <c r="AU104" s="384">
        <v>-992.83600000000001</v>
      </c>
      <c r="AV104" s="384">
        <v>-432.45400000000001</v>
      </c>
      <c r="AW104" s="384">
        <v>8021.3929999999991</v>
      </c>
      <c r="AX104" s="384">
        <v>7588.9389999999994</v>
      </c>
      <c r="AY104" s="384">
        <f t="shared" si="9"/>
        <v>8021.3929999999991</v>
      </c>
      <c r="AZ104" s="384">
        <f t="shared" si="10"/>
        <v>1472.5740000000001</v>
      </c>
      <c r="BA104" s="384">
        <f t="shared" si="11"/>
        <v>0</v>
      </c>
    </row>
    <row r="105" spans="1:53" s="379" customFormat="1">
      <c r="A105" s="383">
        <v>0.53125</v>
      </c>
      <c r="B105" s="384">
        <v>3738.3620000000001</v>
      </c>
      <c r="C105" s="384">
        <v>2139.5360000000001</v>
      </c>
      <c r="D105" s="384">
        <v>48.613999999999997</v>
      </c>
      <c r="E105" s="384">
        <v>494.85199999999998</v>
      </c>
      <c r="F105" s="384">
        <v>77.543999999999997</v>
      </c>
      <c r="G105" s="384">
        <v>0</v>
      </c>
      <c r="H105" s="384">
        <v>643.76499999999999</v>
      </c>
      <c r="I105" s="384">
        <v>166.958</v>
      </c>
      <c r="J105" s="384">
        <v>1600.73</v>
      </c>
      <c r="K105" s="384">
        <v>-1091.4390000000001</v>
      </c>
      <c r="L105" s="384">
        <v>-424.18799999999999</v>
      </c>
      <c r="M105" s="384">
        <v>7818.9219999999987</v>
      </c>
      <c r="N105" s="384">
        <v>7394.7339999999986</v>
      </c>
      <c r="O105" s="384">
        <f t="shared" si="3"/>
        <v>7818.9219999999987</v>
      </c>
      <c r="P105" s="384">
        <f t="shared" si="4"/>
        <v>1600.73</v>
      </c>
      <c r="Q105" s="384">
        <f t="shared" si="5"/>
        <v>0</v>
      </c>
      <c r="S105" s="383">
        <v>0.53125</v>
      </c>
      <c r="T105" s="384">
        <v>3134.538</v>
      </c>
      <c r="U105" s="384">
        <v>2026.048</v>
      </c>
      <c r="V105" s="384">
        <v>40.082999999999998</v>
      </c>
      <c r="W105" s="384">
        <v>408.226</v>
      </c>
      <c r="X105" s="384">
        <v>201.64</v>
      </c>
      <c r="Y105" s="384">
        <v>0</v>
      </c>
      <c r="Z105" s="384">
        <v>2581.3609999999999</v>
      </c>
      <c r="AA105" s="384">
        <v>66.438000000000002</v>
      </c>
      <c r="AB105" s="384">
        <v>861.68299999999999</v>
      </c>
      <c r="AC105" s="384">
        <v>-994.25099999999998</v>
      </c>
      <c r="AD105" s="384">
        <v>-403.27</v>
      </c>
      <c r="AE105" s="384">
        <v>8325.7659999999996</v>
      </c>
      <c r="AF105" s="384">
        <v>7922.4959999999992</v>
      </c>
      <c r="AG105" s="384">
        <f t="shared" si="6"/>
        <v>8325.7659999999996</v>
      </c>
      <c r="AH105" s="384">
        <f t="shared" si="7"/>
        <v>861.68299999999999</v>
      </c>
      <c r="AI105" s="384">
        <f t="shared" si="8"/>
        <v>0</v>
      </c>
      <c r="AK105" s="383">
        <v>0.53125</v>
      </c>
      <c r="AL105" s="384">
        <v>3139.806</v>
      </c>
      <c r="AM105" s="384">
        <v>2545.62</v>
      </c>
      <c r="AN105" s="384">
        <v>0</v>
      </c>
      <c r="AO105" s="384">
        <v>404.42099999999999</v>
      </c>
      <c r="AP105" s="384">
        <v>170.15</v>
      </c>
      <c r="AQ105" s="384">
        <v>0</v>
      </c>
      <c r="AR105" s="384">
        <v>1192.576</v>
      </c>
      <c r="AS105" s="384">
        <v>16.312000000000001</v>
      </c>
      <c r="AT105" s="384">
        <v>1512.3050000000001</v>
      </c>
      <c r="AU105" s="384">
        <v>-990.30399999999997</v>
      </c>
      <c r="AV105" s="384">
        <v>-428.24700000000001</v>
      </c>
      <c r="AW105" s="384">
        <v>7990.8859999999986</v>
      </c>
      <c r="AX105" s="384">
        <v>7562.6389999999983</v>
      </c>
      <c r="AY105" s="384">
        <f t="shared" si="9"/>
        <v>7990.8859999999986</v>
      </c>
      <c r="AZ105" s="384">
        <f t="shared" si="10"/>
        <v>1512.3050000000001</v>
      </c>
      <c r="BA105" s="384">
        <f t="shared" si="11"/>
        <v>0</v>
      </c>
    </row>
    <row r="106" spans="1:53" s="379" customFormat="1">
      <c r="A106" s="383">
        <v>0.54166666666666696</v>
      </c>
      <c r="B106" s="384">
        <v>3735.9839999999999</v>
      </c>
      <c r="C106" s="384">
        <v>2202.7109999999998</v>
      </c>
      <c r="D106" s="384">
        <v>55.265000000000001</v>
      </c>
      <c r="E106" s="384">
        <v>466.82799999999997</v>
      </c>
      <c r="F106" s="384">
        <v>74.387</v>
      </c>
      <c r="G106" s="384">
        <v>0</v>
      </c>
      <c r="H106" s="384">
        <v>593.93200000000002</v>
      </c>
      <c r="I106" s="384">
        <v>178.369</v>
      </c>
      <c r="J106" s="384">
        <v>1642.6489999999999</v>
      </c>
      <c r="K106" s="384">
        <v>-1088.748</v>
      </c>
      <c r="L106" s="384">
        <v>-427.33600000000001</v>
      </c>
      <c r="M106" s="384">
        <v>7861.3770000000004</v>
      </c>
      <c r="N106" s="384">
        <v>7434.0410000000002</v>
      </c>
      <c r="O106" s="384">
        <f t="shared" si="3"/>
        <v>7861.3770000000004</v>
      </c>
      <c r="P106" s="384">
        <f t="shared" si="4"/>
        <v>1642.6489999999999</v>
      </c>
      <c r="Q106" s="384">
        <f t="shared" si="5"/>
        <v>0</v>
      </c>
      <c r="S106" s="383">
        <v>0.54166666666666696</v>
      </c>
      <c r="T106" s="384">
        <v>3135.1610000000001</v>
      </c>
      <c r="U106" s="384">
        <v>2026.259</v>
      </c>
      <c r="V106" s="384">
        <v>40.122999999999998</v>
      </c>
      <c r="W106" s="384">
        <v>406.96300000000002</v>
      </c>
      <c r="X106" s="384">
        <v>199.851</v>
      </c>
      <c r="Y106" s="384">
        <v>0</v>
      </c>
      <c r="Z106" s="384">
        <v>2546.4189999999999</v>
      </c>
      <c r="AA106" s="384">
        <v>63.204000000000001</v>
      </c>
      <c r="AB106" s="384">
        <v>926.67399999999998</v>
      </c>
      <c r="AC106" s="384">
        <v>-991.54</v>
      </c>
      <c r="AD106" s="384">
        <v>-402.77800000000002</v>
      </c>
      <c r="AE106" s="384">
        <v>8353.1139999999978</v>
      </c>
      <c r="AF106" s="384">
        <v>7950.3359999999975</v>
      </c>
      <c r="AG106" s="384">
        <f t="shared" si="6"/>
        <v>8353.1139999999978</v>
      </c>
      <c r="AH106" s="384">
        <f t="shared" si="7"/>
        <v>926.67399999999998</v>
      </c>
      <c r="AI106" s="384">
        <f t="shared" si="8"/>
        <v>0</v>
      </c>
      <c r="AK106" s="383">
        <v>0.54166666666666696</v>
      </c>
      <c r="AL106" s="384">
        <v>3138.1689999999999</v>
      </c>
      <c r="AM106" s="384">
        <v>2598.0630000000001</v>
      </c>
      <c r="AN106" s="384">
        <v>0</v>
      </c>
      <c r="AO106" s="384">
        <v>402.09</v>
      </c>
      <c r="AP106" s="384">
        <v>169.87100000000001</v>
      </c>
      <c r="AQ106" s="384">
        <v>0</v>
      </c>
      <c r="AR106" s="384">
        <v>1192.1980000000001</v>
      </c>
      <c r="AS106" s="384">
        <v>19.303000000000001</v>
      </c>
      <c r="AT106" s="384">
        <v>1510.9079999999999</v>
      </c>
      <c r="AU106" s="384">
        <v>-986.83299999999997</v>
      </c>
      <c r="AV106" s="384">
        <v>-432.78800000000001</v>
      </c>
      <c r="AW106" s="384">
        <v>8043.7690000000011</v>
      </c>
      <c r="AX106" s="384">
        <v>7610.9810000000016</v>
      </c>
      <c r="AY106" s="384">
        <f t="shared" si="9"/>
        <v>8043.7690000000011</v>
      </c>
      <c r="AZ106" s="384">
        <f t="shared" si="10"/>
        <v>1510.9079999999999</v>
      </c>
      <c r="BA106" s="384">
        <f t="shared" si="11"/>
        <v>0</v>
      </c>
    </row>
    <row r="107" spans="1:53" s="379" customFormat="1">
      <c r="A107" s="383">
        <v>0.55208333333333304</v>
      </c>
      <c r="B107" s="384">
        <v>3736.0610000000001</v>
      </c>
      <c r="C107" s="384">
        <v>2201.9810000000002</v>
      </c>
      <c r="D107" s="384">
        <v>56.154000000000003</v>
      </c>
      <c r="E107" s="384">
        <v>465.72399999999999</v>
      </c>
      <c r="F107" s="384">
        <v>74.600999999999999</v>
      </c>
      <c r="G107" s="384">
        <v>0</v>
      </c>
      <c r="H107" s="384">
        <v>544.91899999999998</v>
      </c>
      <c r="I107" s="384">
        <v>179.14500000000001</v>
      </c>
      <c r="J107" s="384">
        <v>1657.1220000000001</v>
      </c>
      <c r="K107" s="384">
        <v>-1086.4849999999999</v>
      </c>
      <c r="L107" s="384">
        <v>-426.23</v>
      </c>
      <c r="M107" s="384">
        <v>7829.2220000000007</v>
      </c>
      <c r="N107" s="384">
        <v>7402.9920000000002</v>
      </c>
      <c r="O107" s="384">
        <f t="shared" si="3"/>
        <v>7829.2220000000007</v>
      </c>
      <c r="P107" s="384">
        <f t="shared" si="4"/>
        <v>1657.1220000000001</v>
      </c>
      <c r="Q107" s="384">
        <f t="shared" si="5"/>
        <v>0</v>
      </c>
      <c r="S107" s="383">
        <v>0.55208333333333304</v>
      </c>
      <c r="T107" s="384">
        <v>3135.11</v>
      </c>
      <c r="U107" s="384">
        <v>2032.7249999999999</v>
      </c>
      <c r="V107" s="384">
        <v>40.11</v>
      </c>
      <c r="W107" s="384">
        <v>406.899</v>
      </c>
      <c r="X107" s="384">
        <v>199.84399999999999</v>
      </c>
      <c r="Y107" s="384">
        <v>0</v>
      </c>
      <c r="Z107" s="384">
        <v>2478.9549999999999</v>
      </c>
      <c r="AA107" s="384">
        <v>67.206000000000003</v>
      </c>
      <c r="AB107" s="384">
        <v>857.04700000000003</v>
      </c>
      <c r="AC107" s="384">
        <v>-991.18200000000002</v>
      </c>
      <c r="AD107" s="384">
        <v>-402.62900000000002</v>
      </c>
      <c r="AE107" s="384">
        <v>8226.7139999999999</v>
      </c>
      <c r="AF107" s="384">
        <v>7824.085</v>
      </c>
      <c r="AG107" s="384">
        <f t="shared" si="6"/>
        <v>8226.7139999999999</v>
      </c>
      <c r="AH107" s="384">
        <f t="shared" si="7"/>
        <v>857.04700000000003</v>
      </c>
      <c r="AI107" s="384">
        <f t="shared" si="8"/>
        <v>0</v>
      </c>
      <c r="AK107" s="383">
        <v>0.55208333333333304</v>
      </c>
      <c r="AL107" s="384">
        <v>3136.1109999999999</v>
      </c>
      <c r="AM107" s="384">
        <v>2775.3130000000001</v>
      </c>
      <c r="AN107" s="384">
        <v>0</v>
      </c>
      <c r="AO107" s="384">
        <v>402.98399999999998</v>
      </c>
      <c r="AP107" s="384">
        <v>169.86099999999999</v>
      </c>
      <c r="AQ107" s="384">
        <v>0</v>
      </c>
      <c r="AR107" s="384">
        <v>1167.7260000000001</v>
      </c>
      <c r="AS107" s="384">
        <v>19.024000000000001</v>
      </c>
      <c r="AT107" s="384">
        <v>1329.652</v>
      </c>
      <c r="AU107" s="384">
        <v>-986.08600000000001</v>
      </c>
      <c r="AV107" s="384">
        <v>-448.47399999999999</v>
      </c>
      <c r="AW107" s="384">
        <v>8014.5850000000019</v>
      </c>
      <c r="AX107" s="384">
        <v>7566.1110000000017</v>
      </c>
      <c r="AY107" s="384">
        <f t="shared" si="9"/>
        <v>8014.5850000000019</v>
      </c>
      <c r="AZ107" s="384">
        <f t="shared" si="10"/>
        <v>1329.652</v>
      </c>
      <c r="BA107" s="384">
        <f t="shared" si="11"/>
        <v>0</v>
      </c>
    </row>
    <row r="108" spans="1:53" s="379" customFormat="1">
      <c r="A108" s="383">
        <v>0.5625</v>
      </c>
      <c r="B108" s="384">
        <v>3735.3809999999999</v>
      </c>
      <c r="C108" s="384">
        <v>2240.8319999999999</v>
      </c>
      <c r="D108" s="384">
        <v>56.073999999999998</v>
      </c>
      <c r="E108" s="384">
        <v>465.05399999999997</v>
      </c>
      <c r="F108" s="384">
        <v>74.751999999999995</v>
      </c>
      <c r="G108" s="384">
        <v>0</v>
      </c>
      <c r="H108" s="384">
        <v>502.90199999999999</v>
      </c>
      <c r="I108" s="384">
        <v>184.39500000000001</v>
      </c>
      <c r="J108" s="384">
        <v>1540.9459999999999</v>
      </c>
      <c r="K108" s="384">
        <v>-1031.4490000000001</v>
      </c>
      <c r="L108" s="384">
        <v>-428.70699999999999</v>
      </c>
      <c r="M108" s="384">
        <v>7768.8869999999988</v>
      </c>
      <c r="N108" s="384">
        <v>7340.1799999999985</v>
      </c>
      <c r="O108" s="384">
        <f t="shared" si="3"/>
        <v>7768.8869999999988</v>
      </c>
      <c r="P108" s="384">
        <f t="shared" si="4"/>
        <v>1540.9459999999999</v>
      </c>
      <c r="Q108" s="384">
        <f t="shared" si="5"/>
        <v>0</v>
      </c>
      <c r="S108" s="383">
        <v>0.5625</v>
      </c>
      <c r="T108" s="384">
        <v>3134.7840000000001</v>
      </c>
      <c r="U108" s="384">
        <v>2037.508</v>
      </c>
      <c r="V108" s="384">
        <v>40.103000000000002</v>
      </c>
      <c r="W108" s="384">
        <v>406.33600000000001</v>
      </c>
      <c r="X108" s="384">
        <v>199.834</v>
      </c>
      <c r="Y108" s="384">
        <v>0</v>
      </c>
      <c r="Z108" s="384">
        <v>2405.4259999999999</v>
      </c>
      <c r="AA108" s="384">
        <v>72.027000000000001</v>
      </c>
      <c r="AB108" s="384">
        <v>793.25300000000004</v>
      </c>
      <c r="AC108" s="384">
        <v>-988.40300000000002</v>
      </c>
      <c r="AD108" s="384">
        <v>-402.23700000000002</v>
      </c>
      <c r="AE108" s="384">
        <v>8100.8680000000004</v>
      </c>
      <c r="AF108" s="384">
        <v>7698.6310000000003</v>
      </c>
      <c r="AG108" s="384">
        <f t="shared" si="6"/>
        <v>8100.8680000000004</v>
      </c>
      <c r="AH108" s="384">
        <f t="shared" si="7"/>
        <v>793.25300000000004</v>
      </c>
      <c r="AI108" s="384">
        <f t="shared" si="8"/>
        <v>0</v>
      </c>
      <c r="AK108" s="383">
        <v>0.5625</v>
      </c>
      <c r="AL108" s="384">
        <v>3135.4839999999999</v>
      </c>
      <c r="AM108" s="384">
        <v>2750.5189999999998</v>
      </c>
      <c r="AN108" s="384">
        <v>0</v>
      </c>
      <c r="AO108" s="384">
        <v>403.98899999999998</v>
      </c>
      <c r="AP108" s="384">
        <v>169.851</v>
      </c>
      <c r="AQ108" s="384">
        <v>0</v>
      </c>
      <c r="AR108" s="384">
        <v>1130.7529999999999</v>
      </c>
      <c r="AS108" s="384">
        <v>18.027000000000001</v>
      </c>
      <c r="AT108" s="384">
        <v>1304.7660000000001</v>
      </c>
      <c r="AU108" s="384">
        <v>-983.07399999999996</v>
      </c>
      <c r="AV108" s="384">
        <v>-445.99599999999998</v>
      </c>
      <c r="AW108" s="384">
        <v>7930.3149999999996</v>
      </c>
      <c r="AX108" s="384">
        <v>7484.3189999999995</v>
      </c>
      <c r="AY108" s="384">
        <f t="shared" si="9"/>
        <v>7930.3149999999996</v>
      </c>
      <c r="AZ108" s="384">
        <f t="shared" si="10"/>
        <v>1304.7660000000001</v>
      </c>
      <c r="BA108" s="384">
        <f t="shared" si="11"/>
        <v>0</v>
      </c>
    </row>
    <row r="109" spans="1:53" s="379" customFormat="1">
      <c r="A109" s="383">
        <v>0.57291666666666696</v>
      </c>
      <c r="B109" s="384">
        <v>3735.634</v>
      </c>
      <c r="C109" s="384">
        <v>2271.7020000000002</v>
      </c>
      <c r="D109" s="384">
        <v>56.616</v>
      </c>
      <c r="E109" s="384">
        <v>468.94799999999998</v>
      </c>
      <c r="F109" s="384">
        <v>74.691999999999993</v>
      </c>
      <c r="G109" s="384">
        <v>0</v>
      </c>
      <c r="H109" s="384">
        <v>454.72500000000002</v>
      </c>
      <c r="I109" s="384">
        <v>192.93</v>
      </c>
      <c r="J109" s="384">
        <v>1251.5250000000001</v>
      </c>
      <c r="K109" s="384">
        <v>-773.17100000000005</v>
      </c>
      <c r="L109" s="384">
        <v>-430.68900000000002</v>
      </c>
      <c r="M109" s="384">
        <v>7733.6010000000006</v>
      </c>
      <c r="N109" s="384">
        <v>7302.9120000000003</v>
      </c>
      <c r="O109" s="384">
        <f t="shared" si="3"/>
        <v>7733.6010000000006</v>
      </c>
      <c r="P109" s="384">
        <f t="shared" si="4"/>
        <v>1251.5250000000001</v>
      </c>
      <c r="Q109" s="384">
        <f t="shared" si="5"/>
        <v>0</v>
      </c>
      <c r="S109" s="383">
        <v>0.57291666666666696</v>
      </c>
      <c r="T109" s="384">
        <v>3133.2240000000002</v>
      </c>
      <c r="U109" s="384">
        <v>2037.816</v>
      </c>
      <c r="V109" s="384">
        <v>40.082999999999998</v>
      </c>
      <c r="W109" s="384">
        <v>406.50400000000002</v>
      </c>
      <c r="X109" s="384">
        <v>199.83500000000001</v>
      </c>
      <c r="Y109" s="384">
        <v>0</v>
      </c>
      <c r="Z109" s="384">
        <v>2306.3780000000002</v>
      </c>
      <c r="AA109" s="384">
        <v>69.156000000000006</v>
      </c>
      <c r="AB109" s="384">
        <v>827.04399999999998</v>
      </c>
      <c r="AC109" s="384">
        <v>-985.88300000000004</v>
      </c>
      <c r="AD109" s="384">
        <v>-400.97800000000001</v>
      </c>
      <c r="AE109" s="384">
        <v>8034.1570000000011</v>
      </c>
      <c r="AF109" s="384">
        <v>7633.179000000001</v>
      </c>
      <c r="AG109" s="384">
        <f t="shared" si="6"/>
        <v>8034.1570000000011</v>
      </c>
      <c r="AH109" s="384">
        <f t="shared" si="7"/>
        <v>827.04399999999998</v>
      </c>
      <c r="AI109" s="384">
        <f t="shared" si="8"/>
        <v>0</v>
      </c>
      <c r="AK109" s="383">
        <v>0.57291666666666696</v>
      </c>
      <c r="AL109" s="384">
        <v>3136.5680000000002</v>
      </c>
      <c r="AM109" s="384">
        <v>2703.3809999999999</v>
      </c>
      <c r="AN109" s="384">
        <v>0</v>
      </c>
      <c r="AO109" s="384">
        <v>402.05799999999999</v>
      </c>
      <c r="AP109" s="384">
        <v>169.84</v>
      </c>
      <c r="AQ109" s="384">
        <v>0</v>
      </c>
      <c r="AR109" s="384">
        <v>1071.3219999999999</v>
      </c>
      <c r="AS109" s="384">
        <v>17.88</v>
      </c>
      <c r="AT109" s="384">
        <v>1387.248</v>
      </c>
      <c r="AU109" s="384">
        <v>-981.08900000000006</v>
      </c>
      <c r="AV109" s="384">
        <v>-441.31</v>
      </c>
      <c r="AW109" s="384">
        <v>7907.2080000000005</v>
      </c>
      <c r="AX109" s="384">
        <v>7465.8980000000001</v>
      </c>
      <c r="AY109" s="384">
        <f t="shared" si="9"/>
        <v>7907.2080000000005</v>
      </c>
      <c r="AZ109" s="384">
        <f t="shared" si="10"/>
        <v>1387.248</v>
      </c>
      <c r="BA109" s="384">
        <f t="shared" si="11"/>
        <v>0</v>
      </c>
    </row>
    <row r="110" spans="1:53" s="379" customFormat="1">
      <c r="A110" s="383">
        <v>0.58333333333333304</v>
      </c>
      <c r="B110" s="384">
        <v>3735.6170000000002</v>
      </c>
      <c r="C110" s="384">
        <v>2328.7849999999999</v>
      </c>
      <c r="D110" s="384">
        <v>63.293999999999997</v>
      </c>
      <c r="E110" s="384">
        <v>493.5</v>
      </c>
      <c r="F110" s="384">
        <v>73.45</v>
      </c>
      <c r="G110" s="384">
        <v>0</v>
      </c>
      <c r="H110" s="384">
        <v>408.97699999999998</v>
      </c>
      <c r="I110" s="384">
        <v>200.93199999999999</v>
      </c>
      <c r="J110" s="384">
        <v>1104.9459999999999</v>
      </c>
      <c r="K110" s="384">
        <v>-702.27099999999996</v>
      </c>
      <c r="L110" s="384">
        <v>-436.02600000000001</v>
      </c>
      <c r="M110" s="384">
        <v>7707.2300000000005</v>
      </c>
      <c r="N110" s="384">
        <v>7271.2040000000006</v>
      </c>
      <c r="O110" s="384">
        <f t="shared" si="3"/>
        <v>7707.2300000000005</v>
      </c>
      <c r="P110" s="384">
        <f t="shared" si="4"/>
        <v>1104.9459999999999</v>
      </c>
      <c r="Q110" s="384">
        <f t="shared" si="5"/>
        <v>0</v>
      </c>
      <c r="S110" s="383">
        <v>0.58333333333333304</v>
      </c>
      <c r="T110" s="384">
        <v>3132.4369999999999</v>
      </c>
      <c r="U110" s="384">
        <v>2015.0630000000001</v>
      </c>
      <c r="V110" s="384">
        <v>40.082999999999998</v>
      </c>
      <c r="W110" s="384">
        <v>405.40100000000001</v>
      </c>
      <c r="X110" s="384">
        <v>203.07900000000001</v>
      </c>
      <c r="Y110" s="384">
        <v>0</v>
      </c>
      <c r="Z110" s="384">
        <v>2209.6579999999999</v>
      </c>
      <c r="AA110" s="384">
        <v>71.037999999999997</v>
      </c>
      <c r="AB110" s="384">
        <v>926.13499999999999</v>
      </c>
      <c r="AC110" s="384">
        <v>-986.38699999999994</v>
      </c>
      <c r="AD110" s="384">
        <v>-397.80700000000002</v>
      </c>
      <c r="AE110" s="384">
        <v>8016.5069999999987</v>
      </c>
      <c r="AF110" s="384">
        <v>7618.6999999999989</v>
      </c>
      <c r="AG110" s="384">
        <f t="shared" si="6"/>
        <v>8016.5069999999987</v>
      </c>
      <c r="AH110" s="384">
        <f t="shared" si="7"/>
        <v>926.13499999999999</v>
      </c>
      <c r="AI110" s="384">
        <f t="shared" si="8"/>
        <v>0</v>
      </c>
      <c r="AK110" s="383">
        <v>0.58333333333333304</v>
      </c>
      <c r="AL110" s="384">
        <v>3137.5059999999999</v>
      </c>
      <c r="AM110" s="384">
        <v>2650.9609999999998</v>
      </c>
      <c r="AN110" s="384">
        <v>0</v>
      </c>
      <c r="AO110" s="384">
        <v>402.84199999999998</v>
      </c>
      <c r="AP110" s="384">
        <v>169.005</v>
      </c>
      <c r="AQ110" s="384">
        <v>0</v>
      </c>
      <c r="AR110" s="384">
        <v>1044.453</v>
      </c>
      <c r="AS110" s="384">
        <v>16.274999999999999</v>
      </c>
      <c r="AT110" s="384">
        <v>1464.9469999999999</v>
      </c>
      <c r="AU110" s="384">
        <v>-979.93100000000004</v>
      </c>
      <c r="AV110" s="384">
        <v>-436.476</v>
      </c>
      <c r="AW110" s="384">
        <v>7906.0579999999991</v>
      </c>
      <c r="AX110" s="384">
        <v>7469.5819999999994</v>
      </c>
      <c r="AY110" s="384">
        <f t="shared" si="9"/>
        <v>7906.0579999999991</v>
      </c>
      <c r="AZ110" s="384">
        <f t="shared" si="10"/>
        <v>1464.9469999999999</v>
      </c>
      <c r="BA110" s="384">
        <f t="shared" si="11"/>
        <v>0</v>
      </c>
    </row>
    <row r="111" spans="1:53" s="379" customFormat="1">
      <c r="A111" s="383">
        <v>0.59375</v>
      </c>
      <c r="B111" s="384">
        <v>3732.5390000000002</v>
      </c>
      <c r="C111" s="384">
        <v>2364.5070000000001</v>
      </c>
      <c r="D111" s="384">
        <v>64.17</v>
      </c>
      <c r="E111" s="384">
        <v>494.88099999999997</v>
      </c>
      <c r="F111" s="384">
        <v>73.599000000000004</v>
      </c>
      <c r="G111" s="384">
        <v>0</v>
      </c>
      <c r="H111" s="384">
        <v>341.31099999999998</v>
      </c>
      <c r="I111" s="384">
        <v>203.65799999999999</v>
      </c>
      <c r="J111" s="384">
        <v>875.88599999999997</v>
      </c>
      <c r="K111" s="384">
        <v>-516.07600000000002</v>
      </c>
      <c r="L111" s="384">
        <v>-437.65</v>
      </c>
      <c r="M111" s="384">
        <v>7634.4750000000013</v>
      </c>
      <c r="N111" s="384">
        <v>7196.8250000000016</v>
      </c>
      <c r="O111" s="384">
        <f t="shared" si="3"/>
        <v>7634.4750000000013</v>
      </c>
      <c r="P111" s="384">
        <f t="shared" si="4"/>
        <v>875.88599999999997</v>
      </c>
      <c r="Q111" s="384">
        <f t="shared" si="5"/>
        <v>0</v>
      </c>
      <c r="S111" s="383">
        <v>0.59375</v>
      </c>
      <c r="T111" s="384">
        <v>3130.53</v>
      </c>
      <c r="U111" s="384">
        <v>2017.0609999999999</v>
      </c>
      <c r="V111" s="384">
        <v>40.177</v>
      </c>
      <c r="W111" s="384">
        <v>404.87200000000001</v>
      </c>
      <c r="X111" s="384">
        <v>203.09800000000001</v>
      </c>
      <c r="Y111" s="384">
        <v>0</v>
      </c>
      <c r="Z111" s="384">
        <v>2094.922</v>
      </c>
      <c r="AA111" s="384">
        <v>72.748000000000005</v>
      </c>
      <c r="AB111" s="384">
        <v>871.67399999999998</v>
      </c>
      <c r="AC111" s="384">
        <v>-981.64300000000003</v>
      </c>
      <c r="AD111" s="384">
        <v>-396.548</v>
      </c>
      <c r="AE111" s="384">
        <v>7853.4389999999985</v>
      </c>
      <c r="AF111" s="384">
        <v>7456.8909999999987</v>
      </c>
      <c r="AG111" s="384">
        <f t="shared" si="6"/>
        <v>7853.4389999999985</v>
      </c>
      <c r="AH111" s="384">
        <f t="shared" si="7"/>
        <v>871.67399999999998</v>
      </c>
      <c r="AI111" s="384">
        <f t="shared" si="8"/>
        <v>0</v>
      </c>
      <c r="AK111" s="383">
        <v>0.59375</v>
      </c>
      <c r="AL111" s="384">
        <v>3136.7869999999998</v>
      </c>
      <c r="AM111" s="384">
        <v>2672.759</v>
      </c>
      <c r="AN111" s="384">
        <v>0</v>
      </c>
      <c r="AO111" s="384">
        <v>403.38099999999997</v>
      </c>
      <c r="AP111" s="384">
        <v>169</v>
      </c>
      <c r="AQ111" s="384">
        <v>0</v>
      </c>
      <c r="AR111" s="384">
        <v>957.13</v>
      </c>
      <c r="AS111" s="384">
        <v>13.742000000000001</v>
      </c>
      <c r="AT111" s="384">
        <v>1412.365</v>
      </c>
      <c r="AU111" s="384">
        <v>-977.28899999999999</v>
      </c>
      <c r="AV111" s="384">
        <v>-437.786</v>
      </c>
      <c r="AW111" s="384">
        <v>7787.8750000000009</v>
      </c>
      <c r="AX111" s="384">
        <v>7350.0890000000009</v>
      </c>
      <c r="AY111" s="384">
        <f t="shared" si="9"/>
        <v>7787.8750000000009</v>
      </c>
      <c r="AZ111" s="384">
        <f t="shared" si="10"/>
        <v>1412.365</v>
      </c>
      <c r="BA111" s="384">
        <f t="shared" si="11"/>
        <v>0</v>
      </c>
    </row>
    <row r="112" spans="1:53" s="379" customFormat="1">
      <c r="A112" s="383">
        <v>0.60416666666666696</v>
      </c>
      <c r="B112" s="384">
        <v>3734.5529999999999</v>
      </c>
      <c r="C112" s="384">
        <v>2397.4279999999999</v>
      </c>
      <c r="D112" s="384">
        <v>64.316999999999993</v>
      </c>
      <c r="E112" s="384">
        <v>493.22300000000001</v>
      </c>
      <c r="F112" s="384">
        <v>73.622</v>
      </c>
      <c r="G112" s="384">
        <v>0</v>
      </c>
      <c r="H112" s="384">
        <v>274.262</v>
      </c>
      <c r="I112" s="384">
        <v>199.10400000000001</v>
      </c>
      <c r="J112" s="384">
        <v>337.476</v>
      </c>
      <c r="K112" s="384">
        <v>-19.582999999999998</v>
      </c>
      <c r="L112" s="384">
        <v>-439.06</v>
      </c>
      <c r="M112" s="384">
        <v>7554.402</v>
      </c>
      <c r="N112" s="384">
        <v>7115.3419999999996</v>
      </c>
      <c r="O112" s="384">
        <f t="shared" si="3"/>
        <v>7554.402</v>
      </c>
      <c r="P112" s="384">
        <f t="shared" si="4"/>
        <v>337.476</v>
      </c>
      <c r="Q112" s="384">
        <f t="shared" si="5"/>
        <v>0</v>
      </c>
      <c r="S112" s="383">
        <v>0.60416666666666696</v>
      </c>
      <c r="T112" s="384">
        <v>3129.3780000000002</v>
      </c>
      <c r="U112" s="384">
        <v>2012.8879999999999</v>
      </c>
      <c r="V112" s="384">
        <v>40.130000000000003</v>
      </c>
      <c r="W112" s="384">
        <v>405.97899999999998</v>
      </c>
      <c r="X112" s="384">
        <v>203.09100000000001</v>
      </c>
      <c r="Y112" s="384">
        <v>0</v>
      </c>
      <c r="Z112" s="384">
        <v>1944.3109999999999</v>
      </c>
      <c r="AA112" s="384">
        <v>91.48</v>
      </c>
      <c r="AB112" s="384">
        <v>859.97199999999998</v>
      </c>
      <c r="AC112" s="384">
        <v>-980.41200000000003</v>
      </c>
      <c r="AD112" s="384">
        <v>-394.75299999999999</v>
      </c>
      <c r="AE112" s="384">
        <v>7706.8169999999991</v>
      </c>
      <c r="AF112" s="384">
        <v>7312.0639999999994</v>
      </c>
      <c r="AG112" s="384">
        <f t="shared" si="6"/>
        <v>7706.8169999999991</v>
      </c>
      <c r="AH112" s="384">
        <f t="shared" si="7"/>
        <v>859.97199999999998</v>
      </c>
      <c r="AI112" s="384">
        <f t="shared" si="8"/>
        <v>0</v>
      </c>
      <c r="AK112" s="383">
        <v>0.60416666666666696</v>
      </c>
      <c r="AL112" s="384">
        <v>3135.5340000000001</v>
      </c>
      <c r="AM112" s="384">
        <v>2693.9929999999999</v>
      </c>
      <c r="AN112" s="384">
        <v>0</v>
      </c>
      <c r="AO112" s="384">
        <v>406.51900000000001</v>
      </c>
      <c r="AP112" s="384">
        <v>168.99</v>
      </c>
      <c r="AQ112" s="384">
        <v>0</v>
      </c>
      <c r="AR112" s="384">
        <v>906.05100000000004</v>
      </c>
      <c r="AS112" s="384">
        <v>12.776999999999999</v>
      </c>
      <c r="AT112" s="384">
        <v>1348.098</v>
      </c>
      <c r="AU112" s="384">
        <v>-976.45399999999995</v>
      </c>
      <c r="AV112" s="384">
        <v>-439.423</v>
      </c>
      <c r="AW112" s="384">
        <v>7695.5079999999998</v>
      </c>
      <c r="AX112" s="384">
        <v>7256.085</v>
      </c>
      <c r="AY112" s="384">
        <f t="shared" si="9"/>
        <v>7695.5079999999998</v>
      </c>
      <c r="AZ112" s="384">
        <f t="shared" si="10"/>
        <v>1348.098</v>
      </c>
      <c r="BA112" s="384">
        <f t="shared" si="11"/>
        <v>0</v>
      </c>
    </row>
    <row r="113" spans="1:53" s="379" customFormat="1">
      <c r="A113" s="383">
        <v>0.61458333333333304</v>
      </c>
      <c r="B113" s="384">
        <v>3735.2089999999998</v>
      </c>
      <c r="C113" s="384">
        <v>2441.587</v>
      </c>
      <c r="D113" s="384">
        <v>64.203000000000003</v>
      </c>
      <c r="E113" s="384">
        <v>500.00900000000001</v>
      </c>
      <c r="F113" s="384">
        <v>73.481999999999999</v>
      </c>
      <c r="G113" s="384">
        <v>0</v>
      </c>
      <c r="H113" s="384">
        <v>215.904</v>
      </c>
      <c r="I113" s="384">
        <v>205.11199999999999</v>
      </c>
      <c r="J113" s="384">
        <v>266.89100000000002</v>
      </c>
      <c r="K113" s="384">
        <v>0</v>
      </c>
      <c r="L113" s="384">
        <v>-442.09100000000001</v>
      </c>
      <c r="M113" s="384">
        <v>7502.3969999999999</v>
      </c>
      <c r="N113" s="384">
        <v>7060.3059999999996</v>
      </c>
      <c r="O113" s="384">
        <f t="shared" si="3"/>
        <v>7502.3969999999999</v>
      </c>
      <c r="P113" s="384">
        <f t="shared" si="4"/>
        <v>266.89100000000002</v>
      </c>
      <c r="Q113" s="384">
        <f t="shared" si="5"/>
        <v>0</v>
      </c>
      <c r="S113" s="383">
        <v>0.61458333333333304</v>
      </c>
      <c r="T113" s="384">
        <v>3128.4090000000001</v>
      </c>
      <c r="U113" s="384">
        <v>2025.5609999999999</v>
      </c>
      <c r="V113" s="384">
        <v>40.203000000000003</v>
      </c>
      <c r="W113" s="384">
        <v>409.55799999999999</v>
      </c>
      <c r="X113" s="384">
        <v>203.07499999999999</v>
      </c>
      <c r="Y113" s="384">
        <v>0</v>
      </c>
      <c r="Z113" s="384">
        <v>1794.9880000000001</v>
      </c>
      <c r="AA113" s="384">
        <v>89.774000000000001</v>
      </c>
      <c r="AB113" s="384">
        <v>824.12599999999998</v>
      </c>
      <c r="AC113" s="384">
        <v>-925.17</v>
      </c>
      <c r="AD113" s="384">
        <v>-394.21899999999999</v>
      </c>
      <c r="AE113" s="384">
        <v>7590.5240000000013</v>
      </c>
      <c r="AF113" s="384">
        <v>7196.3050000000012</v>
      </c>
      <c r="AG113" s="384">
        <f t="shared" si="6"/>
        <v>7590.5240000000013</v>
      </c>
      <c r="AH113" s="384">
        <f t="shared" si="7"/>
        <v>824.12599999999998</v>
      </c>
      <c r="AI113" s="384">
        <f t="shared" si="8"/>
        <v>0</v>
      </c>
      <c r="AK113" s="383">
        <v>0.61458333333333304</v>
      </c>
      <c r="AL113" s="384">
        <v>3133.6309999999999</v>
      </c>
      <c r="AM113" s="384">
        <v>2811.8380000000002</v>
      </c>
      <c r="AN113" s="384">
        <v>0</v>
      </c>
      <c r="AO113" s="384">
        <v>408.36700000000002</v>
      </c>
      <c r="AP113" s="384">
        <v>168.97499999999999</v>
      </c>
      <c r="AQ113" s="384">
        <v>0</v>
      </c>
      <c r="AR113" s="384">
        <v>847.69600000000003</v>
      </c>
      <c r="AS113" s="384">
        <v>14.212</v>
      </c>
      <c r="AT113" s="384">
        <v>1229.027</v>
      </c>
      <c r="AU113" s="384">
        <v>-974.73099999999999</v>
      </c>
      <c r="AV113" s="384">
        <v>-449.62200000000001</v>
      </c>
      <c r="AW113" s="384">
        <v>7639.0150000000012</v>
      </c>
      <c r="AX113" s="384">
        <v>7189.3930000000009</v>
      </c>
      <c r="AY113" s="384">
        <f t="shared" si="9"/>
        <v>7639.0150000000012</v>
      </c>
      <c r="AZ113" s="384">
        <f t="shared" si="10"/>
        <v>1229.027</v>
      </c>
      <c r="BA113" s="384">
        <f t="shared" si="11"/>
        <v>0</v>
      </c>
    </row>
    <row r="114" spans="1:53" s="379" customFormat="1">
      <c r="A114" s="383">
        <v>0.625</v>
      </c>
      <c r="B114" s="384">
        <v>3735.55</v>
      </c>
      <c r="C114" s="384">
        <v>2546.5520000000001</v>
      </c>
      <c r="D114" s="384">
        <v>64.162999999999997</v>
      </c>
      <c r="E114" s="384">
        <v>501.09899999999999</v>
      </c>
      <c r="F114" s="384">
        <v>73.998000000000005</v>
      </c>
      <c r="G114" s="384">
        <v>0</v>
      </c>
      <c r="H114" s="384">
        <v>160.77799999999999</v>
      </c>
      <c r="I114" s="384">
        <v>203.596</v>
      </c>
      <c r="J114" s="384">
        <v>233.53</v>
      </c>
      <c r="K114" s="384">
        <v>0</v>
      </c>
      <c r="L114" s="384">
        <v>-450.04399999999998</v>
      </c>
      <c r="M114" s="384">
        <v>7519.2660000000005</v>
      </c>
      <c r="N114" s="384">
        <v>7069.2220000000007</v>
      </c>
      <c r="O114" s="384">
        <f t="shared" si="3"/>
        <v>7519.2660000000005</v>
      </c>
      <c r="P114" s="384">
        <f t="shared" si="4"/>
        <v>233.53</v>
      </c>
      <c r="Q114" s="384">
        <f t="shared" si="5"/>
        <v>0</v>
      </c>
      <c r="S114" s="383">
        <v>0.625</v>
      </c>
      <c r="T114" s="384">
        <v>3128.2310000000002</v>
      </c>
      <c r="U114" s="384">
        <v>2009.8009999999999</v>
      </c>
      <c r="V114" s="384">
        <v>40.122999999999998</v>
      </c>
      <c r="W114" s="384">
        <v>434.80200000000002</v>
      </c>
      <c r="X114" s="384">
        <v>204.27199999999999</v>
      </c>
      <c r="Y114" s="384">
        <v>0</v>
      </c>
      <c r="Z114" s="384">
        <v>1621.913</v>
      </c>
      <c r="AA114" s="384">
        <v>85.575999999999993</v>
      </c>
      <c r="AB114" s="384">
        <v>990.66700000000003</v>
      </c>
      <c r="AC114" s="384">
        <v>-927.26800000000003</v>
      </c>
      <c r="AD114" s="384">
        <v>-391.94600000000003</v>
      </c>
      <c r="AE114" s="384">
        <v>7588.1170000000002</v>
      </c>
      <c r="AF114" s="384">
        <v>7196.1710000000003</v>
      </c>
      <c r="AG114" s="384">
        <f t="shared" si="6"/>
        <v>7588.1170000000002</v>
      </c>
      <c r="AH114" s="384">
        <f t="shared" si="7"/>
        <v>990.66700000000003</v>
      </c>
      <c r="AI114" s="384">
        <f t="shared" si="8"/>
        <v>0</v>
      </c>
      <c r="AK114" s="383">
        <v>0.625</v>
      </c>
      <c r="AL114" s="384">
        <v>3131.97</v>
      </c>
      <c r="AM114" s="384">
        <v>2761.9949999999999</v>
      </c>
      <c r="AN114" s="384">
        <v>0</v>
      </c>
      <c r="AO114" s="384">
        <v>413.66</v>
      </c>
      <c r="AP114" s="384">
        <v>167.85300000000001</v>
      </c>
      <c r="AQ114" s="384">
        <v>0</v>
      </c>
      <c r="AR114" s="384">
        <v>750.83100000000002</v>
      </c>
      <c r="AS114" s="384">
        <v>15.805</v>
      </c>
      <c r="AT114" s="384">
        <v>1327.23</v>
      </c>
      <c r="AU114" s="384">
        <v>-971.98</v>
      </c>
      <c r="AV114" s="384">
        <v>-444.67599999999999</v>
      </c>
      <c r="AW114" s="384">
        <v>7597.3640000000014</v>
      </c>
      <c r="AX114" s="384">
        <v>7152.688000000001</v>
      </c>
      <c r="AY114" s="384">
        <f t="shared" si="9"/>
        <v>7597.3640000000014</v>
      </c>
      <c r="AZ114" s="384">
        <f t="shared" si="10"/>
        <v>1327.23</v>
      </c>
      <c r="BA114" s="384">
        <f t="shared" si="11"/>
        <v>0</v>
      </c>
    </row>
    <row r="115" spans="1:53" s="379" customFormat="1">
      <c r="A115" s="383">
        <v>0.63541666666666696</v>
      </c>
      <c r="B115" s="384">
        <v>3735.76</v>
      </c>
      <c r="C115" s="384">
        <v>2597.2109999999998</v>
      </c>
      <c r="D115" s="384">
        <v>64.156000000000006</v>
      </c>
      <c r="E115" s="384">
        <v>508.76100000000002</v>
      </c>
      <c r="F115" s="384">
        <v>74.13</v>
      </c>
      <c r="G115" s="384">
        <v>0</v>
      </c>
      <c r="H115" s="384">
        <v>111.47799999999999</v>
      </c>
      <c r="I115" s="384">
        <v>211.01900000000001</v>
      </c>
      <c r="J115" s="384">
        <v>223.965</v>
      </c>
      <c r="K115" s="384">
        <v>0</v>
      </c>
      <c r="L115" s="384">
        <v>-453.86500000000001</v>
      </c>
      <c r="M115" s="384">
        <v>7526.4800000000005</v>
      </c>
      <c r="N115" s="384">
        <v>7072.6150000000007</v>
      </c>
      <c r="O115" s="384">
        <f t="shared" si="3"/>
        <v>7526.4800000000005</v>
      </c>
      <c r="P115" s="384">
        <f t="shared" si="4"/>
        <v>223.965</v>
      </c>
      <c r="Q115" s="384">
        <f t="shared" si="5"/>
        <v>0</v>
      </c>
      <c r="S115" s="383">
        <v>0.63541666666666696</v>
      </c>
      <c r="T115" s="384">
        <v>3127.2440000000001</v>
      </c>
      <c r="U115" s="384">
        <v>2100.7539999999999</v>
      </c>
      <c r="V115" s="384">
        <v>40.130000000000003</v>
      </c>
      <c r="W115" s="384">
        <v>440.15300000000002</v>
      </c>
      <c r="X115" s="384">
        <v>204.261</v>
      </c>
      <c r="Y115" s="384">
        <v>0</v>
      </c>
      <c r="Z115" s="384">
        <v>1460.472</v>
      </c>
      <c r="AA115" s="384">
        <v>89.016999999999996</v>
      </c>
      <c r="AB115" s="384">
        <v>935.60599999999999</v>
      </c>
      <c r="AC115" s="384">
        <v>-920.18399999999997</v>
      </c>
      <c r="AD115" s="384">
        <v>-398.37</v>
      </c>
      <c r="AE115" s="384">
        <v>7477.4530000000004</v>
      </c>
      <c r="AF115" s="384">
        <v>7079.0830000000005</v>
      </c>
      <c r="AG115" s="384">
        <f t="shared" si="6"/>
        <v>7477.4530000000004</v>
      </c>
      <c r="AH115" s="384">
        <f t="shared" si="7"/>
        <v>935.60599999999999</v>
      </c>
      <c r="AI115" s="384">
        <f t="shared" si="8"/>
        <v>0</v>
      </c>
      <c r="AK115" s="383">
        <v>0.63541666666666696</v>
      </c>
      <c r="AL115" s="384">
        <v>3132.962</v>
      </c>
      <c r="AM115" s="384">
        <v>2887.0160000000001</v>
      </c>
      <c r="AN115" s="384">
        <v>0</v>
      </c>
      <c r="AO115" s="384">
        <v>417.05500000000001</v>
      </c>
      <c r="AP115" s="384">
        <v>167.852</v>
      </c>
      <c r="AQ115" s="384">
        <v>0</v>
      </c>
      <c r="AR115" s="384">
        <v>675.44799999999998</v>
      </c>
      <c r="AS115" s="384">
        <v>16.919</v>
      </c>
      <c r="AT115" s="384">
        <v>1207.1949999999999</v>
      </c>
      <c r="AU115" s="384">
        <v>-970.43</v>
      </c>
      <c r="AV115" s="384">
        <v>-455.63400000000001</v>
      </c>
      <c r="AW115" s="384">
        <v>7534.0169999999998</v>
      </c>
      <c r="AX115" s="384">
        <v>7078.3829999999998</v>
      </c>
      <c r="AY115" s="384">
        <f t="shared" si="9"/>
        <v>7534.0169999999998</v>
      </c>
      <c r="AZ115" s="384">
        <f t="shared" si="10"/>
        <v>1207.1949999999999</v>
      </c>
      <c r="BA115" s="384">
        <f t="shared" si="11"/>
        <v>0</v>
      </c>
    </row>
    <row r="116" spans="1:53" s="379" customFormat="1">
      <c r="A116" s="383">
        <v>0.64583333333333304</v>
      </c>
      <c r="B116" s="384">
        <v>3735.8939999999998</v>
      </c>
      <c r="C116" s="384">
        <v>2669.357</v>
      </c>
      <c r="D116" s="384">
        <v>64.135999999999996</v>
      </c>
      <c r="E116" s="384">
        <v>512.20500000000004</v>
      </c>
      <c r="F116" s="384">
        <v>74.16</v>
      </c>
      <c r="G116" s="384">
        <v>0</v>
      </c>
      <c r="H116" s="384">
        <v>66.522000000000006</v>
      </c>
      <c r="I116" s="384">
        <v>214.501</v>
      </c>
      <c r="J116" s="384">
        <v>173.65299999999999</v>
      </c>
      <c r="K116" s="384">
        <v>0</v>
      </c>
      <c r="L116" s="384">
        <v>-459.36700000000002</v>
      </c>
      <c r="M116" s="384">
        <v>7510.4280000000008</v>
      </c>
      <c r="N116" s="384">
        <v>7051.0610000000006</v>
      </c>
      <c r="O116" s="384">
        <f t="shared" si="3"/>
        <v>7510.4280000000008</v>
      </c>
      <c r="P116" s="384">
        <f t="shared" si="4"/>
        <v>173.65299999999999</v>
      </c>
      <c r="Q116" s="384">
        <f t="shared" si="5"/>
        <v>0</v>
      </c>
      <c r="S116" s="383">
        <v>0.64583333333333304</v>
      </c>
      <c r="T116" s="384">
        <v>3126.7220000000002</v>
      </c>
      <c r="U116" s="384">
        <v>2168.3519999999999</v>
      </c>
      <c r="V116" s="384">
        <v>40.417000000000002</v>
      </c>
      <c r="W116" s="384">
        <v>441.86399999999998</v>
      </c>
      <c r="X116" s="384">
        <v>204.33600000000001</v>
      </c>
      <c r="Y116" s="384">
        <v>0</v>
      </c>
      <c r="Z116" s="384">
        <v>1248.7460000000001</v>
      </c>
      <c r="AA116" s="384">
        <v>87.218999999999994</v>
      </c>
      <c r="AB116" s="384">
        <v>649.39400000000001</v>
      </c>
      <c r="AC116" s="384">
        <v>-639.16999999999996</v>
      </c>
      <c r="AD116" s="384">
        <v>-401.90199999999999</v>
      </c>
      <c r="AE116" s="384">
        <v>7327.880000000001</v>
      </c>
      <c r="AF116" s="384">
        <v>6925.978000000001</v>
      </c>
      <c r="AG116" s="384">
        <f t="shared" si="6"/>
        <v>7327.880000000001</v>
      </c>
      <c r="AH116" s="384">
        <f t="shared" si="7"/>
        <v>649.39400000000001</v>
      </c>
      <c r="AI116" s="384">
        <f t="shared" si="8"/>
        <v>0</v>
      </c>
      <c r="AK116" s="383">
        <v>0.64583333333333304</v>
      </c>
      <c r="AL116" s="384">
        <v>3134.328</v>
      </c>
      <c r="AM116" s="384">
        <v>3283.6089999999999</v>
      </c>
      <c r="AN116" s="384">
        <v>0</v>
      </c>
      <c r="AO116" s="384">
        <v>420.29899999999998</v>
      </c>
      <c r="AP116" s="384">
        <v>167.845</v>
      </c>
      <c r="AQ116" s="384">
        <v>0</v>
      </c>
      <c r="AR116" s="384">
        <v>610.04</v>
      </c>
      <c r="AS116" s="384">
        <v>14.736000000000001</v>
      </c>
      <c r="AT116" s="384">
        <v>611.31200000000001</v>
      </c>
      <c r="AU116" s="384">
        <v>-714.45299999999997</v>
      </c>
      <c r="AV116" s="384">
        <v>-491.02</v>
      </c>
      <c r="AW116" s="384">
        <v>7527.7160000000003</v>
      </c>
      <c r="AX116" s="384">
        <v>7036.6959999999999</v>
      </c>
      <c r="AY116" s="384">
        <f t="shared" si="9"/>
        <v>7527.7160000000003</v>
      </c>
      <c r="AZ116" s="384">
        <f t="shared" si="10"/>
        <v>611.31200000000001</v>
      </c>
      <c r="BA116" s="384">
        <f t="shared" si="11"/>
        <v>0</v>
      </c>
    </row>
    <row r="117" spans="1:53" s="379" customFormat="1">
      <c r="A117" s="383">
        <v>0.65625</v>
      </c>
      <c r="B117" s="384">
        <v>3736.509</v>
      </c>
      <c r="C117" s="384">
        <v>2707.2669999999998</v>
      </c>
      <c r="D117" s="384">
        <v>64.135999999999996</v>
      </c>
      <c r="E117" s="384">
        <v>513.17999999999995</v>
      </c>
      <c r="F117" s="384">
        <v>74.224999999999994</v>
      </c>
      <c r="G117" s="384">
        <v>0</v>
      </c>
      <c r="H117" s="384">
        <v>37.695</v>
      </c>
      <c r="I117" s="384">
        <v>214.518</v>
      </c>
      <c r="J117" s="384">
        <v>161.74299999999999</v>
      </c>
      <c r="K117" s="384">
        <v>0</v>
      </c>
      <c r="L117" s="384">
        <v>-462.11399999999998</v>
      </c>
      <c r="M117" s="384">
        <v>7509.273000000001</v>
      </c>
      <c r="N117" s="384">
        <v>7047.1590000000015</v>
      </c>
      <c r="O117" s="384">
        <f t="shared" si="3"/>
        <v>7509.273000000001</v>
      </c>
      <c r="P117" s="384">
        <f t="shared" si="4"/>
        <v>161.74299999999999</v>
      </c>
      <c r="Q117" s="384">
        <f t="shared" si="5"/>
        <v>0</v>
      </c>
      <c r="S117" s="383">
        <v>0.65625</v>
      </c>
      <c r="T117" s="384">
        <v>3125.6289999999999</v>
      </c>
      <c r="U117" s="384">
        <v>2151.8229999999999</v>
      </c>
      <c r="V117" s="384">
        <v>45.192999999999998</v>
      </c>
      <c r="W117" s="384">
        <v>452.85599999999999</v>
      </c>
      <c r="X117" s="384">
        <v>205.08699999999999</v>
      </c>
      <c r="Y117" s="384">
        <v>0</v>
      </c>
      <c r="Z117" s="384">
        <v>1073.6300000000001</v>
      </c>
      <c r="AA117" s="384">
        <v>94.156000000000006</v>
      </c>
      <c r="AB117" s="384">
        <v>291.13499999999999</v>
      </c>
      <c r="AC117" s="384">
        <v>-158.96700000000001</v>
      </c>
      <c r="AD117" s="384">
        <v>-399.06799999999998</v>
      </c>
      <c r="AE117" s="384">
        <v>7280.5420000000004</v>
      </c>
      <c r="AF117" s="384">
        <v>6881.4740000000002</v>
      </c>
      <c r="AG117" s="384">
        <f t="shared" si="6"/>
        <v>7280.5420000000004</v>
      </c>
      <c r="AH117" s="384">
        <f t="shared" si="7"/>
        <v>291.13499999999999</v>
      </c>
      <c r="AI117" s="384">
        <f t="shared" si="8"/>
        <v>0</v>
      </c>
      <c r="AK117" s="383">
        <v>0.65625</v>
      </c>
      <c r="AL117" s="384">
        <v>3135.0189999999998</v>
      </c>
      <c r="AM117" s="384">
        <v>3612.2809999999999</v>
      </c>
      <c r="AN117" s="384">
        <v>0</v>
      </c>
      <c r="AO117" s="384">
        <v>425.21800000000002</v>
      </c>
      <c r="AP117" s="384">
        <v>168.601</v>
      </c>
      <c r="AQ117" s="384">
        <v>0</v>
      </c>
      <c r="AR117" s="384">
        <v>534.50699999999995</v>
      </c>
      <c r="AS117" s="384">
        <v>13.606999999999999</v>
      </c>
      <c r="AT117" s="384">
        <v>226.453</v>
      </c>
      <c r="AU117" s="384">
        <v>-603.69500000000005</v>
      </c>
      <c r="AV117" s="384">
        <v>-520.30700000000002</v>
      </c>
      <c r="AW117" s="384">
        <v>7511.9909999999991</v>
      </c>
      <c r="AX117" s="384">
        <v>6991.6839999999993</v>
      </c>
      <c r="AY117" s="384">
        <f t="shared" si="9"/>
        <v>7511.9909999999991</v>
      </c>
      <c r="AZ117" s="384">
        <f t="shared" si="10"/>
        <v>226.453</v>
      </c>
      <c r="BA117" s="384">
        <f t="shared" si="11"/>
        <v>0</v>
      </c>
    </row>
    <row r="118" spans="1:53" s="379" customFormat="1">
      <c r="A118" s="383">
        <v>0.66666666666666696</v>
      </c>
      <c r="B118" s="384">
        <v>3735.6529999999998</v>
      </c>
      <c r="C118" s="384">
        <v>2883.9639999999999</v>
      </c>
      <c r="D118" s="384">
        <v>64.162999999999997</v>
      </c>
      <c r="E118" s="384">
        <v>534.93700000000001</v>
      </c>
      <c r="F118" s="384">
        <v>79.400000000000006</v>
      </c>
      <c r="G118" s="384">
        <v>32.005000000000003</v>
      </c>
      <c r="H118" s="384">
        <v>25.091999999999999</v>
      </c>
      <c r="I118" s="384">
        <v>212.86699999999999</v>
      </c>
      <c r="J118" s="384">
        <v>-4.8120000000000003</v>
      </c>
      <c r="K118" s="384">
        <v>0</v>
      </c>
      <c r="L118" s="384">
        <v>-478.52699999999999</v>
      </c>
      <c r="M118" s="384">
        <v>7563.2689999999993</v>
      </c>
      <c r="N118" s="384">
        <v>7084.7419999999993</v>
      </c>
      <c r="O118" s="384">
        <f t="shared" si="3"/>
        <v>7563.2689999999993</v>
      </c>
      <c r="P118" s="384">
        <f t="shared" si="4"/>
        <v>0</v>
      </c>
      <c r="Q118" s="384">
        <f t="shared" si="5"/>
        <v>-4.8120000000000003</v>
      </c>
      <c r="S118" s="383">
        <v>0.66666666666666696</v>
      </c>
      <c r="T118" s="384">
        <v>3126.0819999999999</v>
      </c>
      <c r="U118" s="384">
        <v>2129.2800000000002</v>
      </c>
      <c r="V118" s="384">
        <v>48.865000000000002</v>
      </c>
      <c r="W118" s="384">
        <v>483.80500000000001</v>
      </c>
      <c r="X118" s="384">
        <v>206.995</v>
      </c>
      <c r="Y118" s="384">
        <v>0</v>
      </c>
      <c r="Z118" s="384">
        <v>842.255</v>
      </c>
      <c r="AA118" s="384">
        <v>93.968999999999994</v>
      </c>
      <c r="AB118" s="384">
        <v>381.92</v>
      </c>
      <c r="AC118" s="384">
        <v>-103.151</v>
      </c>
      <c r="AD118" s="384">
        <v>-395.95600000000002</v>
      </c>
      <c r="AE118" s="384">
        <v>7210.02</v>
      </c>
      <c r="AF118" s="384">
        <v>6814.0640000000003</v>
      </c>
      <c r="AG118" s="384">
        <f t="shared" si="6"/>
        <v>7210.02</v>
      </c>
      <c r="AH118" s="384">
        <f t="shared" si="7"/>
        <v>381.92</v>
      </c>
      <c r="AI118" s="384">
        <f t="shared" si="8"/>
        <v>0</v>
      </c>
      <c r="AK118" s="383">
        <v>0.66666666666666696</v>
      </c>
      <c r="AL118" s="384">
        <v>3134.1819999999998</v>
      </c>
      <c r="AM118" s="384">
        <v>3559.0650000000001</v>
      </c>
      <c r="AN118" s="384">
        <v>0</v>
      </c>
      <c r="AO118" s="384">
        <v>467.745</v>
      </c>
      <c r="AP118" s="384">
        <v>178.25299999999999</v>
      </c>
      <c r="AQ118" s="384">
        <v>0</v>
      </c>
      <c r="AR118" s="384">
        <v>458.90899999999999</v>
      </c>
      <c r="AS118" s="384">
        <v>14.382999999999999</v>
      </c>
      <c r="AT118" s="384">
        <v>151.81899999999999</v>
      </c>
      <c r="AU118" s="384">
        <v>-501.745</v>
      </c>
      <c r="AV118" s="384">
        <v>-517.26300000000003</v>
      </c>
      <c r="AW118" s="384">
        <v>7462.610999999999</v>
      </c>
      <c r="AX118" s="384">
        <v>6945.347999999999</v>
      </c>
      <c r="AY118" s="384">
        <f t="shared" si="9"/>
        <v>7462.610999999999</v>
      </c>
      <c r="AZ118" s="384">
        <f t="shared" si="10"/>
        <v>151.81899999999999</v>
      </c>
      <c r="BA118" s="384">
        <f t="shared" si="11"/>
        <v>0</v>
      </c>
    </row>
    <row r="119" spans="1:53" s="379" customFormat="1">
      <c r="A119" s="383">
        <v>0.67708333333333304</v>
      </c>
      <c r="B119" s="384">
        <v>3735.971</v>
      </c>
      <c r="C119" s="384">
        <v>2915.087</v>
      </c>
      <c r="D119" s="384">
        <v>64.17</v>
      </c>
      <c r="E119" s="384">
        <v>536.92600000000004</v>
      </c>
      <c r="F119" s="384">
        <v>79.661000000000001</v>
      </c>
      <c r="G119" s="384">
        <v>84.177999999999997</v>
      </c>
      <c r="H119" s="384">
        <v>22.76</v>
      </c>
      <c r="I119" s="384">
        <v>210.34200000000001</v>
      </c>
      <c r="J119" s="384">
        <v>24.657</v>
      </c>
      <c r="K119" s="384">
        <v>0</v>
      </c>
      <c r="L119" s="384">
        <v>-481.91699999999997</v>
      </c>
      <c r="M119" s="384">
        <v>7673.7520000000004</v>
      </c>
      <c r="N119" s="384">
        <v>7191.835</v>
      </c>
      <c r="O119" s="384">
        <f t="shared" ref="O119:O149" si="12">M119</f>
        <v>7673.7520000000004</v>
      </c>
      <c r="P119" s="384">
        <f t="shared" ref="P119:P149" si="13">IF(J119&lt;0,0,J119)</f>
        <v>24.657</v>
      </c>
      <c r="Q119" s="384">
        <f t="shared" ref="Q119:Q149" si="14">IF(J119&lt;0,J119,0)</f>
        <v>0</v>
      </c>
      <c r="S119" s="383">
        <v>0.67708333333333304</v>
      </c>
      <c r="T119" s="384">
        <v>3125.4279999999999</v>
      </c>
      <c r="U119" s="384">
        <v>2284.6379999999999</v>
      </c>
      <c r="V119" s="384">
        <v>48.723999999999997</v>
      </c>
      <c r="W119" s="384">
        <v>498.72699999999998</v>
      </c>
      <c r="X119" s="384">
        <v>206.95500000000001</v>
      </c>
      <c r="Y119" s="384">
        <v>0</v>
      </c>
      <c r="Z119" s="384">
        <v>642.08900000000006</v>
      </c>
      <c r="AA119" s="384">
        <v>93.311999999999998</v>
      </c>
      <c r="AB119" s="384">
        <v>336.64699999999999</v>
      </c>
      <c r="AC119" s="384">
        <v>0</v>
      </c>
      <c r="AD119" s="384">
        <v>-408.02600000000001</v>
      </c>
      <c r="AE119" s="384">
        <v>7236.5199999999995</v>
      </c>
      <c r="AF119" s="384">
        <v>6828.4939999999997</v>
      </c>
      <c r="AG119" s="384">
        <f t="shared" ref="AG119:AG149" si="15">AE119</f>
        <v>7236.5199999999995</v>
      </c>
      <c r="AH119" s="384">
        <f t="shared" ref="AH119:AH149" si="16">IF(AB119&lt;0,0,AB119)</f>
        <v>336.64699999999999</v>
      </c>
      <c r="AI119" s="384">
        <f t="shared" ref="AI119:AI149" si="17">IF(AB119&lt;0,AB119,0)</f>
        <v>0</v>
      </c>
      <c r="AK119" s="383">
        <v>0.67708333333333304</v>
      </c>
      <c r="AL119" s="384">
        <v>3132.0149999999999</v>
      </c>
      <c r="AM119" s="384">
        <v>3782.6579999999999</v>
      </c>
      <c r="AN119" s="384">
        <v>0</v>
      </c>
      <c r="AO119" s="384">
        <v>478.84899999999999</v>
      </c>
      <c r="AP119" s="384">
        <v>179.47499999999999</v>
      </c>
      <c r="AQ119" s="384">
        <v>0</v>
      </c>
      <c r="AR119" s="384">
        <v>378.00799999999998</v>
      </c>
      <c r="AS119" s="384">
        <v>17.844999999999999</v>
      </c>
      <c r="AT119" s="384">
        <v>-212.07900000000001</v>
      </c>
      <c r="AU119" s="384">
        <v>-299.88299999999998</v>
      </c>
      <c r="AV119" s="384">
        <v>-537.31200000000001</v>
      </c>
      <c r="AW119" s="384">
        <v>7456.8880000000008</v>
      </c>
      <c r="AX119" s="384">
        <v>6919.5760000000009</v>
      </c>
      <c r="AY119" s="384">
        <f t="shared" ref="AY119:AY149" si="18">AW119</f>
        <v>7456.8880000000008</v>
      </c>
      <c r="AZ119" s="384">
        <f t="shared" ref="AZ119:AZ149" si="19">IF(AT119&lt;0,0,AT119)</f>
        <v>0</v>
      </c>
      <c r="BA119" s="384">
        <f t="shared" ref="BA119:BA149" si="20">IF(AT119&lt;0,AT119,0)</f>
        <v>-212.07900000000001</v>
      </c>
    </row>
    <row r="120" spans="1:53" s="379" customFormat="1">
      <c r="A120" s="383">
        <v>0.6875</v>
      </c>
      <c r="B120" s="384">
        <v>3736.9760000000001</v>
      </c>
      <c r="C120" s="384">
        <v>2931.8850000000002</v>
      </c>
      <c r="D120" s="384">
        <v>64.150000000000006</v>
      </c>
      <c r="E120" s="384">
        <v>542.96199999999999</v>
      </c>
      <c r="F120" s="384">
        <v>79.608000000000004</v>
      </c>
      <c r="G120" s="384">
        <v>96.525000000000006</v>
      </c>
      <c r="H120" s="384">
        <v>23.283000000000001</v>
      </c>
      <c r="I120" s="384">
        <v>217.87200000000001</v>
      </c>
      <c r="J120" s="384">
        <v>47.05</v>
      </c>
      <c r="K120" s="384">
        <v>0</v>
      </c>
      <c r="L120" s="384">
        <v>-483.98099999999999</v>
      </c>
      <c r="M120" s="384">
        <v>7740.3110000000006</v>
      </c>
      <c r="N120" s="384">
        <v>7256.3300000000008</v>
      </c>
      <c r="O120" s="384">
        <f t="shared" si="12"/>
        <v>7740.3110000000006</v>
      </c>
      <c r="P120" s="384">
        <f t="shared" si="13"/>
        <v>47.05</v>
      </c>
      <c r="Q120" s="384">
        <f t="shared" si="14"/>
        <v>0</v>
      </c>
      <c r="S120" s="383">
        <v>0.6875</v>
      </c>
      <c r="T120" s="384">
        <v>3126.3440000000001</v>
      </c>
      <c r="U120" s="384">
        <v>2470.0129999999999</v>
      </c>
      <c r="V120" s="384">
        <v>55.212000000000003</v>
      </c>
      <c r="W120" s="384">
        <v>506.40199999999999</v>
      </c>
      <c r="X120" s="384">
        <v>206.96199999999999</v>
      </c>
      <c r="Y120" s="384">
        <v>41.649000000000001</v>
      </c>
      <c r="Z120" s="384">
        <v>459.27</v>
      </c>
      <c r="AA120" s="384">
        <v>88.817999999999998</v>
      </c>
      <c r="AB120" s="384">
        <v>204.73099999999999</v>
      </c>
      <c r="AC120" s="384">
        <v>0</v>
      </c>
      <c r="AD120" s="384">
        <v>-423.255</v>
      </c>
      <c r="AE120" s="384">
        <v>7159.4010000000007</v>
      </c>
      <c r="AF120" s="384">
        <v>6736.1460000000006</v>
      </c>
      <c r="AG120" s="384">
        <f t="shared" si="15"/>
        <v>7159.4010000000007</v>
      </c>
      <c r="AH120" s="384">
        <f t="shared" si="16"/>
        <v>204.73099999999999</v>
      </c>
      <c r="AI120" s="384">
        <f t="shared" si="17"/>
        <v>0</v>
      </c>
      <c r="AK120" s="383">
        <v>0.6875</v>
      </c>
      <c r="AL120" s="384">
        <v>3131.0349999999999</v>
      </c>
      <c r="AM120" s="384">
        <v>3866.3220000000001</v>
      </c>
      <c r="AN120" s="384">
        <v>0</v>
      </c>
      <c r="AO120" s="384">
        <v>479.17899999999997</v>
      </c>
      <c r="AP120" s="384">
        <v>179.48</v>
      </c>
      <c r="AQ120" s="384">
        <v>0</v>
      </c>
      <c r="AR120" s="384">
        <v>292.71300000000002</v>
      </c>
      <c r="AS120" s="384">
        <v>21.727</v>
      </c>
      <c r="AT120" s="384">
        <v>-492.73500000000001</v>
      </c>
      <c r="AU120" s="384">
        <v>-19.815000000000001</v>
      </c>
      <c r="AV120" s="384">
        <v>-544.26199999999994</v>
      </c>
      <c r="AW120" s="384">
        <v>7457.9059999999999</v>
      </c>
      <c r="AX120" s="384">
        <v>6913.6440000000002</v>
      </c>
      <c r="AY120" s="384">
        <f t="shared" si="18"/>
        <v>7457.9059999999999</v>
      </c>
      <c r="AZ120" s="384">
        <f t="shared" si="19"/>
        <v>0</v>
      </c>
      <c r="BA120" s="384">
        <f t="shared" si="20"/>
        <v>-492.73500000000001</v>
      </c>
    </row>
    <row r="121" spans="1:53" s="379" customFormat="1">
      <c r="A121" s="383">
        <v>0.69791666666666696</v>
      </c>
      <c r="B121" s="384">
        <v>3738.3780000000002</v>
      </c>
      <c r="C121" s="384">
        <v>2961.6179999999999</v>
      </c>
      <c r="D121" s="384">
        <v>64.19</v>
      </c>
      <c r="E121" s="384">
        <v>543.423</v>
      </c>
      <c r="F121" s="384">
        <v>79.578999999999994</v>
      </c>
      <c r="G121" s="384">
        <v>81.605999999999995</v>
      </c>
      <c r="H121" s="384">
        <v>16.917999999999999</v>
      </c>
      <c r="I121" s="384">
        <v>225.952</v>
      </c>
      <c r="J121" s="384">
        <v>48.710999999999999</v>
      </c>
      <c r="K121" s="384">
        <v>0</v>
      </c>
      <c r="L121" s="384">
        <v>-486.42399999999998</v>
      </c>
      <c r="M121" s="384">
        <v>7760.3749999999991</v>
      </c>
      <c r="N121" s="384">
        <v>7273.9509999999991</v>
      </c>
      <c r="O121" s="384">
        <f t="shared" si="12"/>
        <v>7760.3749999999991</v>
      </c>
      <c r="P121" s="384">
        <f t="shared" si="13"/>
        <v>48.710999999999999</v>
      </c>
      <c r="Q121" s="384">
        <f t="shared" si="14"/>
        <v>0</v>
      </c>
      <c r="S121" s="383">
        <v>0.69791666666666696</v>
      </c>
      <c r="T121" s="384">
        <v>3125.9589999999998</v>
      </c>
      <c r="U121" s="384">
        <v>2597.596</v>
      </c>
      <c r="V121" s="384">
        <v>55.627000000000002</v>
      </c>
      <c r="W121" s="384">
        <v>518.92499999999995</v>
      </c>
      <c r="X121" s="384">
        <v>206.964</v>
      </c>
      <c r="Y121" s="384">
        <v>576.726</v>
      </c>
      <c r="Z121" s="384">
        <v>294.66500000000002</v>
      </c>
      <c r="AA121" s="384">
        <v>89.167000000000002</v>
      </c>
      <c r="AB121" s="384">
        <v>-326.76499999999999</v>
      </c>
      <c r="AC121" s="384">
        <v>0</v>
      </c>
      <c r="AD121" s="384">
        <v>-440.17899999999997</v>
      </c>
      <c r="AE121" s="384">
        <v>7138.8640000000005</v>
      </c>
      <c r="AF121" s="384">
        <v>6698.6850000000004</v>
      </c>
      <c r="AG121" s="384">
        <f t="shared" si="15"/>
        <v>7138.8640000000005</v>
      </c>
      <c r="AH121" s="384">
        <f t="shared" si="16"/>
        <v>0</v>
      </c>
      <c r="AI121" s="384">
        <f t="shared" si="17"/>
        <v>-326.76499999999999</v>
      </c>
      <c r="AK121" s="383">
        <v>0.69791666666666696</v>
      </c>
      <c r="AL121" s="384">
        <v>3131.877</v>
      </c>
      <c r="AM121" s="384">
        <v>3865.1170000000002</v>
      </c>
      <c r="AN121" s="384">
        <v>0</v>
      </c>
      <c r="AO121" s="384">
        <v>485.32799999999997</v>
      </c>
      <c r="AP121" s="384">
        <v>179.43199999999999</v>
      </c>
      <c r="AQ121" s="384">
        <v>130.21899999999999</v>
      </c>
      <c r="AR121" s="384">
        <v>214.29599999999999</v>
      </c>
      <c r="AS121" s="384">
        <v>22.492999999999999</v>
      </c>
      <c r="AT121" s="384">
        <v>-593.03</v>
      </c>
      <c r="AU121" s="384">
        <v>0</v>
      </c>
      <c r="AV121" s="384">
        <v>-545.66200000000003</v>
      </c>
      <c r="AW121" s="384">
        <v>7435.7320000000009</v>
      </c>
      <c r="AX121" s="384">
        <v>6890.0700000000006</v>
      </c>
      <c r="AY121" s="384">
        <f t="shared" si="18"/>
        <v>7435.7320000000009</v>
      </c>
      <c r="AZ121" s="384">
        <f t="shared" si="19"/>
        <v>0</v>
      </c>
      <c r="BA121" s="384">
        <f t="shared" si="20"/>
        <v>-593.03</v>
      </c>
    </row>
    <row r="122" spans="1:53" s="379" customFormat="1">
      <c r="A122" s="383">
        <v>0.70833333333333304</v>
      </c>
      <c r="B122" s="384">
        <v>3737.6660000000002</v>
      </c>
      <c r="C122" s="384">
        <v>2988.6089999999999</v>
      </c>
      <c r="D122" s="384">
        <v>64.143000000000001</v>
      </c>
      <c r="E122" s="384">
        <v>550.78099999999995</v>
      </c>
      <c r="F122" s="384">
        <v>80.67</v>
      </c>
      <c r="G122" s="384">
        <v>198.23400000000001</v>
      </c>
      <c r="H122" s="384">
        <v>0</v>
      </c>
      <c r="I122" s="384">
        <v>231.488</v>
      </c>
      <c r="J122" s="384">
        <v>-35.540999999999997</v>
      </c>
      <c r="K122" s="384">
        <v>0</v>
      </c>
      <c r="L122" s="384">
        <v>-490.31</v>
      </c>
      <c r="M122" s="384">
        <v>7816.05</v>
      </c>
      <c r="N122" s="384">
        <v>7325.74</v>
      </c>
      <c r="O122" s="384">
        <f t="shared" si="12"/>
        <v>7816.05</v>
      </c>
      <c r="P122" s="384">
        <f t="shared" si="13"/>
        <v>0</v>
      </c>
      <c r="Q122" s="384">
        <f t="shared" si="14"/>
        <v>-35.540999999999997</v>
      </c>
      <c r="S122" s="383">
        <v>0.70833333333333304</v>
      </c>
      <c r="T122" s="384">
        <v>3126.4690000000001</v>
      </c>
      <c r="U122" s="384">
        <v>2748.9720000000002</v>
      </c>
      <c r="V122" s="384">
        <v>56.764000000000003</v>
      </c>
      <c r="W122" s="384">
        <v>538.68299999999999</v>
      </c>
      <c r="X122" s="384">
        <v>210.54599999999999</v>
      </c>
      <c r="Y122" s="384">
        <v>784.827</v>
      </c>
      <c r="Z122" s="384">
        <v>168.035</v>
      </c>
      <c r="AA122" s="384">
        <v>98.391000000000005</v>
      </c>
      <c r="AB122" s="384">
        <v>-519.154</v>
      </c>
      <c r="AC122" s="384">
        <v>0</v>
      </c>
      <c r="AD122" s="384">
        <v>-455.99599999999998</v>
      </c>
      <c r="AE122" s="384">
        <v>7213.5330000000013</v>
      </c>
      <c r="AF122" s="384">
        <v>6757.5370000000012</v>
      </c>
      <c r="AG122" s="384">
        <f t="shared" si="15"/>
        <v>7213.5330000000013</v>
      </c>
      <c r="AH122" s="384">
        <f t="shared" si="16"/>
        <v>0</v>
      </c>
      <c r="AI122" s="384">
        <f t="shared" si="17"/>
        <v>-519.154</v>
      </c>
      <c r="AK122" s="383">
        <v>0.70833333333333304</v>
      </c>
      <c r="AL122" s="384">
        <v>3133.1819999999998</v>
      </c>
      <c r="AM122" s="384">
        <v>3935.76</v>
      </c>
      <c r="AN122" s="384">
        <v>0</v>
      </c>
      <c r="AO122" s="384">
        <v>522.88099999999997</v>
      </c>
      <c r="AP122" s="384">
        <v>185.71600000000001</v>
      </c>
      <c r="AQ122" s="384">
        <v>676.33</v>
      </c>
      <c r="AR122" s="384">
        <v>150.14400000000001</v>
      </c>
      <c r="AS122" s="384">
        <v>25.265999999999998</v>
      </c>
      <c r="AT122" s="384">
        <v>-1183.3019999999999</v>
      </c>
      <c r="AU122" s="384">
        <v>0</v>
      </c>
      <c r="AV122" s="384">
        <v>-560.69100000000003</v>
      </c>
      <c r="AW122" s="384">
        <v>7445.9770000000008</v>
      </c>
      <c r="AX122" s="384">
        <v>6885.286000000001</v>
      </c>
      <c r="AY122" s="384">
        <f t="shared" si="18"/>
        <v>7445.9770000000008</v>
      </c>
      <c r="AZ122" s="384">
        <f t="shared" si="19"/>
        <v>0</v>
      </c>
      <c r="BA122" s="384">
        <f t="shared" si="20"/>
        <v>-1183.3019999999999</v>
      </c>
    </row>
    <row r="123" spans="1:53" s="379" customFormat="1">
      <c r="A123" s="383">
        <v>0.71875</v>
      </c>
      <c r="B123" s="384">
        <v>3736.4090000000001</v>
      </c>
      <c r="C123" s="384">
        <v>2956.3789999999999</v>
      </c>
      <c r="D123" s="384">
        <v>64.135999999999996</v>
      </c>
      <c r="E123" s="384">
        <v>542.03700000000003</v>
      </c>
      <c r="F123" s="384">
        <v>80.575000000000003</v>
      </c>
      <c r="G123" s="384">
        <v>303.94200000000001</v>
      </c>
      <c r="H123" s="384">
        <v>0</v>
      </c>
      <c r="I123" s="384">
        <v>242.08600000000001</v>
      </c>
      <c r="J123" s="384">
        <v>-153.12100000000001</v>
      </c>
      <c r="K123" s="384">
        <v>0</v>
      </c>
      <c r="L123" s="384">
        <v>-488.55700000000002</v>
      </c>
      <c r="M123" s="384">
        <v>7772.4430000000011</v>
      </c>
      <c r="N123" s="384">
        <v>7283.8860000000013</v>
      </c>
      <c r="O123" s="384">
        <f t="shared" si="12"/>
        <v>7772.4430000000011</v>
      </c>
      <c r="P123" s="384">
        <f t="shared" si="13"/>
        <v>0</v>
      </c>
      <c r="Q123" s="384">
        <f t="shared" si="14"/>
        <v>-153.12100000000001</v>
      </c>
      <c r="S123" s="383">
        <v>0.71875</v>
      </c>
      <c r="T123" s="384">
        <v>3125.6460000000002</v>
      </c>
      <c r="U123" s="384">
        <v>2827.1689999999999</v>
      </c>
      <c r="V123" s="384">
        <v>62.220999999999997</v>
      </c>
      <c r="W123" s="384">
        <v>543.17499999999995</v>
      </c>
      <c r="X123" s="384">
        <v>210.542</v>
      </c>
      <c r="Y123" s="384">
        <v>874.85799999999995</v>
      </c>
      <c r="Z123" s="384">
        <v>91.168999999999997</v>
      </c>
      <c r="AA123" s="384">
        <v>109.724</v>
      </c>
      <c r="AB123" s="384">
        <v>-618.625</v>
      </c>
      <c r="AC123" s="384">
        <v>0</v>
      </c>
      <c r="AD123" s="384">
        <v>-463.642</v>
      </c>
      <c r="AE123" s="384">
        <v>7225.8790000000008</v>
      </c>
      <c r="AF123" s="384">
        <v>6762.237000000001</v>
      </c>
      <c r="AG123" s="384">
        <f t="shared" si="15"/>
        <v>7225.8790000000008</v>
      </c>
      <c r="AH123" s="384">
        <f t="shared" si="16"/>
        <v>0</v>
      </c>
      <c r="AI123" s="384">
        <f t="shared" si="17"/>
        <v>-618.625</v>
      </c>
      <c r="AK123" s="383">
        <v>0.71875</v>
      </c>
      <c r="AL123" s="384">
        <v>3134.2220000000002</v>
      </c>
      <c r="AM123" s="384">
        <v>3965.7660000000001</v>
      </c>
      <c r="AN123" s="384">
        <v>0</v>
      </c>
      <c r="AO123" s="384">
        <v>533.16999999999996</v>
      </c>
      <c r="AP123" s="384">
        <v>186.63</v>
      </c>
      <c r="AQ123" s="384">
        <v>665.97199999999998</v>
      </c>
      <c r="AR123" s="384">
        <v>98.281999999999996</v>
      </c>
      <c r="AS123" s="384">
        <v>26.288</v>
      </c>
      <c r="AT123" s="384">
        <v>-1174.6790000000001</v>
      </c>
      <c r="AU123" s="384">
        <v>0</v>
      </c>
      <c r="AV123" s="384">
        <v>-563.50800000000004</v>
      </c>
      <c r="AW123" s="384">
        <v>7435.6509999999998</v>
      </c>
      <c r="AX123" s="384">
        <v>6872.143</v>
      </c>
      <c r="AY123" s="384">
        <f t="shared" si="18"/>
        <v>7435.6509999999998</v>
      </c>
      <c r="AZ123" s="384">
        <f t="shared" si="19"/>
        <v>0</v>
      </c>
      <c r="BA123" s="384">
        <f t="shared" si="20"/>
        <v>-1174.6790000000001</v>
      </c>
    </row>
    <row r="124" spans="1:53" s="379" customFormat="1">
      <c r="A124" s="383">
        <v>0.72916666666666696</v>
      </c>
      <c r="B124" s="384">
        <v>3736.1149999999998</v>
      </c>
      <c r="C124" s="384">
        <v>2943.7719999999999</v>
      </c>
      <c r="D124" s="384">
        <v>64.143000000000001</v>
      </c>
      <c r="E124" s="384">
        <v>540.45799999999997</v>
      </c>
      <c r="F124" s="384">
        <v>80.534999999999997</v>
      </c>
      <c r="G124" s="384">
        <v>257.11900000000003</v>
      </c>
      <c r="H124" s="384">
        <v>0</v>
      </c>
      <c r="I124" s="384">
        <v>246.16200000000001</v>
      </c>
      <c r="J124" s="384">
        <v>-98.561999999999998</v>
      </c>
      <c r="K124" s="384">
        <v>0</v>
      </c>
      <c r="L124" s="384">
        <v>-486.827</v>
      </c>
      <c r="M124" s="384">
        <v>7769.7419999999993</v>
      </c>
      <c r="N124" s="384">
        <v>7282.9149999999991</v>
      </c>
      <c r="O124" s="384">
        <f t="shared" si="12"/>
        <v>7769.7419999999993</v>
      </c>
      <c r="P124" s="384">
        <f t="shared" si="13"/>
        <v>0</v>
      </c>
      <c r="Q124" s="384">
        <f t="shared" si="14"/>
        <v>-98.561999999999998</v>
      </c>
      <c r="S124" s="383">
        <v>0.72916666666666696</v>
      </c>
      <c r="T124" s="384">
        <v>3125.9389999999999</v>
      </c>
      <c r="U124" s="384">
        <v>2871.4360000000001</v>
      </c>
      <c r="V124" s="384">
        <v>62.195</v>
      </c>
      <c r="W124" s="384">
        <v>542.95100000000002</v>
      </c>
      <c r="X124" s="384">
        <v>210.536</v>
      </c>
      <c r="Y124" s="384">
        <v>848.48299999999995</v>
      </c>
      <c r="Z124" s="384">
        <v>58.106000000000002</v>
      </c>
      <c r="AA124" s="384">
        <v>128.03700000000001</v>
      </c>
      <c r="AB124" s="384">
        <v>-554.00400000000002</v>
      </c>
      <c r="AC124" s="384">
        <v>0</v>
      </c>
      <c r="AD124" s="384">
        <v>-467.166</v>
      </c>
      <c r="AE124" s="384">
        <v>7293.6790000000001</v>
      </c>
      <c r="AF124" s="384">
        <v>6826.5129999999999</v>
      </c>
      <c r="AG124" s="384">
        <f t="shared" si="15"/>
        <v>7293.6790000000001</v>
      </c>
      <c r="AH124" s="384">
        <f t="shared" si="16"/>
        <v>0</v>
      </c>
      <c r="AI124" s="384">
        <f t="shared" si="17"/>
        <v>-554.00400000000002</v>
      </c>
      <c r="AK124" s="383">
        <v>0.72916666666666696</v>
      </c>
      <c r="AL124" s="384">
        <v>3133.681</v>
      </c>
      <c r="AM124" s="384">
        <v>3983.83</v>
      </c>
      <c r="AN124" s="384">
        <v>0</v>
      </c>
      <c r="AO124" s="384">
        <v>532.125</v>
      </c>
      <c r="AP124" s="384">
        <v>186.624</v>
      </c>
      <c r="AQ124" s="384">
        <v>729.71</v>
      </c>
      <c r="AR124" s="384">
        <v>63.892000000000003</v>
      </c>
      <c r="AS124" s="384">
        <v>26.337</v>
      </c>
      <c r="AT124" s="384">
        <v>-1206.105</v>
      </c>
      <c r="AU124" s="384">
        <v>0</v>
      </c>
      <c r="AV124" s="384">
        <v>-565.63099999999997</v>
      </c>
      <c r="AW124" s="384">
        <v>7450.094000000001</v>
      </c>
      <c r="AX124" s="384">
        <v>6884.4630000000006</v>
      </c>
      <c r="AY124" s="384">
        <f t="shared" si="18"/>
        <v>7450.094000000001</v>
      </c>
      <c r="AZ124" s="384">
        <f t="shared" si="19"/>
        <v>0</v>
      </c>
      <c r="BA124" s="384">
        <f t="shared" si="20"/>
        <v>-1206.105</v>
      </c>
    </row>
    <row r="125" spans="1:53" s="379" customFormat="1">
      <c r="A125" s="383">
        <v>0.73958333333333304</v>
      </c>
      <c r="B125" s="384">
        <v>3736.5740000000001</v>
      </c>
      <c r="C125" s="384">
        <v>2951.665</v>
      </c>
      <c r="D125" s="384">
        <v>64.150000000000006</v>
      </c>
      <c r="E125" s="384">
        <v>537.625</v>
      </c>
      <c r="F125" s="384">
        <v>80.486000000000004</v>
      </c>
      <c r="G125" s="384">
        <v>250.72399999999999</v>
      </c>
      <c r="H125" s="384">
        <v>0</v>
      </c>
      <c r="I125" s="384">
        <v>243.74</v>
      </c>
      <c r="J125" s="384">
        <v>-146.63300000000001</v>
      </c>
      <c r="K125" s="384">
        <v>0</v>
      </c>
      <c r="L125" s="384">
        <v>-487.28</v>
      </c>
      <c r="M125" s="384">
        <v>7718.3309999999992</v>
      </c>
      <c r="N125" s="384">
        <v>7231.0509999999995</v>
      </c>
      <c r="O125" s="384">
        <f t="shared" si="12"/>
        <v>7718.3309999999992</v>
      </c>
      <c r="P125" s="384">
        <f t="shared" si="13"/>
        <v>0</v>
      </c>
      <c r="Q125" s="384">
        <f t="shared" si="14"/>
        <v>-146.63300000000001</v>
      </c>
      <c r="S125" s="383">
        <v>0.73958333333333304</v>
      </c>
      <c r="T125" s="384">
        <v>3126.3389999999999</v>
      </c>
      <c r="U125" s="384">
        <v>2883.7159999999999</v>
      </c>
      <c r="V125" s="384">
        <v>62.167999999999999</v>
      </c>
      <c r="W125" s="384">
        <v>542.43200000000002</v>
      </c>
      <c r="X125" s="384">
        <v>210.55</v>
      </c>
      <c r="Y125" s="384">
        <v>847.21</v>
      </c>
      <c r="Z125" s="384">
        <v>49.887</v>
      </c>
      <c r="AA125" s="384">
        <v>134.24600000000001</v>
      </c>
      <c r="AB125" s="384">
        <v>-451.78800000000001</v>
      </c>
      <c r="AC125" s="384">
        <v>0</v>
      </c>
      <c r="AD125" s="384">
        <v>-468.24900000000002</v>
      </c>
      <c r="AE125" s="384">
        <v>7404.76</v>
      </c>
      <c r="AF125" s="384">
        <v>6936.5110000000004</v>
      </c>
      <c r="AG125" s="384">
        <f t="shared" si="15"/>
        <v>7404.76</v>
      </c>
      <c r="AH125" s="384">
        <f t="shared" si="16"/>
        <v>0</v>
      </c>
      <c r="AI125" s="384">
        <f t="shared" si="17"/>
        <v>-451.78800000000001</v>
      </c>
      <c r="AK125" s="383">
        <v>0.73958333333333304</v>
      </c>
      <c r="AL125" s="384">
        <v>3133.1030000000001</v>
      </c>
      <c r="AM125" s="384">
        <v>3993.567</v>
      </c>
      <c r="AN125" s="384">
        <v>0</v>
      </c>
      <c r="AO125" s="384">
        <v>534.98699999999997</v>
      </c>
      <c r="AP125" s="384">
        <v>187.24700000000001</v>
      </c>
      <c r="AQ125" s="384">
        <v>726.19</v>
      </c>
      <c r="AR125" s="384">
        <v>60.658999999999999</v>
      </c>
      <c r="AS125" s="384">
        <v>28.937999999999999</v>
      </c>
      <c r="AT125" s="384">
        <v>-1210.269</v>
      </c>
      <c r="AU125" s="384">
        <v>0</v>
      </c>
      <c r="AV125" s="384">
        <v>-566.59900000000005</v>
      </c>
      <c r="AW125" s="384">
        <v>7454.4220000000005</v>
      </c>
      <c r="AX125" s="384">
        <v>6887.8230000000003</v>
      </c>
      <c r="AY125" s="384">
        <f t="shared" si="18"/>
        <v>7454.4220000000005</v>
      </c>
      <c r="AZ125" s="384">
        <f t="shared" si="19"/>
        <v>0</v>
      </c>
      <c r="BA125" s="384">
        <f t="shared" si="20"/>
        <v>-1210.269</v>
      </c>
    </row>
    <row r="126" spans="1:53" s="379" customFormat="1">
      <c r="A126" s="383">
        <v>0.75</v>
      </c>
      <c r="B126" s="384">
        <v>3737.4380000000001</v>
      </c>
      <c r="C126" s="384">
        <v>2941.9250000000002</v>
      </c>
      <c r="D126" s="384">
        <v>64.143000000000001</v>
      </c>
      <c r="E126" s="384">
        <v>544.66999999999996</v>
      </c>
      <c r="F126" s="384">
        <v>75.213999999999999</v>
      </c>
      <c r="G126" s="384">
        <v>78.587999999999994</v>
      </c>
      <c r="H126" s="384">
        <v>0</v>
      </c>
      <c r="I126" s="384">
        <v>241.30199999999999</v>
      </c>
      <c r="J126" s="384">
        <v>88.831999999999994</v>
      </c>
      <c r="K126" s="384">
        <v>0</v>
      </c>
      <c r="L126" s="384">
        <v>-484.50599999999997</v>
      </c>
      <c r="M126" s="384">
        <v>7772.1120000000001</v>
      </c>
      <c r="N126" s="384">
        <v>7287.6059999999998</v>
      </c>
      <c r="O126" s="384">
        <f t="shared" si="12"/>
        <v>7772.1120000000001</v>
      </c>
      <c r="P126" s="384">
        <f t="shared" si="13"/>
        <v>88.831999999999994</v>
      </c>
      <c r="Q126" s="384">
        <f t="shared" si="14"/>
        <v>0</v>
      </c>
      <c r="S126" s="383">
        <v>0.75</v>
      </c>
      <c r="T126" s="384">
        <v>3126.5050000000001</v>
      </c>
      <c r="U126" s="384">
        <v>2884.9740000000002</v>
      </c>
      <c r="V126" s="384">
        <v>62.255000000000003</v>
      </c>
      <c r="W126" s="384">
        <v>537.30999999999995</v>
      </c>
      <c r="X126" s="384">
        <v>210.65</v>
      </c>
      <c r="Y126" s="384">
        <v>857.94500000000005</v>
      </c>
      <c r="Z126" s="384">
        <v>47.067</v>
      </c>
      <c r="AA126" s="384">
        <v>129.21799999999999</v>
      </c>
      <c r="AB126" s="384">
        <v>-261.30799999999999</v>
      </c>
      <c r="AC126" s="384">
        <v>0</v>
      </c>
      <c r="AD126" s="384">
        <v>-468.14</v>
      </c>
      <c r="AE126" s="384">
        <v>7594.6159999999991</v>
      </c>
      <c r="AF126" s="384">
        <v>7126.4759999999987</v>
      </c>
      <c r="AG126" s="384">
        <f t="shared" si="15"/>
        <v>7594.6159999999991</v>
      </c>
      <c r="AH126" s="384">
        <f t="shared" si="16"/>
        <v>0</v>
      </c>
      <c r="AI126" s="384">
        <f t="shared" si="17"/>
        <v>-261.30799999999999</v>
      </c>
      <c r="AK126" s="383">
        <v>0.75</v>
      </c>
      <c r="AL126" s="384">
        <v>3134.3589999999999</v>
      </c>
      <c r="AM126" s="384">
        <v>4005.5079999999998</v>
      </c>
      <c r="AN126" s="384">
        <v>0</v>
      </c>
      <c r="AO126" s="384">
        <v>534.96799999999996</v>
      </c>
      <c r="AP126" s="384">
        <v>298.79899999999998</v>
      </c>
      <c r="AQ126" s="384">
        <v>732.05799999999999</v>
      </c>
      <c r="AR126" s="384">
        <v>38.213999999999999</v>
      </c>
      <c r="AS126" s="384">
        <v>30.376000000000001</v>
      </c>
      <c r="AT126" s="384">
        <v>-1127.943</v>
      </c>
      <c r="AU126" s="384">
        <v>0</v>
      </c>
      <c r="AV126" s="384">
        <v>-568.73099999999999</v>
      </c>
      <c r="AW126" s="384">
        <v>7646.338999999999</v>
      </c>
      <c r="AX126" s="384">
        <v>7077.6079999999993</v>
      </c>
      <c r="AY126" s="384">
        <f t="shared" si="18"/>
        <v>7646.338999999999</v>
      </c>
      <c r="AZ126" s="384">
        <f t="shared" si="19"/>
        <v>0</v>
      </c>
      <c r="BA126" s="384">
        <f t="shared" si="20"/>
        <v>-1127.943</v>
      </c>
    </row>
    <row r="127" spans="1:53" s="379" customFormat="1">
      <c r="A127" s="383">
        <v>0.76041666666666696</v>
      </c>
      <c r="B127" s="384">
        <v>3737.8180000000002</v>
      </c>
      <c r="C127" s="384">
        <v>2921.8130000000001</v>
      </c>
      <c r="D127" s="384">
        <v>64.17</v>
      </c>
      <c r="E127" s="384">
        <v>544.851</v>
      </c>
      <c r="F127" s="384">
        <v>74.930999999999997</v>
      </c>
      <c r="G127" s="384">
        <v>69.558000000000007</v>
      </c>
      <c r="H127" s="384">
        <v>0</v>
      </c>
      <c r="I127" s="384">
        <v>246.41200000000001</v>
      </c>
      <c r="J127" s="384">
        <v>115.589</v>
      </c>
      <c r="K127" s="384">
        <v>0</v>
      </c>
      <c r="L127" s="384">
        <v>-482.75099999999998</v>
      </c>
      <c r="M127" s="384">
        <v>7775.1419999999998</v>
      </c>
      <c r="N127" s="384">
        <v>7292.3909999999996</v>
      </c>
      <c r="O127" s="384">
        <f t="shared" si="12"/>
        <v>7775.1419999999998</v>
      </c>
      <c r="P127" s="384">
        <f t="shared" si="13"/>
        <v>115.589</v>
      </c>
      <c r="Q127" s="384">
        <f t="shared" si="14"/>
        <v>0</v>
      </c>
      <c r="S127" s="383">
        <v>0.76041666666666696</v>
      </c>
      <c r="T127" s="384">
        <v>3127.86</v>
      </c>
      <c r="U127" s="384">
        <v>2961.5279999999998</v>
      </c>
      <c r="V127" s="384">
        <v>62.241</v>
      </c>
      <c r="W127" s="384">
        <v>544.755</v>
      </c>
      <c r="X127" s="384">
        <v>210.566</v>
      </c>
      <c r="Y127" s="384">
        <v>865.83299999999997</v>
      </c>
      <c r="Z127" s="384">
        <v>18.762</v>
      </c>
      <c r="AA127" s="384">
        <v>124.654</v>
      </c>
      <c r="AB127" s="384">
        <v>-277.66699999999997</v>
      </c>
      <c r="AC127" s="384">
        <v>0</v>
      </c>
      <c r="AD127" s="384">
        <v>-475.029</v>
      </c>
      <c r="AE127" s="384">
        <v>7638.5319999999983</v>
      </c>
      <c r="AF127" s="384">
        <v>7163.5029999999988</v>
      </c>
      <c r="AG127" s="384">
        <f t="shared" si="15"/>
        <v>7638.5319999999983</v>
      </c>
      <c r="AH127" s="384">
        <f t="shared" si="16"/>
        <v>0</v>
      </c>
      <c r="AI127" s="384">
        <f t="shared" si="17"/>
        <v>-277.66699999999997</v>
      </c>
      <c r="AK127" s="383">
        <v>0.76041666666666696</v>
      </c>
      <c r="AL127" s="384">
        <v>3133.9670000000001</v>
      </c>
      <c r="AM127" s="384">
        <v>4011.9409999999998</v>
      </c>
      <c r="AN127" s="384">
        <v>0</v>
      </c>
      <c r="AO127" s="384">
        <v>534.83399999999995</v>
      </c>
      <c r="AP127" s="384">
        <v>302.38099999999997</v>
      </c>
      <c r="AQ127" s="384">
        <v>728.28499999999997</v>
      </c>
      <c r="AR127" s="384">
        <v>36.093000000000004</v>
      </c>
      <c r="AS127" s="384">
        <v>29.533000000000001</v>
      </c>
      <c r="AT127" s="384">
        <v>-1007.272</v>
      </c>
      <c r="AU127" s="384">
        <v>0</v>
      </c>
      <c r="AV127" s="384">
        <v>-569.23900000000003</v>
      </c>
      <c r="AW127" s="384">
        <v>7769.7619999999997</v>
      </c>
      <c r="AX127" s="384">
        <v>7200.5229999999992</v>
      </c>
      <c r="AY127" s="384">
        <f t="shared" si="18"/>
        <v>7769.7619999999997</v>
      </c>
      <c r="AZ127" s="384">
        <f t="shared" si="19"/>
        <v>0</v>
      </c>
      <c r="BA127" s="384">
        <f t="shared" si="20"/>
        <v>-1007.272</v>
      </c>
    </row>
    <row r="128" spans="1:53" s="379" customFormat="1">
      <c r="A128" s="383">
        <v>0.77083333333333304</v>
      </c>
      <c r="B128" s="384">
        <v>3737.3789999999999</v>
      </c>
      <c r="C128" s="384">
        <v>2925.1680000000001</v>
      </c>
      <c r="D128" s="384">
        <v>64.108999999999995</v>
      </c>
      <c r="E128" s="384">
        <v>545.38199999999995</v>
      </c>
      <c r="F128" s="384">
        <v>74.897999999999996</v>
      </c>
      <c r="G128" s="384">
        <v>69.710999999999999</v>
      </c>
      <c r="H128" s="384">
        <v>0</v>
      </c>
      <c r="I128" s="384">
        <v>246.06800000000001</v>
      </c>
      <c r="J128" s="384">
        <v>75.459000000000003</v>
      </c>
      <c r="K128" s="384">
        <v>0</v>
      </c>
      <c r="L128" s="384">
        <v>-483.03899999999999</v>
      </c>
      <c r="M128" s="384">
        <v>7738.1740000000009</v>
      </c>
      <c r="N128" s="384">
        <v>7255.1350000000011</v>
      </c>
      <c r="O128" s="384">
        <f t="shared" si="12"/>
        <v>7738.1740000000009</v>
      </c>
      <c r="P128" s="384">
        <f t="shared" si="13"/>
        <v>75.459000000000003</v>
      </c>
      <c r="Q128" s="384">
        <f t="shared" si="14"/>
        <v>0</v>
      </c>
      <c r="S128" s="383">
        <v>0.77083333333333304</v>
      </c>
      <c r="T128" s="384">
        <v>3127.3679999999999</v>
      </c>
      <c r="U128" s="384">
        <v>2996.81</v>
      </c>
      <c r="V128" s="384">
        <v>62.195</v>
      </c>
      <c r="W128" s="384">
        <v>546.77700000000004</v>
      </c>
      <c r="X128" s="384">
        <v>210.57</v>
      </c>
      <c r="Y128" s="384">
        <v>871.95899999999995</v>
      </c>
      <c r="Z128" s="384">
        <v>0</v>
      </c>
      <c r="AA128" s="384">
        <v>137.24</v>
      </c>
      <c r="AB128" s="384">
        <v>-320.435</v>
      </c>
      <c r="AC128" s="384">
        <v>0</v>
      </c>
      <c r="AD128" s="384">
        <v>-478.31</v>
      </c>
      <c r="AE128" s="384">
        <v>7632.4839999999986</v>
      </c>
      <c r="AF128" s="384">
        <v>7154.1739999999982</v>
      </c>
      <c r="AG128" s="384">
        <f t="shared" si="15"/>
        <v>7632.4839999999986</v>
      </c>
      <c r="AH128" s="384">
        <f t="shared" si="16"/>
        <v>0</v>
      </c>
      <c r="AI128" s="384">
        <f t="shared" si="17"/>
        <v>-320.435</v>
      </c>
      <c r="AK128" s="383">
        <v>0.77083333333333304</v>
      </c>
      <c r="AL128" s="384">
        <v>3135.29</v>
      </c>
      <c r="AM128" s="384">
        <v>4021.5030000000002</v>
      </c>
      <c r="AN128" s="384">
        <v>0</v>
      </c>
      <c r="AO128" s="384">
        <v>534.82799999999997</v>
      </c>
      <c r="AP128" s="384">
        <v>302.38400000000001</v>
      </c>
      <c r="AQ128" s="384">
        <v>724.94399999999996</v>
      </c>
      <c r="AR128" s="384">
        <v>52.832000000000001</v>
      </c>
      <c r="AS128" s="384">
        <v>29.754999999999999</v>
      </c>
      <c r="AT128" s="384">
        <v>-935.15300000000002</v>
      </c>
      <c r="AU128" s="384">
        <v>0</v>
      </c>
      <c r="AV128" s="384">
        <v>-570.24400000000003</v>
      </c>
      <c r="AW128" s="384">
        <v>7866.382999999998</v>
      </c>
      <c r="AX128" s="384">
        <v>7296.1389999999983</v>
      </c>
      <c r="AY128" s="384">
        <f t="shared" si="18"/>
        <v>7866.382999999998</v>
      </c>
      <c r="AZ128" s="384">
        <f t="shared" si="19"/>
        <v>0</v>
      </c>
      <c r="BA128" s="384">
        <f t="shared" si="20"/>
        <v>-935.15300000000002</v>
      </c>
    </row>
    <row r="129" spans="1:53" s="379" customFormat="1">
      <c r="A129" s="383">
        <v>0.78125</v>
      </c>
      <c r="B129" s="384">
        <v>3736.3270000000002</v>
      </c>
      <c r="C129" s="384">
        <v>2919.82</v>
      </c>
      <c r="D129" s="384">
        <v>64.156000000000006</v>
      </c>
      <c r="E129" s="384">
        <v>543.03399999999999</v>
      </c>
      <c r="F129" s="384">
        <v>74.816999999999993</v>
      </c>
      <c r="G129" s="384">
        <v>69.777000000000001</v>
      </c>
      <c r="H129" s="384">
        <v>0</v>
      </c>
      <c r="I129" s="384">
        <v>243.50200000000001</v>
      </c>
      <c r="J129" s="384">
        <v>36.499000000000002</v>
      </c>
      <c r="K129" s="384">
        <v>0</v>
      </c>
      <c r="L129" s="384">
        <v>-482.375</v>
      </c>
      <c r="M129" s="384">
        <v>7687.9320000000007</v>
      </c>
      <c r="N129" s="384">
        <v>7205.5570000000007</v>
      </c>
      <c r="O129" s="384">
        <f t="shared" si="12"/>
        <v>7687.9320000000007</v>
      </c>
      <c r="P129" s="384">
        <f t="shared" si="13"/>
        <v>36.499000000000002</v>
      </c>
      <c r="Q129" s="384">
        <f t="shared" si="14"/>
        <v>0</v>
      </c>
      <c r="S129" s="383">
        <v>0.78125</v>
      </c>
      <c r="T129" s="384">
        <v>3127.0720000000001</v>
      </c>
      <c r="U129" s="384">
        <v>3001.1210000000001</v>
      </c>
      <c r="V129" s="384">
        <v>62.046999999999997</v>
      </c>
      <c r="W129" s="384">
        <v>540.07600000000002</v>
      </c>
      <c r="X129" s="384">
        <v>210.565</v>
      </c>
      <c r="Y129" s="384">
        <v>870.86900000000003</v>
      </c>
      <c r="Z129" s="384">
        <v>0</v>
      </c>
      <c r="AA129" s="384">
        <v>142.57400000000001</v>
      </c>
      <c r="AB129" s="384">
        <v>-315.68</v>
      </c>
      <c r="AC129" s="384">
        <v>0</v>
      </c>
      <c r="AD129" s="384">
        <v>-478.43299999999999</v>
      </c>
      <c r="AE129" s="384">
        <v>7638.6439999999984</v>
      </c>
      <c r="AF129" s="384">
        <v>7160.2109999999984</v>
      </c>
      <c r="AG129" s="384">
        <f t="shared" si="15"/>
        <v>7638.6439999999984</v>
      </c>
      <c r="AH129" s="384">
        <f t="shared" si="16"/>
        <v>0</v>
      </c>
      <c r="AI129" s="384">
        <f t="shared" si="17"/>
        <v>-315.68</v>
      </c>
      <c r="AK129" s="383">
        <v>0.78125</v>
      </c>
      <c r="AL129" s="384">
        <v>3136.069</v>
      </c>
      <c r="AM129" s="384">
        <v>4027.3429999999998</v>
      </c>
      <c r="AN129" s="384">
        <v>0</v>
      </c>
      <c r="AO129" s="384">
        <v>535.67499999999995</v>
      </c>
      <c r="AP129" s="384">
        <v>299.887</v>
      </c>
      <c r="AQ129" s="384">
        <v>726.43</v>
      </c>
      <c r="AR129" s="384">
        <v>3.6120000000000001</v>
      </c>
      <c r="AS129" s="384">
        <v>28.466999999999999</v>
      </c>
      <c r="AT129" s="384">
        <v>-912.05</v>
      </c>
      <c r="AU129" s="384">
        <v>0</v>
      </c>
      <c r="AV129" s="384">
        <v>-570.49300000000005</v>
      </c>
      <c r="AW129" s="384">
        <v>7845.433</v>
      </c>
      <c r="AX129" s="384">
        <v>7274.94</v>
      </c>
      <c r="AY129" s="384">
        <f t="shared" si="18"/>
        <v>7845.433</v>
      </c>
      <c r="AZ129" s="384">
        <f t="shared" si="19"/>
        <v>0</v>
      </c>
      <c r="BA129" s="384">
        <f t="shared" si="20"/>
        <v>-912.05</v>
      </c>
    </row>
    <row r="130" spans="1:53" s="379" customFormat="1">
      <c r="A130" s="383">
        <v>0.79166666666666696</v>
      </c>
      <c r="B130" s="384">
        <v>3735.9340000000002</v>
      </c>
      <c r="C130" s="384">
        <v>2945.9679999999998</v>
      </c>
      <c r="D130" s="384">
        <v>64.156000000000006</v>
      </c>
      <c r="E130" s="384">
        <v>532.88599999999997</v>
      </c>
      <c r="F130" s="384">
        <v>73.146000000000001</v>
      </c>
      <c r="G130" s="384">
        <v>0</v>
      </c>
      <c r="H130" s="384">
        <v>0</v>
      </c>
      <c r="I130" s="384">
        <v>250.679</v>
      </c>
      <c r="J130" s="384">
        <v>51.862000000000002</v>
      </c>
      <c r="K130" s="384">
        <v>0</v>
      </c>
      <c r="L130" s="384">
        <v>-483.29500000000002</v>
      </c>
      <c r="M130" s="384">
        <v>7654.6309999999994</v>
      </c>
      <c r="N130" s="384">
        <v>7171.3359999999993</v>
      </c>
      <c r="O130" s="384">
        <f t="shared" si="12"/>
        <v>7654.6309999999994</v>
      </c>
      <c r="P130" s="384">
        <f t="shared" si="13"/>
        <v>51.862000000000002</v>
      </c>
      <c r="Q130" s="384">
        <f t="shared" si="14"/>
        <v>0</v>
      </c>
      <c r="S130" s="383">
        <v>0.79166666666666696</v>
      </c>
      <c r="T130" s="384">
        <v>3126.165</v>
      </c>
      <c r="U130" s="384">
        <v>3011.3820000000001</v>
      </c>
      <c r="V130" s="384">
        <v>61.826999999999998</v>
      </c>
      <c r="W130" s="384">
        <v>535.53200000000004</v>
      </c>
      <c r="X130" s="384">
        <v>206.685</v>
      </c>
      <c r="Y130" s="384">
        <v>858.64599999999996</v>
      </c>
      <c r="Z130" s="384">
        <v>0</v>
      </c>
      <c r="AA130" s="384">
        <v>146.15700000000001</v>
      </c>
      <c r="AB130" s="384">
        <v>-330.01400000000001</v>
      </c>
      <c r="AC130" s="384">
        <v>0</v>
      </c>
      <c r="AD130" s="384">
        <v>-478.93799999999999</v>
      </c>
      <c r="AE130" s="384">
        <v>7616.380000000001</v>
      </c>
      <c r="AF130" s="384">
        <v>7137.4420000000009</v>
      </c>
      <c r="AG130" s="384">
        <f t="shared" si="15"/>
        <v>7616.380000000001</v>
      </c>
      <c r="AH130" s="384">
        <f t="shared" si="16"/>
        <v>0</v>
      </c>
      <c r="AI130" s="384">
        <f t="shared" si="17"/>
        <v>-330.01400000000001</v>
      </c>
      <c r="AK130" s="383">
        <v>0.79166666666666696</v>
      </c>
      <c r="AL130" s="384">
        <v>3135.5340000000001</v>
      </c>
      <c r="AM130" s="384">
        <v>4028.3580000000002</v>
      </c>
      <c r="AN130" s="384">
        <v>0</v>
      </c>
      <c r="AO130" s="384">
        <v>539.06700000000001</v>
      </c>
      <c r="AP130" s="384">
        <v>203.126</v>
      </c>
      <c r="AQ130" s="384">
        <v>613.08500000000004</v>
      </c>
      <c r="AR130" s="384">
        <v>0</v>
      </c>
      <c r="AS130" s="384">
        <v>28.298999999999999</v>
      </c>
      <c r="AT130" s="384">
        <v>-679.04600000000005</v>
      </c>
      <c r="AU130" s="384">
        <v>0</v>
      </c>
      <c r="AV130" s="384">
        <v>-568.33600000000001</v>
      </c>
      <c r="AW130" s="384">
        <v>7868.4230000000007</v>
      </c>
      <c r="AX130" s="384">
        <v>7300.0870000000004</v>
      </c>
      <c r="AY130" s="384">
        <f t="shared" si="18"/>
        <v>7868.4230000000007</v>
      </c>
      <c r="AZ130" s="384">
        <f t="shared" si="19"/>
        <v>0</v>
      </c>
      <c r="BA130" s="384">
        <f t="shared" si="20"/>
        <v>-679.04600000000005</v>
      </c>
    </row>
    <row r="131" spans="1:53" s="379" customFormat="1">
      <c r="A131" s="383">
        <v>0.80208333333333304</v>
      </c>
      <c r="B131" s="384">
        <v>3736.5459999999998</v>
      </c>
      <c r="C131" s="384">
        <v>2932.279</v>
      </c>
      <c r="D131" s="384">
        <v>64.195999999999998</v>
      </c>
      <c r="E131" s="384">
        <v>530.29</v>
      </c>
      <c r="F131" s="384">
        <v>73.197999999999993</v>
      </c>
      <c r="G131" s="384">
        <v>0</v>
      </c>
      <c r="H131" s="384">
        <v>0</v>
      </c>
      <c r="I131" s="384">
        <v>248.07900000000001</v>
      </c>
      <c r="J131" s="384">
        <v>32.927999999999997</v>
      </c>
      <c r="K131" s="384">
        <v>0</v>
      </c>
      <c r="L131" s="384">
        <v>-481.98899999999998</v>
      </c>
      <c r="M131" s="384">
        <v>7617.5159999999996</v>
      </c>
      <c r="N131" s="384">
        <v>7135.527</v>
      </c>
      <c r="O131" s="384">
        <f t="shared" si="12"/>
        <v>7617.5159999999996</v>
      </c>
      <c r="P131" s="384">
        <f t="shared" si="13"/>
        <v>32.927999999999997</v>
      </c>
      <c r="Q131" s="384">
        <f t="shared" si="14"/>
        <v>0</v>
      </c>
      <c r="S131" s="383">
        <v>0.80208333333333304</v>
      </c>
      <c r="T131" s="384">
        <v>3126.5329999999999</v>
      </c>
      <c r="U131" s="384">
        <v>2918.4839999999999</v>
      </c>
      <c r="V131" s="384">
        <v>62.161000000000001</v>
      </c>
      <c r="W131" s="384">
        <v>535.68499999999995</v>
      </c>
      <c r="X131" s="384">
        <v>206.708</v>
      </c>
      <c r="Y131" s="384">
        <v>737.71</v>
      </c>
      <c r="Z131" s="384">
        <v>0</v>
      </c>
      <c r="AA131" s="384">
        <v>152.018</v>
      </c>
      <c r="AB131" s="384">
        <v>-154.35400000000001</v>
      </c>
      <c r="AC131" s="384">
        <v>0</v>
      </c>
      <c r="AD131" s="384">
        <v>-469.28699999999998</v>
      </c>
      <c r="AE131" s="384">
        <v>7584.9449999999988</v>
      </c>
      <c r="AF131" s="384">
        <v>7115.6579999999985</v>
      </c>
      <c r="AG131" s="384">
        <f t="shared" si="15"/>
        <v>7584.9449999999988</v>
      </c>
      <c r="AH131" s="384">
        <f t="shared" si="16"/>
        <v>0</v>
      </c>
      <c r="AI131" s="384">
        <f t="shared" si="17"/>
        <v>-154.35400000000001</v>
      </c>
      <c r="AK131" s="383">
        <v>0.80208333333333304</v>
      </c>
      <c r="AL131" s="384">
        <v>3135.8939999999998</v>
      </c>
      <c r="AM131" s="384">
        <v>4032.1680000000001</v>
      </c>
      <c r="AN131" s="384">
        <v>0</v>
      </c>
      <c r="AO131" s="384">
        <v>540.30999999999995</v>
      </c>
      <c r="AP131" s="384">
        <v>200.136</v>
      </c>
      <c r="AQ131" s="384">
        <v>620.48400000000004</v>
      </c>
      <c r="AR131" s="384">
        <v>0</v>
      </c>
      <c r="AS131" s="384">
        <v>28.196999999999999</v>
      </c>
      <c r="AT131" s="384">
        <v>-674.44100000000003</v>
      </c>
      <c r="AU131" s="384">
        <v>0</v>
      </c>
      <c r="AV131" s="384">
        <v>-568.82799999999997</v>
      </c>
      <c r="AW131" s="384">
        <v>7882.7480000000005</v>
      </c>
      <c r="AX131" s="384">
        <v>7313.92</v>
      </c>
      <c r="AY131" s="384">
        <f t="shared" si="18"/>
        <v>7882.7480000000005</v>
      </c>
      <c r="AZ131" s="384">
        <f t="shared" si="19"/>
        <v>0</v>
      </c>
      <c r="BA131" s="384">
        <f t="shared" si="20"/>
        <v>-674.44100000000003</v>
      </c>
    </row>
    <row r="132" spans="1:53" s="379" customFormat="1">
      <c r="A132" s="383">
        <v>0.8125</v>
      </c>
      <c r="B132" s="384">
        <v>3738.7159999999999</v>
      </c>
      <c r="C132" s="384">
        <v>2906.665</v>
      </c>
      <c r="D132" s="384">
        <v>64.156000000000006</v>
      </c>
      <c r="E132" s="384">
        <v>529.67700000000002</v>
      </c>
      <c r="F132" s="384">
        <v>73.168000000000006</v>
      </c>
      <c r="G132" s="384">
        <v>0</v>
      </c>
      <c r="H132" s="384">
        <v>0</v>
      </c>
      <c r="I132" s="384">
        <v>240.39</v>
      </c>
      <c r="J132" s="384">
        <v>64.968000000000004</v>
      </c>
      <c r="K132" s="384">
        <v>0</v>
      </c>
      <c r="L132" s="384">
        <v>-479.762</v>
      </c>
      <c r="M132" s="384">
        <v>7617.7399999999989</v>
      </c>
      <c r="N132" s="384">
        <v>7137.9779999999992</v>
      </c>
      <c r="O132" s="384">
        <f t="shared" si="12"/>
        <v>7617.7399999999989</v>
      </c>
      <c r="P132" s="384">
        <f t="shared" si="13"/>
        <v>64.968000000000004</v>
      </c>
      <c r="Q132" s="384">
        <f t="shared" si="14"/>
        <v>0</v>
      </c>
      <c r="S132" s="383">
        <v>0.8125</v>
      </c>
      <c r="T132" s="384">
        <v>3126.2719999999999</v>
      </c>
      <c r="U132" s="384">
        <v>2916.8110000000001</v>
      </c>
      <c r="V132" s="384">
        <v>62.180999999999997</v>
      </c>
      <c r="W132" s="384">
        <v>534.70299999999997</v>
      </c>
      <c r="X132" s="384">
        <v>206.68899999999999</v>
      </c>
      <c r="Y132" s="384">
        <v>875.42499999999995</v>
      </c>
      <c r="Z132" s="384">
        <v>0</v>
      </c>
      <c r="AA132" s="384">
        <v>150.36699999999999</v>
      </c>
      <c r="AB132" s="384">
        <v>-326.84500000000003</v>
      </c>
      <c r="AC132" s="384">
        <v>0</v>
      </c>
      <c r="AD132" s="384">
        <v>-470.84199999999998</v>
      </c>
      <c r="AE132" s="384">
        <v>7545.603000000001</v>
      </c>
      <c r="AF132" s="384">
        <v>7074.7610000000013</v>
      </c>
      <c r="AG132" s="384">
        <f t="shared" si="15"/>
        <v>7545.603000000001</v>
      </c>
      <c r="AH132" s="384">
        <f t="shared" si="16"/>
        <v>0</v>
      </c>
      <c r="AI132" s="384">
        <f t="shared" si="17"/>
        <v>-326.84500000000003</v>
      </c>
      <c r="AK132" s="383">
        <v>0.8125</v>
      </c>
      <c r="AL132" s="384">
        <v>3136.1529999999998</v>
      </c>
      <c r="AM132" s="384">
        <v>4035.9160000000002</v>
      </c>
      <c r="AN132" s="384">
        <v>0</v>
      </c>
      <c r="AO132" s="384">
        <v>540.82899999999995</v>
      </c>
      <c r="AP132" s="384">
        <v>200.09200000000001</v>
      </c>
      <c r="AQ132" s="384">
        <v>618.05499999999995</v>
      </c>
      <c r="AR132" s="384">
        <v>0</v>
      </c>
      <c r="AS132" s="384">
        <v>27.716000000000001</v>
      </c>
      <c r="AT132" s="384">
        <v>-642.17999999999995</v>
      </c>
      <c r="AU132" s="384">
        <v>0</v>
      </c>
      <c r="AV132" s="384">
        <v>-569.16600000000005</v>
      </c>
      <c r="AW132" s="384">
        <v>7916.5809999999983</v>
      </c>
      <c r="AX132" s="384">
        <v>7347.4149999999981</v>
      </c>
      <c r="AY132" s="384">
        <f t="shared" si="18"/>
        <v>7916.5809999999983</v>
      </c>
      <c r="AZ132" s="384">
        <f t="shared" si="19"/>
        <v>0</v>
      </c>
      <c r="BA132" s="384">
        <f t="shared" si="20"/>
        <v>-642.17999999999995</v>
      </c>
    </row>
    <row r="133" spans="1:53" s="379" customFormat="1">
      <c r="A133" s="383">
        <v>0.82291666666666696</v>
      </c>
      <c r="B133" s="384">
        <v>3741.2739999999999</v>
      </c>
      <c r="C133" s="384">
        <v>2893.2550000000001</v>
      </c>
      <c r="D133" s="384">
        <v>64.203000000000003</v>
      </c>
      <c r="E133" s="384">
        <v>530.33299999999997</v>
      </c>
      <c r="F133" s="384">
        <v>72.951999999999998</v>
      </c>
      <c r="G133" s="384">
        <v>27.193000000000001</v>
      </c>
      <c r="H133" s="384">
        <v>0</v>
      </c>
      <c r="I133" s="384">
        <v>232.797</v>
      </c>
      <c r="J133" s="384">
        <v>72.795000000000002</v>
      </c>
      <c r="K133" s="384">
        <v>0</v>
      </c>
      <c r="L133" s="384">
        <v>-479.02199999999999</v>
      </c>
      <c r="M133" s="384">
        <v>7634.8020000000006</v>
      </c>
      <c r="N133" s="384">
        <v>7155.7800000000007</v>
      </c>
      <c r="O133" s="384">
        <f t="shared" si="12"/>
        <v>7634.8020000000006</v>
      </c>
      <c r="P133" s="384">
        <f t="shared" si="13"/>
        <v>72.795000000000002</v>
      </c>
      <c r="Q133" s="384">
        <f t="shared" si="14"/>
        <v>0</v>
      </c>
      <c r="S133" s="383">
        <v>0.82291666666666696</v>
      </c>
      <c r="T133" s="384">
        <v>3127.42</v>
      </c>
      <c r="U133" s="384">
        <v>2854.4830000000002</v>
      </c>
      <c r="V133" s="384">
        <v>62.215000000000003</v>
      </c>
      <c r="W133" s="384">
        <v>534.88</v>
      </c>
      <c r="X133" s="384">
        <v>206.70500000000001</v>
      </c>
      <c r="Y133" s="384">
        <v>841.64099999999996</v>
      </c>
      <c r="Z133" s="384">
        <v>0</v>
      </c>
      <c r="AA133" s="384">
        <v>146.72399999999999</v>
      </c>
      <c r="AB133" s="384">
        <v>-322.04399999999998</v>
      </c>
      <c r="AC133" s="384">
        <v>0</v>
      </c>
      <c r="AD133" s="384">
        <v>-464.89499999999998</v>
      </c>
      <c r="AE133" s="384">
        <v>7452.0240000000003</v>
      </c>
      <c r="AF133" s="384">
        <v>6987.1290000000008</v>
      </c>
      <c r="AG133" s="384">
        <f t="shared" si="15"/>
        <v>7452.0240000000003</v>
      </c>
      <c r="AH133" s="384">
        <f t="shared" si="16"/>
        <v>0</v>
      </c>
      <c r="AI133" s="384">
        <f t="shared" si="17"/>
        <v>-322.04399999999998</v>
      </c>
      <c r="AK133" s="383">
        <v>0.82291666666666696</v>
      </c>
      <c r="AL133" s="384">
        <v>3137.1779999999999</v>
      </c>
      <c r="AM133" s="384">
        <v>4038.0059999999999</v>
      </c>
      <c r="AN133" s="384">
        <v>0</v>
      </c>
      <c r="AO133" s="384">
        <v>541.90899999999999</v>
      </c>
      <c r="AP133" s="384">
        <v>199.65700000000001</v>
      </c>
      <c r="AQ133" s="384">
        <v>620.84900000000005</v>
      </c>
      <c r="AR133" s="384">
        <v>0</v>
      </c>
      <c r="AS133" s="384">
        <v>27.855</v>
      </c>
      <c r="AT133" s="384">
        <v>-722.70299999999997</v>
      </c>
      <c r="AU133" s="384">
        <v>0</v>
      </c>
      <c r="AV133" s="384">
        <v>-569.49900000000002</v>
      </c>
      <c r="AW133" s="384">
        <v>7842.7509999999984</v>
      </c>
      <c r="AX133" s="384">
        <v>7273.2519999999986</v>
      </c>
      <c r="AY133" s="384">
        <f t="shared" si="18"/>
        <v>7842.7509999999984</v>
      </c>
      <c r="AZ133" s="384">
        <f t="shared" si="19"/>
        <v>0</v>
      </c>
      <c r="BA133" s="384">
        <f t="shared" si="20"/>
        <v>-722.70299999999997</v>
      </c>
    </row>
    <row r="134" spans="1:53" s="379" customFormat="1">
      <c r="A134" s="383">
        <v>0.83333333333333304</v>
      </c>
      <c r="B134" s="384">
        <v>3741.2249999999999</v>
      </c>
      <c r="C134" s="384">
        <v>2967.6559999999999</v>
      </c>
      <c r="D134" s="384">
        <v>64.19</v>
      </c>
      <c r="E134" s="384">
        <v>523.95299999999997</v>
      </c>
      <c r="F134" s="384">
        <v>72.305999999999997</v>
      </c>
      <c r="G134" s="384">
        <v>309.33800000000002</v>
      </c>
      <c r="H134" s="384">
        <v>0</v>
      </c>
      <c r="I134" s="384">
        <v>222.58799999999999</v>
      </c>
      <c r="J134" s="384">
        <v>-290.56700000000001</v>
      </c>
      <c r="K134" s="384">
        <v>0</v>
      </c>
      <c r="L134" s="384">
        <v>-488.63099999999997</v>
      </c>
      <c r="M134" s="384">
        <v>7610.6889999999985</v>
      </c>
      <c r="N134" s="384">
        <v>7122.0579999999982</v>
      </c>
      <c r="O134" s="384">
        <f t="shared" si="12"/>
        <v>7610.6889999999985</v>
      </c>
      <c r="P134" s="384">
        <f t="shared" si="13"/>
        <v>0</v>
      </c>
      <c r="Q134" s="384">
        <f t="shared" si="14"/>
        <v>-290.56700000000001</v>
      </c>
      <c r="S134" s="383">
        <v>0.83333333333333304</v>
      </c>
      <c r="T134" s="384">
        <v>3127.424</v>
      </c>
      <c r="U134" s="384">
        <v>2750.6469999999999</v>
      </c>
      <c r="V134" s="384">
        <v>62.067999999999998</v>
      </c>
      <c r="W134" s="384">
        <v>528.024</v>
      </c>
      <c r="X134" s="384">
        <v>205.52600000000001</v>
      </c>
      <c r="Y134" s="384">
        <v>817.21199999999999</v>
      </c>
      <c r="Z134" s="384">
        <v>0</v>
      </c>
      <c r="AA134" s="384">
        <v>145.27199999999999</v>
      </c>
      <c r="AB134" s="384">
        <v>-171.64099999999999</v>
      </c>
      <c r="AC134" s="384">
        <v>0</v>
      </c>
      <c r="AD134" s="384">
        <v>-455.02600000000001</v>
      </c>
      <c r="AE134" s="384">
        <v>7464.5320000000002</v>
      </c>
      <c r="AF134" s="384">
        <v>7009.5060000000003</v>
      </c>
      <c r="AG134" s="384">
        <f t="shared" si="15"/>
        <v>7464.5320000000002</v>
      </c>
      <c r="AH134" s="384">
        <f t="shared" si="16"/>
        <v>0</v>
      </c>
      <c r="AI134" s="384">
        <f t="shared" si="17"/>
        <v>-171.64099999999999</v>
      </c>
      <c r="AK134" s="383">
        <v>0.83333333333333304</v>
      </c>
      <c r="AL134" s="384">
        <v>3137.145</v>
      </c>
      <c r="AM134" s="384">
        <v>4045.8110000000001</v>
      </c>
      <c r="AN134" s="384">
        <v>0</v>
      </c>
      <c r="AO134" s="384">
        <v>534.15800000000002</v>
      </c>
      <c r="AP134" s="384">
        <v>187.048</v>
      </c>
      <c r="AQ134" s="384">
        <v>426.06599999999997</v>
      </c>
      <c r="AR134" s="384">
        <v>0</v>
      </c>
      <c r="AS134" s="384">
        <v>26.582000000000001</v>
      </c>
      <c r="AT134" s="384">
        <v>-533.46400000000006</v>
      </c>
      <c r="AU134" s="384">
        <v>0</v>
      </c>
      <c r="AV134" s="384">
        <v>-567.15899999999999</v>
      </c>
      <c r="AW134" s="384">
        <v>7823.3460000000014</v>
      </c>
      <c r="AX134" s="384">
        <v>7256.1870000000017</v>
      </c>
      <c r="AY134" s="384">
        <f t="shared" si="18"/>
        <v>7823.3460000000014</v>
      </c>
      <c r="AZ134" s="384">
        <f t="shared" si="19"/>
        <v>0</v>
      </c>
      <c r="BA134" s="384">
        <f t="shared" si="20"/>
        <v>-533.46400000000006</v>
      </c>
    </row>
    <row r="135" spans="1:53" s="379" customFormat="1">
      <c r="A135" s="383">
        <v>0.84375</v>
      </c>
      <c r="B135" s="384">
        <v>3739.27</v>
      </c>
      <c r="C135" s="384">
        <v>2986.2170000000001</v>
      </c>
      <c r="D135" s="384">
        <v>64.236000000000004</v>
      </c>
      <c r="E135" s="384">
        <v>520.66200000000003</v>
      </c>
      <c r="F135" s="384">
        <v>72.596999999999994</v>
      </c>
      <c r="G135" s="384">
        <v>287.79300000000001</v>
      </c>
      <c r="H135" s="384">
        <v>0</v>
      </c>
      <c r="I135" s="384">
        <v>225.75</v>
      </c>
      <c r="J135" s="384">
        <v>-300.46499999999997</v>
      </c>
      <c r="K135" s="384">
        <v>0</v>
      </c>
      <c r="L135" s="384">
        <v>-489.73599999999999</v>
      </c>
      <c r="M135" s="384">
        <v>7596.0599999999995</v>
      </c>
      <c r="N135" s="384">
        <v>7106.3239999999996</v>
      </c>
      <c r="O135" s="384">
        <f t="shared" si="12"/>
        <v>7596.0599999999995</v>
      </c>
      <c r="P135" s="384">
        <f t="shared" si="13"/>
        <v>0</v>
      </c>
      <c r="Q135" s="384">
        <f t="shared" si="14"/>
        <v>-300.46499999999997</v>
      </c>
      <c r="S135" s="383">
        <v>0.84375</v>
      </c>
      <c r="T135" s="384">
        <v>3128.2109999999998</v>
      </c>
      <c r="U135" s="384">
        <v>2731.2109999999998</v>
      </c>
      <c r="V135" s="384">
        <v>62.148000000000003</v>
      </c>
      <c r="W135" s="384">
        <v>527.22</v>
      </c>
      <c r="X135" s="384">
        <v>205.52199999999999</v>
      </c>
      <c r="Y135" s="384">
        <v>743.76700000000005</v>
      </c>
      <c r="Z135" s="384">
        <v>0</v>
      </c>
      <c r="AA135" s="384">
        <v>149.79900000000001</v>
      </c>
      <c r="AB135" s="384">
        <v>-123.083</v>
      </c>
      <c r="AC135" s="384">
        <v>0</v>
      </c>
      <c r="AD135" s="384">
        <v>-452.43799999999999</v>
      </c>
      <c r="AE135" s="384">
        <v>7424.7950000000001</v>
      </c>
      <c r="AF135" s="384">
        <v>6972.357</v>
      </c>
      <c r="AG135" s="384">
        <f t="shared" si="15"/>
        <v>7424.7950000000001</v>
      </c>
      <c r="AH135" s="384">
        <f t="shared" si="16"/>
        <v>0</v>
      </c>
      <c r="AI135" s="384">
        <f t="shared" si="17"/>
        <v>-123.083</v>
      </c>
      <c r="AK135" s="383">
        <v>0.84375</v>
      </c>
      <c r="AL135" s="384">
        <v>3138.0320000000002</v>
      </c>
      <c r="AM135" s="384">
        <v>4045.8820000000001</v>
      </c>
      <c r="AN135" s="384">
        <v>0</v>
      </c>
      <c r="AO135" s="384">
        <v>537.45399999999995</v>
      </c>
      <c r="AP135" s="384">
        <v>185.89400000000001</v>
      </c>
      <c r="AQ135" s="384">
        <v>425.38200000000001</v>
      </c>
      <c r="AR135" s="384">
        <v>0</v>
      </c>
      <c r="AS135" s="384">
        <v>26.917000000000002</v>
      </c>
      <c r="AT135" s="384">
        <v>-584.71299999999997</v>
      </c>
      <c r="AU135" s="384">
        <v>0</v>
      </c>
      <c r="AV135" s="384">
        <v>-567.36800000000005</v>
      </c>
      <c r="AW135" s="384">
        <v>7774.848</v>
      </c>
      <c r="AX135" s="384">
        <v>7207.48</v>
      </c>
      <c r="AY135" s="384">
        <f t="shared" si="18"/>
        <v>7774.848</v>
      </c>
      <c r="AZ135" s="384">
        <f t="shared" si="19"/>
        <v>0</v>
      </c>
      <c r="BA135" s="384">
        <f t="shared" si="20"/>
        <v>-584.71299999999997</v>
      </c>
    </row>
    <row r="136" spans="1:53" s="379" customFormat="1">
      <c r="A136" s="383">
        <v>0.85416666666666696</v>
      </c>
      <c r="B136" s="384">
        <v>3738.6219999999998</v>
      </c>
      <c r="C136" s="384">
        <v>2965.5149999999999</v>
      </c>
      <c r="D136" s="384">
        <v>64.102999999999994</v>
      </c>
      <c r="E136" s="384">
        <v>519.11300000000006</v>
      </c>
      <c r="F136" s="384">
        <v>72.587000000000003</v>
      </c>
      <c r="G136" s="384">
        <v>242.54400000000001</v>
      </c>
      <c r="H136" s="384">
        <v>0</v>
      </c>
      <c r="I136" s="384">
        <v>223.65</v>
      </c>
      <c r="J136" s="384">
        <v>-324.00700000000001</v>
      </c>
      <c r="K136" s="384">
        <v>0</v>
      </c>
      <c r="L136" s="384">
        <v>-487.22699999999998</v>
      </c>
      <c r="M136" s="384">
        <v>7502.1270000000004</v>
      </c>
      <c r="N136" s="384">
        <v>7014.9000000000005</v>
      </c>
      <c r="O136" s="384">
        <f t="shared" si="12"/>
        <v>7502.1270000000004</v>
      </c>
      <c r="P136" s="384">
        <f t="shared" si="13"/>
        <v>0</v>
      </c>
      <c r="Q136" s="384">
        <f t="shared" si="14"/>
        <v>-324.00700000000001</v>
      </c>
      <c r="S136" s="383">
        <v>0.85416666666666696</v>
      </c>
      <c r="T136" s="384">
        <v>3128.8240000000001</v>
      </c>
      <c r="U136" s="384">
        <v>2721.1759999999999</v>
      </c>
      <c r="V136" s="384">
        <v>62.215000000000003</v>
      </c>
      <c r="W136" s="384">
        <v>527.01400000000001</v>
      </c>
      <c r="X136" s="384">
        <v>205.52500000000001</v>
      </c>
      <c r="Y136" s="384">
        <v>755.19500000000005</v>
      </c>
      <c r="Z136" s="384">
        <v>0</v>
      </c>
      <c r="AA136" s="384">
        <v>160.084</v>
      </c>
      <c r="AB136" s="384">
        <v>-233.309</v>
      </c>
      <c r="AC136" s="384">
        <v>0</v>
      </c>
      <c r="AD136" s="384">
        <v>-451.91199999999998</v>
      </c>
      <c r="AE136" s="384">
        <v>7326.7239999999993</v>
      </c>
      <c r="AF136" s="384">
        <v>6874.811999999999</v>
      </c>
      <c r="AG136" s="384">
        <f t="shared" si="15"/>
        <v>7326.7239999999993</v>
      </c>
      <c r="AH136" s="384">
        <f t="shared" si="16"/>
        <v>0</v>
      </c>
      <c r="AI136" s="384">
        <f t="shared" si="17"/>
        <v>-233.309</v>
      </c>
      <c r="AK136" s="383">
        <v>0.85416666666666696</v>
      </c>
      <c r="AL136" s="384">
        <v>3137.2660000000001</v>
      </c>
      <c r="AM136" s="384">
        <v>4029.9929999999999</v>
      </c>
      <c r="AN136" s="384">
        <v>0</v>
      </c>
      <c r="AO136" s="384">
        <v>533.86900000000003</v>
      </c>
      <c r="AP136" s="384">
        <v>185.93199999999999</v>
      </c>
      <c r="AQ136" s="384">
        <v>467.64600000000002</v>
      </c>
      <c r="AR136" s="384">
        <v>0</v>
      </c>
      <c r="AS136" s="384">
        <v>29.06</v>
      </c>
      <c r="AT136" s="384">
        <v>-761.22400000000005</v>
      </c>
      <c r="AU136" s="384">
        <v>0</v>
      </c>
      <c r="AV136" s="384">
        <v>-566.28899999999999</v>
      </c>
      <c r="AW136" s="384">
        <v>7622.5419999999995</v>
      </c>
      <c r="AX136" s="384">
        <v>7056.2529999999997</v>
      </c>
      <c r="AY136" s="384">
        <f t="shared" si="18"/>
        <v>7622.5419999999995</v>
      </c>
      <c r="AZ136" s="384">
        <f t="shared" si="19"/>
        <v>0</v>
      </c>
      <c r="BA136" s="384">
        <f t="shared" si="20"/>
        <v>-761.22400000000005</v>
      </c>
    </row>
    <row r="137" spans="1:53" s="379" customFormat="1">
      <c r="A137" s="383">
        <v>0.86458333333333304</v>
      </c>
      <c r="B137" s="384">
        <v>3738.2040000000002</v>
      </c>
      <c r="C137" s="384">
        <v>2979.384</v>
      </c>
      <c r="D137" s="384">
        <v>64.102999999999994</v>
      </c>
      <c r="E137" s="384">
        <v>513.01700000000005</v>
      </c>
      <c r="F137" s="384">
        <v>72.527000000000001</v>
      </c>
      <c r="G137" s="384">
        <v>172.398</v>
      </c>
      <c r="H137" s="384">
        <v>0</v>
      </c>
      <c r="I137" s="384">
        <v>216.083</v>
      </c>
      <c r="J137" s="384">
        <v>-341.81900000000002</v>
      </c>
      <c r="K137" s="384">
        <v>0</v>
      </c>
      <c r="L137" s="384">
        <v>-487.09500000000003</v>
      </c>
      <c r="M137" s="384">
        <v>7413.896999999999</v>
      </c>
      <c r="N137" s="384">
        <v>6926.8019999999988</v>
      </c>
      <c r="O137" s="384">
        <f t="shared" si="12"/>
        <v>7413.896999999999</v>
      </c>
      <c r="P137" s="384">
        <f t="shared" si="13"/>
        <v>0</v>
      </c>
      <c r="Q137" s="384">
        <f t="shared" si="14"/>
        <v>-341.81900000000002</v>
      </c>
      <c r="S137" s="383">
        <v>0.86458333333333304</v>
      </c>
      <c r="T137" s="384">
        <v>3129.5830000000001</v>
      </c>
      <c r="U137" s="384">
        <v>2726.52</v>
      </c>
      <c r="V137" s="384">
        <v>62.195</v>
      </c>
      <c r="W137" s="384">
        <v>526.37</v>
      </c>
      <c r="X137" s="384">
        <v>205.52199999999999</v>
      </c>
      <c r="Y137" s="384">
        <v>723.43600000000004</v>
      </c>
      <c r="Z137" s="384">
        <v>0</v>
      </c>
      <c r="AA137" s="384">
        <v>164.12700000000001</v>
      </c>
      <c r="AB137" s="384">
        <v>-323.37099999999998</v>
      </c>
      <c r="AC137" s="384">
        <v>0</v>
      </c>
      <c r="AD137" s="384">
        <v>-452.05500000000001</v>
      </c>
      <c r="AE137" s="384">
        <v>7214.3819999999996</v>
      </c>
      <c r="AF137" s="384">
        <v>6762.3269999999993</v>
      </c>
      <c r="AG137" s="384">
        <f t="shared" si="15"/>
        <v>7214.3819999999996</v>
      </c>
      <c r="AH137" s="384">
        <f t="shared" si="16"/>
        <v>0</v>
      </c>
      <c r="AI137" s="384">
        <f t="shared" si="17"/>
        <v>-323.37099999999998</v>
      </c>
      <c r="AK137" s="383">
        <v>0.86458333333333304</v>
      </c>
      <c r="AL137" s="384">
        <v>3137.7759999999998</v>
      </c>
      <c r="AM137" s="384">
        <v>4037.2710000000002</v>
      </c>
      <c r="AN137" s="384">
        <v>0</v>
      </c>
      <c r="AO137" s="384">
        <v>527.31799999999998</v>
      </c>
      <c r="AP137" s="384">
        <v>184.53700000000001</v>
      </c>
      <c r="AQ137" s="384">
        <v>411.94099999999997</v>
      </c>
      <c r="AR137" s="384">
        <v>0</v>
      </c>
      <c r="AS137" s="384">
        <v>28.484000000000002</v>
      </c>
      <c r="AT137" s="384">
        <v>-802.95500000000004</v>
      </c>
      <c r="AU137" s="384">
        <v>0</v>
      </c>
      <c r="AV137" s="384">
        <v>-565.89499999999998</v>
      </c>
      <c r="AW137" s="384">
        <v>7524.3720000000012</v>
      </c>
      <c r="AX137" s="384">
        <v>6958.4770000000008</v>
      </c>
      <c r="AY137" s="384">
        <f t="shared" si="18"/>
        <v>7524.3720000000012</v>
      </c>
      <c r="AZ137" s="384">
        <f t="shared" si="19"/>
        <v>0</v>
      </c>
      <c r="BA137" s="384">
        <f t="shared" si="20"/>
        <v>-802.95500000000004</v>
      </c>
    </row>
    <row r="138" spans="1:53" s="379" customFormat="1">
      <c r="A138" s="383">
        <v>0.875</v>
      </c>
      <c r="B138" s="384">
        <v>3737.98</v>
      </c>
      <c r="C138" s="384">
        <v>2982.8449999999998</v>
      </c>
      <c r="D138" s="384">
        <v>64.19</v>
      </c>
      <c r="E138" s="384">
        <v>501.12599999999998</v>
      </c>
      <c r="F138" s="384">
        <v>70.459999999999994</v>
      </c>
      <c r="G138" s="384">
        <v>37.554000000000002</v>
      </c>
      <c r="H138" s="384">
        <v>0</v>
      </c>
      <c r="I138" s="384">
        <v>220.04900000000001</v>
      </c>
      <c r="J138" s="384">
        <v>-326.46800000000002</v>
      </c>
      <c r="K138" s="384">
        <v>0</v>
      </c>
      <c r="L138" s="384">
        <v>-485.096</v>
      </c>
      <c r="M138" s="384">
        <v>7287.7359999999999</v>
      </c>
      <c r="N138" s="384">
        <v>6802.6399999999994</v>
      </c>
      <c r="O138" s="384">
        <f t="shared" si="12"/>
        <v>7287.7359999999999</v>
      </c>
      <c r="P138" s="384">
        <f t="shared" si="13"/>
        <v>0</v>
      </c>
      <c r="Q138" s="384">
        <f t="shared" si="14"/>
        <v>-326.46800000000002</v>
      </c>
      <c r="S138" s="383">
        <v>0.875</v>
      </c>
      <c r="T138" s="384">
        <v>3129.1579999999999</v>
      </c>
      <c r="U138" s="384">
        <v>2648.3850000000002</v>
      </c>
      <c r="V138" s="384">
        <v>62.241</v>
      </c>
      <c r="W138" s="384">
        <v>522.42999999999995</v>
      </c>
      <c r="X138" s="384">
        <v>205.52099999999999</v>
      </c>
      <c r="Y138" s="384">
        <v>291.88499999999999</v>
      </c>
      <c r="Z138" s="384">
        <v>0</v>
      </c>
      <c r="AA138" s="384">
        <v>162.19900000000001</v>
      </c>
      <c r="AB138" s="384">
        <v>108.349</v>
      </c>
      <c r="AC138" s="384">
        <v>0</v>
      </c>
      <c r="AD138" s="384">
        <v>-439.27699999999999</v>
      </c>
      <c r="AE138" s="384">
        <v>7130.1679999999997</v>
      </c>
      <c r="AF138" s="384">
        <v>6690.8909999999996</v>
      </c>
      <c r="AG138" s="384">
        <f t="shared" si="15"/>
        <v>7130.1679999999997</v>
      </c>
      <c r="AH138" s="384">
        <f t="shared" si="16"/>
        <v>108.349</v>
      </c>
      <c r="AI138" s="384">
        <f t="shared" si="17"/>
        <v>0</v>
      </c>
      <c r="AK138" s="383">
        <v>0.875</v>
      </c>
      <c r="AL138" s="384">
        <v>3137.3969999999999</v>
      </c>
      <c r="AM138" s="384">
        <v>3974.165</v>
      </c>
      <c r="AN138" s="384">
        <v>0</v>
      </c>
      <c r="AO138" s="384">
        <v>505.077</v>
      </c>
      <c r="AP138" s="384">
        <v>177.839</v>
      </c>
      <c r="AQ138" s="384">
        <v>210.47499999999999</v>
      </c>
      <c r="AR138" s="384">
        <v>0</v>
      </c>
      <c r="AS138" s="384">
        <v>27.574999999999999</v>
      </c>
      <c r="AT138" s="384">
        <v>-610.91099999999994</v>
      </c>
      <c r="AU138" s="384">
        <v>0</v>
      </c>
      <c r="AV138" s="384">
        <v>-556.39200000000005</v>
      </c>
      <c r="AW138" s="384">
        <v>7421.6170000000002</v>
      </c>
      <c r="AX138" s="384">
        <v>6865.2250000000004</v>
      </c>
      <c r="AY138" s="384">
        <f t="shared" si="18"/>
        <v>7421.6170000000002</v>
      </c>
      <c r="AZ138" s="384">
        <f t="shared" si="19"/>
        <v>0</v>
      </c>
      <c r="BA138" s="384">
        <f t="shared" si="20"/>
        <v>-610.91099999999994</v>
      </c>
    </row>
    <row r="139" spans="1:53" s="379" customFormat="1">
      <c r="A139" s="383">
        <v>0.88541666666666696</v>
      </c>
      <c r="B139" s="384">
        <v>3739.2330000000002</v>
      </c>
      <c r="C139" s="384">
        <v>2960.8789999999999</v>
      </c>
      <c r="D139" s="384">
        <v>64.209999999999994</v>
      </c>
      <c r="E139" s="384">
        <v>504.42099999999999</v>
      </c>
      <c r="F139" s="384">
        <v>70.519000000000005</v>
      </c>
      <c r="G139" s="384">
        <v>0</v>
      </c>
      <c r="H139" s="384">
        <v>0</v>
      </c>
      <c r="I139" s="384">
        <v>224.86500000000001</v>
      </c>
      <c r="J139" s="384">
        <v>-338.06599999999997</v>
      </c>
      <c r="K139" s="384">
        <v>0</v>
      </c>
      <c r="L139" s="384">
        <v>-483.00799999999998</v>
      </c>
      <c r="M139" s="384">
        <v>7226.0610000000006</v>
      </c>
      <c r="N139" s="384">
        <v>6743.0530000000008</v>
      </c>
      <c r="O139" s="384">
        <f t="shared" si="12"/>
        <v>7226.0610000000006</v>
      </c>
      <c r="P139" s="384">
        <f t="shared" si="13"/>
        <v>0</v>
      </c>
      <c r="Q139" s="384">
        <f t="shared" si="14"/>
        <v>-338.06599999999997</v>
      </c>
      <c r="S139" s="383">
        <v>0.88541666666666696</v>
      </c>
      <c r="T139" s="384">
        <v>3130.3090000000002</v>
      </c>
      <c r="U139" s="384">
        <v>2655.6860000000001</v>
      </c>
      <c r="V139" s="384">
        <v>62.228000000000002</v>
      </c>
      <c r="W139" s="384">
        <v>523.62099999999998</v>
      </c>
      <c r="X139" s="384">
        <v>205.499</v>
      </c>
      <c r="Y139" s="384">
        <v>230.80799999999999</v>
      </c>
      <c r="Z139" s="384">
        <v>0</v>
      </c>
      <c r="AA139" s="384">
        <v>157.64400000000001</v>
      </c>
      <c r="AB139" s="384">
        <v>144.108</v>
      </c>
      <c r="AC139" s="384">
        <v>0</v>
      </c>
      <c r="AD139" s="384">
        <v>-439.16300000000001</v>
      </c>
      <c r="AE139" s="384">
        <v>7109.9030000000012</v>
      </c>
      <c r="AF139" s="384">
        <v>6670.7400000000016</v>
      </c>
      <c r="AG139" s="384">
        <f t="shared" si="15"/>
        <v>7109.9030000000012</v>
      </c>
      <c r="AH139" s="384">
        <f t="shared" si="16"/>
        <v>144.108</v>
      </c>
      <c r="AI139" s="384">
        <f t="shared" si="17"/>
        <v>0</v>
      </c>
      <c r="AK139" s="383">
        <v>0.88541666666666696</v>
      </c>
      <c r="AL139" s="384">
        <v>3138.8809999999999</v>
      </c>
      <c r="AM139" s="384">
        <v>3959.002</v>
      </c>
      <c r="AN139" s="384">
        <v>0</v>
      </c>
      <c r="AO139" s="384">
        <v>502.35</v>
      </c>
      <c r="AP139" s="384">
        <v>177.624</v>
      </c>
      <c r="AQ139" s="384">
        <v>157.68799999999999</v>
      </c>
      <c r="AR139" s="384">
        <v>0</v>
      </c>
      <c r="AS139" s="384">
        <v>27.902999999999999</v>
      </c>
      <c r="AT139" s="384">
        <v>-620.19500000000005</v>
      </c>
      <c r="AU139" s="384">
        <v>0</v>
      </c>
      <c r="AV139" s="384">
        <v>-554.29399999999998</v>
      </c>
      <c r="AW139" s="384">
        <v>7343.2530000000006</v>
      </c>
      <c r="AX139" s="384">
        <v>6788.9590000000007</v>
      </c>
      <c r="AY139" s="384">
        <f t="shared" si="18"/>
        <v>7343.2530000000006</v>
      </c>
      <c r="AZ139" s="384">
        <f t="shared" si="19"/>
        <v>0</v>
      </c>
      <c r="BA139" s="384">
        <f t="shared" si="20"/>
        <v>-620.19500000000005</v>
      </c>
    </row>
    <row r="140" spans="1:53" s="379" customFormat="1">
      <c r="A140" s="383">
        <v>0.89583333333333304</v>
      </c>
      <c r="B140" s="384">
        <v>3738.433</v>
      </c>
      <c r="C140" s="384">
        <v>2930.3</v>
      </c>
      <c r="D140" s="384">
        <v>64.236000000000004</v>
      </c>
      <c r="E140" s="384">
        <v>503.774</v>
      </c>
      <c r="F140" s="384">
        <v>70.52</v>
      </c>
      <c r="G140" s="384">
        <v>0</v>
      </c>
      <c r="H140" s="384">
        <v>0</v>
      </c>
      <c r="I140" s="384">
        <v>232.75</v>
      </c>
      <c r="J140" s="384">
        <v>-364.34399999999999</v>
      </c>
      <c r="K140" s="384">
        <v>0</v>
      </c>
      <c r="L140" s="384">
        <v>-480.40699999999998</v>
      </c>
      <c r="M140" s="384">
        <v>7175.6690000000008</v>
      </c>
      <c r="N140" s="384">
        <v>6695.2620000000006</v>
      </c>
      <c r="O140" s="384">
        <f t="shared" si="12"/>
        <v>7175.6690000000008</v>
      </c>
      <c r="P140" s="384">
        <f t="shared" si="13"/>
        <v>0</v>
      </c>
      <c r="Q140" s="384">
        <f t="shared" si="14"/>
        <v>-364.34399999999999</v>
      </c>
      <c r="S140" s="383">
        <v>0.89583333333333304</v>
      </c>
      <c r="T140" s="384">
        <v>3129.5619999999999</v>
      </c>
      <c r="U140" s="384">
        <v>2620.7199999999998</v>
      </c>
      <c r="V140" s="384">
        <v>62.154000000000003</v>
      </c>
      <c r="W140" s="384">
        <v>522.11099999999999</v>
      </c>
      <c r="X140" s="384">
        <v>205.512</v>
      </c>
      <c r="Y140" s="384">
        <v>308.68200000000002</v>
      </c>
      <c r="Z140" s="384">
        <v>0</v>
      </c>
      <c r="AA140" s="384">
        <v>161.16499999999999</v>
      </c>
      <c r="AB140" s="384">
        <v>4.0940000000000003</v>
      </c>
      <c r="AC140" s="384">
        <v>0</v>
      </c>
      <c r="AD140" s="384">
        <v>-437.036</v>
      </c>
      <c r="AE140" s="384">
        <v>7013.9999999999991</v>
      </c>
      <c r="AF140" s="384">
        <v>6576.963999999999</v>
      </c>
      <c r="AG140" s="384">
        <f t="shared" si="15"/>
        <v>7013.9999999999991</v>
      </c>
      <c r="AH140" s="384">
        <f t="shared" si="16"/>
        <v>4.0940000000000003</v>
      </c>
      <c r="AI140" s="384">
        <f t="shared" si="17"/>
        <v>0</v>
      </c>
      <c r="AK140" s="383">
        <v>0.89583333333333304</v>
      </c>
      <c r="AL140" s="384">
        <v>3138.0320000000002</v>
      </c>
      <c r="AM140" s="384">
        <v>3933.3310000000001</v>
      </c>
      <c r="AN140" s="384">
        <v>0</v>
      </c>
      <c r="AO140" s="384">
        <v>500.60500000000002</v>
      </c>
      <c r="AP140" s="384">
        <v>177.62799999999999</v>
      </c>
      <c r="AQ140" s="384">
        <v>156.042</v>
      </c>
      <c r="AR140" s="384">
        <v>0</v>
      </c>
      <c r="AS140" s="384">
        <v>21.745000000000001</v>
      </c>
      <c r="AT140" s="384">
        <v>-689.16499999999996</v>
      </c>
      <c r="AU140" s="384">
        <v>0</v>
      </c>
      <c r="AV140" s="384">
        <v>-551.74099999999999</v>
      </c>
      <c r="AW140" s="384">
        <v>7238.2180000000008</v>
      </c>
      <c r="AX140" s="384">
        <v>6686.4770000000008</v>
      </c>
      <c r="AY140" s="384">
        <f t="shared" si="18"/>
        <v>7238.2180000000008</v>
      </c>
      <c r="AZ140" s="384">
        <f t="shared" si="19"/>
        <v>0</v>
      </c>
      <c r="BA140" s="384">
        <f t="shared" si="20"/>
        <v>-689.16499999999996</v>
      </c>
    </row>
    <row r="141" spans="1:53" s="379" customFormat="1">
      <c r="A141" s="383">
        <v>0.90625</v>
      </c>
      <c r="B141" s="384">
        <v>3737.2240000000002</v>
      </c>
      <c r="C141" s="384">
        <v>2793.2809999999999</v>
      </c>
      <c r="D141" s="384">
        <v>64.242999999999995</v>
      </c>
      <c r="E141" s="384">
        <v>493.57400000000001</v>
      </c>
      <c r="F141" s="384">
        <v>70.504999999999995</v>
      </c>
      <c r="G141" s="384">
        <v>0</v>
      </c>
      <c r="H141" s="384">
        <v>0</v>
      </c>
      <c r="I141" s="384">
        <v>238.47</v>
      </c>
      <c r="J141" s="384">
        <v>-312.52600000000001</v>
      </c>
      <c r="K141" s="384">
        <v>0</v>
      </c>
      <c r="L141" s="384">
        <v>-468.12299999999999</v>
      </c>
      <c r="M141" s="384">
        <v>7084.7710000000006</v>
      </c>
      <c r="N141" s="384">
        <v>6616.648000000001</v>
      </c>
      <c r="O141" s="384">
        <f t="shared" si="12"/>
        <v>7084.7710000000006</v>
      </c>
      <c r="P141" s="384">
        <f t="shared" si="13"/>
        <v>0</v>
      </c>
      <c r="Q141" s="384">
        <f t="shared" si="14"/>
        <v>-312.52600000000001</v>
      </c>
      <c r="S141" s="383">
        <v>0.90625</v>
      </c>
      <c r="T141" s="384">
        <v>3130.1579999999999</v>
      </c>
      <c r="U141" s="384">
        <v>2616.8490000000002</v>
      </c>
      <c r="V141" s="384">
        <v>61.713000000000001</v>
      </c>
      <c r="W141" s="384">
        <v>516.63400000000001</v>
      </c>
      <c r="X141" s="384">
        <v>205.52199999999999</v>
      </c>
      <c r="Y141" s="384">
        <v>235.96899999999999</v>
      </c>
      <c r="Z141" s="384">
        <v>0</v>
      </c>
      <c r="AA141" s="384">
        <v>153.66399999999999</v>
      </c>
      <c r="AB141" s="384">
        <v>15.103</v>
      </c>
      <c r="AC141" s="384">
        <v>0</v>
      </c>
      <c r="AD141" s="384">
        <v>-435.37200000000001</v>
      </c>
      <c r="AE141" s="384">
        <v>6935.6119999999992</v>
      </c>
      <c r="AF141" s="384">
        <v>6500.2399999999989</v>
      </c>
      <c r="AG141" s="384">
        <f t="shared" si="15"/>
        <v>6935.6119999999992</v>
      </c>
      <c r="AH141" s="384">
        <f t="shared" si="16"/>
        <v>15.103</v>
      </c>
      <c r="AI141" s="384">
        <f t="shared" si="17"/>
        <v>0</v>
      </c>
      <c r="AK141" s="383">
        <v>0.90625</v>
      </c>
      <c r="AL141" s="384">
        <v>3139.357</v>
      </c>
      <c r="AM141" s="384">
        <v>3931.038</v>
      </c>
      <c r="AN141" s="384">
        <v>0</v>
      </c>
      <c r="AO141" s="384">
        <v>497.53899999999999</v>
      </c>
      <c r="AP141" s="384">
        <v>177.61600000000001</v>
      </c>
      <c r="AQ141" s="384">
        <v>155.41900000000001</v>
      </c>
      <c r="AR141" s="384">
        <v>0</v>
      </c>
      <c r="AS141" s="384">
        <v>17.456</v>
      </c>
      <c r="AT141" s="384">
        <v>-722.33199999999999</v>
      </c>
      <c r="AU141" s="384">
        <v>0</v>
      </c>
      <c r="AV141" s="384">
        <v>-551.37699999999995</v>
      </c>
      <c r="AW141" s="384">
        <v>7196.0929999999998</v>
      </c>
      <c r="AX141" s="384">
        <v>6644.7160000000003</v>
      </c>
      <c r="AY141" s="384">
        <f t="shared" si="18"/>
        <v>7196.0929999999998</v>
      </c>
      <c r="AZ141" s="384">
        <f t="shared" si="19"/>
        <v>0</v>
      </c>
      <c r="BA141" s="384">
        <f t="shared" si="20"/>
        <v>-722.33199999999999</v>
      </c>
    </row>
    <row r="142" spans="1:53" s="379" customFormat="1">
      <c r="A142" s="383">
        <v>0.91666666666666696</v>
      </c>
      <c r="B142" s="384">
        <v>3736.8829999999998</v>
      </c>
      <c r="C142" s="384">
        <v>2706.1390000000001</v>
      </c>
      <c r="D142" s="384">
        <v>64.215999999999994</v>
      </c>
      <c r="E142" s="384">
        <v>442.97399999999999</v>
      </c>
      <c r="F142" s="384">
        <v>69.516999999999996</v>
      </c>
      <c r="G142" s="384">
        <v>0</v>
      </c>
      <c r="H142" s="384">
        <v>0</v>
      </c>
      <c r="I142" s="384">
        <v>231.583</v>
      </c>
      <c r="J142" s="384">
        <v>-209.59100000000001</v>
      </c>
      <c r="K142" s="384">
        <v>0</v>
      </c>
      <c r="L142" s="384">
        <v>-458.05799999999999</v>
      </c>
      <c r="M142" s="384">
        <v>7041.7209999999995</v>
      </c>
      <c r="N142" s="384">
        <v>6583.6629999999996</v>
      </c>
      <c r="O142" s="384">
        <f t="shared" si="12"/>
        <v>7041.7209999999995</v>
      </c>
      <c r="P142" s="384">
        <f t="shared" si="13"/>
        <v>0</v>
      </c>
      <c r="Q142" s="384">
        <f t="shared" si="14"/>
        <v>-209.59100000000001</v>
      </c>
      <c r="S142" s="383">
        <v>0.91666666666666696</v>
      </c>
      <c r="T142" s="384">
        <v>3130.5430000000001</v>
      </c>
      <c r="U142" s="384">
        <v>2696.5410000000002</v>
      </c>
      <c r="V142" s="384">
        <v>54.817</v>
      </c>
      <c r="W142" s="384">
        <v>452.04899999999998</v>
      </c>
      <c r="X142" s="384">
        <v>205.548</v>
      </c>
      <c r="Y142" s="384">
        <v>438.077</v>
      </c>
      <c r="Z142" s="384">
        <v>0</v>
      </c>
      <c r="AA142" s="384">
        <v>157.292</v>
      </c>
      <c r="AB142" s="384">
        <v>-240.101</v>
      </c>
      <c r="AC142" s="384">
        <v>0</v>
      </c>
      <c r="AD142" s="384">
        <v>-441.92899999999997</v>
      </c>
      <c r="AE142" s="384">
        <v>6894.7660000000014</v>
      </c>
      <c r="AF142" s="384">
        <v>6452.8370000000014</v>
      </c>
      <c r="AG142" s="384">
        <f t="shared" si="15"/>
        <v>6894.7660000000014</v>
      </c>
      <c r="AH142" s="384">
        <f t="shared" si="16"/>
        <v>0</v>
      </c>
      <c r="AI142" s="384">
        <f t="shared" si="17"/>
        <v>-240.101</v>
      </c>
      <c r="AK142" s="383">
        <v>0.91666666666666696</v>
      </c>
      <c r="AL142" s="384">
        <v>3137.68</v>
      </c>
      <c r="AM142" s="384">
        <v>4003.5650000000001</v>
      </c>
      <c r="AN142" s="384">
        <v>0</v>
      </c>
      <c r="AO142" s="384">
        <v>446.35399999999998</v>
      </c>
      <c r="AP142" s="384">
        <v>177.62100000000001</v>
      </c>
      <c r="AQ142" s="384">
        <v>175.45099999999999</v>
      </c>
      <c r="AR142" s="384">
        <v>0</v>
      </c>
      <c r="AS142" s="384">
        <v>14.574999999999999</v>
      </c>
      <c r="AT142" s="384">
        <v>-677.23299999999995</v>
      </c>
      <c r="AU142" s="384">
        <v>0</v>
      </c>
      <c r="AV142" s="384">
        <v>-555.37199999999996</v>
      </c>
      <c r="AW142" s="384">
        <v>7278.0129999999999</v>
      </c>
      <c r="AX142" s="384">
        <v>6722.6409999999996</v>
      </c>
      <c r="AY142" s="384">
        <f t="shared" si="18"/>
        <v>7278.0129999999999</v>
      </c>
      <c r="AZ142" s="384">
        <f t="shared" si="19"/>
        <v>0</v>
      </c>
      <c r="BA142" s="384">
        <f t="shared" si="20"/>
        <v>-677.23299999999995</v>
      </c>
    </row>
    <row r="143" spans="1:53" s="379" customFormat="1">
      <c r="A143" s="383">
        <v>0.92708333333333304</v>
      </c>
      <c r="B143" s="384">
        <v>3737.36</v>
      </c>
      <c r="C143" s="384">
        <v>2668.7530000000002</v>
      </c>
      <c r="D143" s="384">
        <v>64.19</v>
      </c>
      <c r="E143" s="384">
        <v>438.07900000000001</v>
      </c>
      <c r="F143" s="384">
        <v>69.739999999999995</v>
      </c>
      <c r="G143" s="384">
        <v>0</v>
      </c>
      <c r="H143" s="384">
        <v>0</v>
      </c>
      <c r="I143" s="384">
        <v>228.559</v>
      </c>
      <c r="J143" s="384">
        <v>-179.60400000000001</v>
      </c>
      <c r="K143" s="384">
        <v>0</v>
      </c>
      <c r="L143" s="384">
        <v>-454.58800000000002</v>
      </c>
      <c r="M143" s="384">
        <v>7027.0769999999993</v>
      </c>
      <c r="N143" s="384">
        <v>6572.4889999999996</v>
      </c>
      <c r="O143" s="384">
        <f t="shared" si="12"/>
        <v>7027.0769999999993</v>
      </c>
      <c r="P143" s="384">
        <f t="shared" si="13"/>
        <v>0</v>
      </c>
      <c r="Q143" s="384">
        <f t="shared" si="14"/>
        <v>-179.60400000000001</v>
      </c>
      <c r="S143" s="383">
        <v>0.92708333333333304</v>
      </c>
      <c r="T143" s="384">
        <v>3132.1379999999999</v>
      </c>
      <c r="U143" s="384">
        <v>2644.991</v>
      </c>
      <c r="V143" s="384">
        <v>54.128999999999998</v>
      </c>
      <c r="W143" s="384">
        <v>444.55200000000002</v>
      </c>
      <c r="X143" s="384">
        <v>205.50399999999999</v>
      </c>
      <c r="Y143" s="384">
        <v>357.73700000000002</v>
      </c>
      <c r="Z143" s="384">
        <v>0</v>
      </c>
      <c r="AA143" s="384">
        <v>166.97499999999999</v>
      </c>
      <c r="AB143" s="384">
        <v>-129.28800000000001</v>
      </c>
      <c r="AC143" s="384">
        <v>0</v>
      </c>
      <c r="AD143" s="384">
        <v>-436.21600000000001</v>
      </c>
      <c r="AE143" s="384">
        <v>6876.7379999999994</v>
      </c>
      <c r="AF143" s="384">
        <v>6440.521999999999</v>
      </c>
      <c r="AG143" s="384">
        <f t="shared" si="15"/>
        <v>6876.7379999999994</v>
      </c>
      <c r="AH143" s="384">
        <f t="shared" si="16"/>
        <v>0</v>
      </c>
      <c r="AI143" s="384">
        <f t="shared" si="17"/>
        <v>-129.28800000000001</v>
      </c>
      <c r="AK143" s="383">
        <v>0.92708333333333304</v>
      </c>
      <c r="AL143" s="384">
        <v>3138.9279999999999</v>
      </c>
      <c r="AM143" s="384">
        <v>3990.99</v>
      </c>
      <c r="AN143" s="384">
        <v>0</v>
      </c>
      <c r="AO143" s="384">
        <v>443.31200000000001</v>
      </c>
      <c r="AP143" s="384">
        <v>177.58699999999999</v>
      </c>
      <c r="AQ143" s="384">
        <v>168.67599999999999</v>
      </c>
      <c r="AR143" s="384">
        <v>0</v>
      </c>
      <c r="AS143" s="384">
        <v>12.523</v>
      </c>
      <c r="AT143" s="384">
        <v>-664.84400000000005</v>
      </c>
      <c r="AU143" s="384">
        <v>0</v>
      </c>
      <c r="AV143" s="384">
        <v>-554.03499999999997</v>
      </c>
      <c r="AW143" s="384">
        <v>7267.1719999999996</v>
      </c>
      <c r="AX143" s="384">
        <v>6713.1369999999997</v>
      </c>
      <c r="AY143" s="384">
        <f t="shared" si="18"/>
        <v>7267.1719999999996</v>
      </c>
      <c r="AZ143" s="384">
        <f t="shared" si="19"/>
        <v>0</v>
      </c>
      <c r="BA143" s="384">
        <f t="shared" si="20"/>
        <v>-664.84400000000005</v>
      </c>
    </row>
    <row r="144" spans="1:53" s="379" customFormat="1">
      <c r="A144" s="383">
        <v>0.9375</v>
      </c>
      <c r="B144" s="384">
        <v>3738.6080000000002</v>
      </c>
      <c r="C144" s="384">
        <v>2646.4340000000002</v>
      </c>
      <c r="D144" s="384">
        <v>64.17</v>
      </c>
      <c r="E144" s="384">
        <v>436.72699999999998</v>
      </c>
      <c r="F144" s="384">
        <v>69.707999999999998</v>
      </c>
      <c r="G144" s="384">
        <v>0</v>
      </c>
      <c r="H144" s="384">
        <v>0</v>
      </c>
      <c r="I144" s="384">
        <v>226.52099999999999</v>
      </c>
      <c r="J144" s="384">
        <v>-223.84200000000001</v>
      </c>
      <c r="K144" s="384">
        <v>0</v>
      </c>
      <c r="L144" s="384">
        <v>-452.63799999999998</v>
      </c>
      <c r="M144" s="384">
        <v>6958.326</v>
      </c>
      <c r="N144" s="384">
        <v>6505.6880000000001</v>
      </c>
      <c r="O144" s="384">
        <f t="shared" si="12"/>
        <v>6958.326</v>
      </c>
      <c r="P144" s="384">
        <f t="shared" si="13"/>
        <v>0</v>
      </c>
      <c r="Q144" s="384">
        <f t="shared" si="14"/>
        <v>-223.84200000000001</v>
      </c>
      <c r="S144" s="383">
        <v>0.9375</v>
      </c>
      <c r="T144" s="384">
        <v>3133.2539999999999</v>
      </c>
      <c r="U144" s="384">
        <v>2597.9270000000001</v>
      </c>
      <c r="V144" s="384">
        <v>54.142000000000003</v>
      </c>
      <c r="W144" s="384">
        <v>443.608</v>
      </c>
      <c r="X144" s="384">
        <v>205.50700000000001</v>
      </c>
      <c r="Y144" s="384">
        <v>359.56799999999998</v>
      </c>
      <c r="Z144" s="384">
        <v>0</v>
      </c>
      <c r="AA144" s="384">
        <v>171.61600000000001</v>
      </c>
      <c r="AB144" s="384">
        <v>-152.97200000000001</v>
      </c>
      <c r="AC144" s="384">
        <v>0</v>
      </c>
      <c r="AD144" s="384">
        <v>-432.17899999999997</v>
      </c>
      <c r="AE144" s="384">
        <v>6812.6500000000005</v>
      </c>
      <c r="AF144" s="384">
        <v>6380.4710000000005</v>
      </c>
      <c r="AG144" s="384">
        <f t="shared" si="15"/>
        <v>6812.6500000000005</v>
      </c>
      <c r="AH144" s="384">
        <f t="shared" si="16"/>
        <v>0</v>
      </c>
      <c r="AI144" s="384">
        <f t="shared" si="17"/>
        <v>-152.97200000000001</v>
      </c>
      <c r="AK144" s="383">
        <v>0.9375</v>
      </c>
      <c r="AL144" s="384">
        <v>3139.98</v>
      </c>
      <c r="AM144" s="384">
        <v>3955.683</v>
      </c>
      <c r="AN144" s="384">
        <v>0</v>
      </c>
      <c r="AO144" s="384">
        <v>443.04399999999998</v>
      </c>
      <c r="AP144" s="384">
        <v>177.59299999999999</v>
      </c>
      <c r="AQ144" s="384">
        <v>157.78700000000001</v>
      </c>
      <c r="AR144" s="384">
        <v>0</v>
      </c>
      <c r="AS144" s="384">
        <v>12.077</v>
      </c>
      <c r="AT144" s="384">
        <v>-696.62800000000004</v>
      </c>
      <c r="AU144" s="384">
        <v>0</v>
      </c>
      <c r="AV144" s="384">
        <v>-550.75900000000001</v>
      </c>
      <c r="AW144" s="384">
        <v>7189.536000000001</v>
      </c>
      <c r="AX144" s="384">
        <v>6638.777000000001</v>
      </c>
      <c r="AY144" s="384">
        <f t="shared" si="18"/>
        <v>7189.536000000001</v>
      </c>
      <c r="AZ144" s="384">
        <f t="shared" si="19"/>
        <v>0</v>
      </c>
      <c r="BA144" s="384">
        <f t="shared" si="20"/>
        <v>-696.62800000000004</v>
      </c>
    </row>
    <row r="145" spans="1:53" s="379" customFormat="1">
      <c r="A145" s="383">
        <v>0.94791666666666696</v>
      </c>
      <c r="B145" s="384">
        <v>3739.6619999999998</v>
      </c>
      <c r="C145" s="384">
        <v>2553.9609999999998</v>
      </c>
      <c r="D145" s="384">
        <v>64.176000000000002</v>
      </c>
      <c r="E145" s="384">
        <v>436.26799999999997</v>
      </c>
      <c r="F145" s="384">
        <v>69.840999999999994</v>
      </c>
      <c r="G145" s="384">
        <v>0</v>
      </c>
      <c r="H145" s="384">
        <v>0</v>
      </c>
      <c r="I145" s="384">
        <v>223.761</v>
      </c>
      <c r="J145" s="384">
        <v>-151.345</v>
      </c>
      <c r="K145" s="384">
        <v>0</v>
      </c>
      <c r="L145" s="384">
        <v>-444.66800000000001</v>
      </c>
      <c r="M145" s="384">
        <v>6936.3240000000005</v>
      </c>
      <c r="N145" s="384">
        <v>6491.6560000000009</v>
      </c>
      <c r="O145" s="384">
        <f t="shared" si="12"/>
        <v>6936.3240000000005</v>
      </c>
      <c r="P145" s="384">
        <f t="shared" si="13"/>
        <v>0</v>
      </c>
      <c r="Q145" s="384">
        <f t="shared" si="14"/>
        <v>-151.345</v>
      </c>
      <c r="S145" s="383">
        <v>0.94791666666666696</v>
      </c>
      <c r="T145" s="384">
        <v>3133.585</v>
      </c>
      <c r="U145" s="384">
        <v>2621.799</v>
      </c>
      <c r="V145" s="384">
        <v>54.122</v>
      </c>
      <c r="W145" s="384">
        <v>441.72699999999998</v>
      </c>
      <c r="X145" s="384">
        <v>205.50399999999999</v>
      </c>
      <c r="Y145" s="384">
        <v>68.055000000000007</v>
      </c>
      <c r="Z145" s="384">
        <v>0</v>
      </c>
      <c r="AA145" s="384">
        <v>167.3</v>
      </c>
      <c r="AB145" s="384">
        <v>72.129000000000005</v>
      </c>
      <c r="AC145" s="384">
        <v>0</v>
      </c>
      <c r="AD145" s="384">
        <v>-430.34100000000001</v>
      </c>
      <c r="AE145" s="384">
        <v>6764.2210000000005</v>
      </c>
      <c r="AF145" s="384">
        <v>6333.88</v>
      </c>
      <c r="AG145" s="384">
        <f t="shared" si="15"/>
        <v>6764.2210000000005</v>
      </c>
      <c r="AH145" s="384">
        <f t="shared" si="16"/>
        <v>72.129000000000005</v>
      </c>
      <c r="AI145" s="384">
        <f t="shared" si="17"/>
        <v>0</v>
      </c>
      <c r="AK145" s="383">
        <v>0.94791666666666696</v>
      </c>
      <c r="AL145" s="384">
        <v>3139.9369999999999</v>
      </c>
      <c r="AM145" s="384">
        <v>3940.5189999999998</v>
      </c>
      <c r="AN145" s="384">
        <v>0</v>
      </c>
      <c r="AO145" s="384">
        <v>439.815</v>
      </c>
      <c r="AP145" s="384">
        <v>177.58799999999999</v>
      </c>
      <c r="AQ145" s="384">
        <v>156.25</v>
      </c>
      <c r="AR145" s="384">
        <v>0</v>
      </c>
      <c r="AS145" s="384">
        <v>13.478999999999999</v>
      </c>
      <c r="AT145" s="384">
        <v>-735.06399999999996</v>
      </c>
      <c r="AU145" s="384">
        <v>0</v>
      </c>
      <c r="AV145" s="384">
        <v>-549.22900000000004</v>
      </c>
      <c r="AW145" s="384">
        <v>7132.5239999999994</v>
      </c>
      <c r="AX145" s="384">
        <v>6583.2949999999992</v>
      </c>
      <c r="AY145" s="384">
        <f t="shared" si="18"/>
        <v>7132.5239999999994</v>
      </c>
      <c r="AZ145" s="384">
        <f t="shared" si="19"/>
        <v>0</v>
      </c>
      <c r="BA145" s="384">
        <f t="shared" si="20"/>
        <v>-735.06399999999996</v>
      </c>
    </row>
    <row r="146" spans="1:53" s="379" customFormat="1">
      <c r="A146" s="383">
        <v>0.95833333333333304</v>
      </c>
      <c r="B146" s="384">
        <v>3739.402</v>
      </c>
      <c r="C146" s="384">
        <v>2485.3580000000002</v>
      </c>
      <c r="D146" s="384">
        <v>64.203000000000003</v>
      </c>
      <c r="E146" s="384">
        <v>425.15800000000002</v>
      </c>
      <c r="F146" s="384">
        <v>69.629000000000005</v>
      </c>
      <c r="G146" s="384">
        <v>0</v>
      </c>
      <c r="H146" s="384">
        <v>0</v>
      </c>
      <c r="I146" s="384">
        <v>235.85599999999999</v>
      </c>
      <c r="J146" s="384">
        <v>-135.303</v>
      </c>
      <c r="K146" s="384">
        <v>0</v>
      </c>
      <c r="L146" s="384">
        <v>-438.37</v>
      </c>
      <c r="M146" s="384">
        <v>6884.3030000000008</v>
      </c>
      <c r="N146" s="384">
        <v>6445.9330000000009</v>
      </c>
      <c r="O146" s="384">
        <f t="shared" si="12"/>
        <v>6884.3030000000008</v>
      </c>
      <c r="P146" s="384">
        <f t="shared" si="13"/>
        <v>0</v>
      </c>
      <c r="Q146" s="384">
        <f t="shared" si="14"/>
        <v>-135.303</v>
      </c>
      <c r="S146" s="383">
        <v>0.95833333333333304</v>
      </c>
      <c r="T146" s="384">
        <v>3135.2530000000002</v>
      </c>
      <c r="U146" s="384">
        <v>2627.39</v>
      </c>
      <c r="V146" s="384">
        <v>54.082000000000001</v>
      </c>
      <c r="W146" s="384">
        <v>422.21699999999998</v>
      </c>
      <c r="X146" s="384">
        <v>205.523</v>
      </c>
      <c r="Y146" s="384">
        <v>252.73099999999999</v>
      </c>
      <c r="Z146" s="384">
        <v>0</v>
      </c>
      <c r="AA146" s="384">
        <v>161.39500000000001</v>
      </c>
      <c r="AB146" s="384">
        <v>-141.774</v>
      </c>
      <c r="AC146" s="384">
        <v>0</v>
      </c>
      <c r="AD146" s="384">
        <v>-432.28300000000002</v>
      </c>
      <c r="AE146" s="384">
        <v>6716.817</v>
      </c>
      <c r="AF146" s="384">
        <v>6284.5339999999997</v>
      </c>
      <c r="AG146" s="384">
        <f t="shared" si="15"/>
        <v>6716.817</v>
      </c>
      <c r="AH146" s="384">
        <f t="shared" si="16"/>
        <v>0</v>
      </c>
      <c r="AI146" s="384">
        <f t="shared" si="17"/>
        <v>-141.774</v>
      </c>
      <c r="AK146" s="383">
        <v>0.95833333333333304</v>
      </c>
      <c r="AL146" s="384">
        <v>3139.9189999999999</v>
      </c>
      <c r="AM146" s="384">
        <v>3897.873</v>
      </c>
      <c r="AN146" s="384">
        <v>0</v>
      </c>
      <c r="AO146" s="384">
        <v>423.96600000000001</v>
      </c>
      <c r="AP146" s="384">
        <v>176.84200000000001</v>
      </c>
      <c r="AQ146" s="384">
        <v>180.17599999999999</v>
      </c>
      <c r="AR146" s="384">
        <v>0</v>
      </c>
      <c r="AS146" s="384">
        <v>17.38</v>
      </c>
      <c r="AT146" s="384">
        <v>-751.86500000000001</v>
      </c>
      <c r="AU146" s="384">
        <v>0</v>
      </c>
      <c r="AV146" s="384">
        <v>-544.93499999999995</v>
      </c>
      <c r="AW146" s="384">
        <v>7084.2910000000002</v>
      </c>
      <c r="AX146" s="384">
        <v>6539.3559999999998</v>
      </c>
      <c r="AY146" s="384">
        <f t="shared" si="18"/>
        <v>7084.2910000000002</v>
      </c>
      <c r="AZ146" s="384">
        <f t="shared" si="19"/>
        <v>0</v>
      </c>
      <c r="BA146" s="384">
        <f t="shared" si="20"/>
        <v>-751.86500000000001</v>
      </c>
    </row>
    <row r="147" spans="1:53" s="379" customFormat="1">
      <c r="A147" s="383">
        <v>0.96875</v>
      </c>
      <c r="B147" s="384">
        <v>3741.0540000000001</v>
      </c>
      <c r="C147" s="384">
        <v>2388.306</v>
      </c>
      <c r="D147" s="384">
        <v>64.176000000000002</v>
      </c>
      <c r="E147" s="384">
        <v>424.62799999999999</v>
      </c>
      <c r="F147" s="384">
        <v>69.703000000000003</v>
      </c>
      <c r="G147" s="384">
        <v>0</v>
      </c>
      <c r="H147" s="384">
        <v>0</v>
      </c>
      <c r="I147" s="384">
        <v>238.971</v>
      </c>
      <c r="J147" s="384">
        <v>-172.67500000000001</v>
      </c>
      <c r="K147" s="384">
        <v>0</v>
      </c>
      <c r="L147" s="384">
        <v>-430.113</v>
      </c>
      <c r="M147" s="384">
        <v>6754.1630000000014</v>
      </c>
      <c r="N147" s="384">
        <v>6324.0500000000011</v>
      </c>
      <c r="O147" s="384">
        <f t="shared" si="12"/>
        <v>6754.1630000000014</v>
      </c>
      <c r="P147" s="384">
        <f t="shared" si="13"/>
        <v>0</v>
      </c>
      <c r="Q147" s="384">
        <f t="shared" si="14"/>
        <v>-172.67500000000001</v>
      </c>
      <c r="S147" s="383">
        <v>0.96875</v>
      </c>
      <c r="T147" s="384">
        <v>3134.9740000000002</v>
      </c>
      <c r="U147" s="384">
        <v>2597.73</v>
      </c>
      <c r="V147" s="384">
        <v>54.222000000000001</v>
      </c>
      <c r="W147" s="384">
        <v>421.41500000000002</v>
      </c>
      <c r="X147" s="384">
        <v>205.505</v>
      </c>
      <c r="Y147" s="384">
        <v>277.66800000000001</v>
      </c>
      <c r="Z147" s="384">
        <v>0</v>
      </c>
      <c r="AA147" s="384">
        <v>148.548</v>
      </c>
      <c r="AB147" s="384">
        <v>-227.01</v>
      </c>
      <c r="AC147" s="384">
        <v>0</v>
      </c>
      <c r="AD147" s="384">
        <v>-429.69900000000001</v>
      </c>
      <c r="AE147" s="384">
        <v>6613.0519999999988</v>
      </c>
      <c r="AF147" s="384">
        <v>6183.3529999999992</v>
      </c>
      <c r="AG147" s="384">
        <f t="shared" si="15"/>
        <v>6613.0519999999988</v>
      </c>
      <c r="AH147" s="384">
        <f t="shared" si="16"/>
        <v>0</v>
      </c>
      <c r="AI147" s="384">
        <f t="shared" si="17"/>
        <v>-227.01</v>
      </c>
      <c r="AK147" s="383">
        <v>0.96875</v>
      </c>
      <c r="AL147" s="384">
        <v>3141.355</v>
      </c>
      <c r="AM147" s="384">
        <v>3862.0149999999999</v>
      </c>
      <c r="AN147" s="384">
        <v>0</v>
      </c>
      <c r="AO147" s="384">
        <v>423.44400000000002</v>
      </c>
      <c r="AP147" s="384">
        <v>176.87299999999999</v>
      </c>
      <c r="AQ147" s="384">
        <v>204.21700000000001</v>
      </c>
      <c r="AR147" s="384">
        <v>0</v>
      </c>
      <c r="AS147" s="384">
        <v>18.806999999999999</v>
      </c>
      <c r="AT147" s="384">
        <v>-881.42399999999998</v>
      </c>
      <c r="AU147" s="384">
        <v>-0.217</v>
      </c>
      <c r="AV147" s="384">
        <v>-542.09400000000005</v>
      </c>
      <c r="AW147" s="384">
        <v>6945.07</v>
      </c>
      <c r="AX147" s="384">
        <v>6402.9759999999997</v>
      </c>
      <c r="AY147" s="384">
        <f t="shared" si="18"/>
        <v>6945.07</v>
      </c>
      <c r="AZ147" s="384">
        <f t="shared" si="19"/>
        <v>0</v>
      </c>
      <c r="BA147" s="384">
        <f t="shared" si="20"/>
        <v>-881.42399999999998</v>
      </c>
    </row>
    <row r="148" spans="1:53" s="379" customFormat="1">
      <c r="A148" s="383">
        <v>0.97916666666666696</v>
      </c>
      <c r="B148" s="384">
        <v>3738.799</v>
      </c>
      <c r="C148" s="384">
        <v>2386.4319999999998</v>
      </c>
      <c r="D148" s="384">
        <v>64.23</v>
      </c>
      <c r="E148" s="384">
        <v>424.661</v>
      </c>
      <c r="F148" s="384">
        <v>69.698999999999998</v>
      </c>
      <c r="G148" s="384">
        <v>0</v>
      </c>
      <c r="H148" s="384">
        <v>0</v>
      </c>
      <c r="I148" s="384">
        <v>244.047</v>
      </c>
      <c r="J148" s="384">
        <v>-294.87799999999999</v>
      </c>
      <c r="K148" s="384">
        <v>0</v>
      </c>
      <c r="L148" s="384">
        <v>-429.90300000000002</v>
      </c>
      <c r="M148" s="384">
        <v>6632.9899999999989</v>
      </c>
      <c r="N148" s="384">
        <v>6203.0869999999986</v>
      </c>
      <c r="O148" s="384">
        <f t="shared" si="12"/>
        <v>6632.9899999999989</v>
      </c>
      <c r="P148" s="384">
        <f t="shared" si="13"/>
        <v>0</v>
      </c>
      <c r="Q148" s="384">
        <f t="shared" si="14"/>
        <v>-294.87799999999999</v>
      </c>
      <c r="S148" s="383">
        <v>0.97916666666666696</v>
      </c>
      <c r="T148" s="384">
        <v>3135.9059999999999</v>
      </c>
      <c r="U148" s="384">
        <v>2593.6080000000002</v>
      </c>
      <c r="V148" s="384">
        <v>54.182000000000002</v>
      </c>
      <c r="W148" s="384">
        <v>419.36599999999999</v>
      </c>
      <c r="X148" s="384">
        <v>205.499</v>
      </c>
      <c r="Y148" s="384">
        <v>278.149</v>
      </c>
      <c r="Z148" s="384">
        <v>0</v>
      </c>
      <c r="AA148" s="384">
        <v>138.40700000000001</v>
      </c>
      <c r="AB148" s="384">
        <v>-324.04700000000003</v>
      </c>
      <c r="AC148" s="384">
        <v>0</v>
      </c>
      <c r="AD148" s="384">
        <v>-429.10700000000003</v>
      </c>
      <c r="AE148" s="384">
        <v>6501.07</v>
      </c>
      <c r="AF148" s="384">
        <v>6071.9629999999997</v>
      </c>
      <c r="AG148" s="384">
        <f t="shared" si="15"/>
        <v>6501.07</v>
      </c>
      <c r="AH148" s="384">
        <f t="shared" si="16"/>
        <v>0</v>
      </c>
      <c r="AI148" s="384">
        <f t="shared" si="17"/>
        <v>-324.04700000000003</v>
      </c>
      <c r="AK148" s="383">
        <v>0.97916666666666696</v>
      </c>
      <c r="AL148" s="384">
        <v>3141.1750000000002</v>
      </c>
      <c r="AM148" s="384">
        <v>3703.2719999999999</v>
      </c>
      <c r="AN148" s="384">
        <v>0</v>
      </c>
      <c r="AO148" s="384">
        <v>424.39600000000002</v>
      </c>
      <c r="AP148" s="384">
        <v>176.93899999999999</v>
      </c>
      <c r="AQ148" s="384">
        <v>159.97399999999999</v>
      </c>
      <c r="AR148" s="384">
        <v>0</v>
      </c>
      <c r="AS148" s="384">
        <v>19.93</v>
      </c>
      <c r="AT148" s="384">
        <v>-758.62800000000004</v>
      </c>
      <c r="AU148" s="384">
        <v>-45.046999999999997</v>
      </c>
      <c r="AV148" s="384">
        <v>-527.322</v>
      </c>
      <c r="AW148" s="384">
        <v>6822.0110000000013</v>
      </c>
      <c r="AX148" s="384">
        <v>6294.6890000000012</v>
      </c>
      <c r="AY148" s="384">
        <f t="shared" si="18"/>
        <v>6822.0110000000013</v>
      </c>
      <c r="AZ148" s="384">
        <f t="shared" si="19"/>
        <v>0</v>
      </c>
      <c r="BA148" s="384">
        <f t="shared" si="20"/>
        <v>-758.62800000000004</v>
      </c>
    </row>
    <row r="149" spans="1:53" s="379" customFormat="1">
      <c r="A149" s="383">
        <v>0.98958333333333304</v>
      </c>
      <c r="B149" s="384">
        <v>3740.9070000000002</v>
      </c>
      <c r="C149" s="384">
        <v>2389.7829999999999</v>
      </c>
      <c r="D149" s="384">
        <v>64.992000000000004</v>
      </c>
      <c r="E149" s="384">
        <v>424.09</v>
      </c>
      <c r="F149" s="384">
        <v>74.010999999999996</v>
      </c>
      <c r="G149" s="384">
        <v>0</v>
      </c>
      <c r="H149" s="384">
        <v>0</v>
      </c>
      <c r="I149" s="384">
        <v>237.66499999999999</v>
      </c>
      <c r="J149" s="384">
        <v>-396.24799999999999</v>
      </c>
      <c r="K149" s="384">
        <v>0</v>
      </c>
      <c r="L149" s="384">
        <v>-430.24700000000001</v>
      </c>
      <c r="M149" s="384">
        <v>6535.2000000000016</v>
      </c>
      <c r="N149" s="384">
        <v>6104.9530000000013</v>
      </c>
      <c r="O149" s="384">
        <f t="shared" si="12"/>
        <v>6535.2000000000016</v>
      </c>
      <c r="P149" s="384">
        <f t="shared" si="13"/>
        <v>0</v>
      </c>
      <c r="Q149" s="384">
        <f t="shared" si="14"/>
        <v>-396.24799999999999</v>
      </c>
      <c r="S149" s="383">
        <v>0.98958333333333304</v>
      </c>
      <c r="T149" s="384">
        <v>3136.3539999999998</v>
      </c>
      <c r="U149" s="384">
        <v>2597.616</v>
      </c>
      <c r="V149" s="384">
        <v>54.195</v>
      </c>
      <c r="W149" s="384">
        <v>419.23200000000003</v>
      </c>
      <c r="X149" s="384">
        <v>205.291</v>
      </c>
      <c r="Y149" s="384">
        <v>255.11500000000001</v>
      </c>
      <c r="Z149" s="384">
        <v>0</v>
      </c>
      <c r="AA149" s="384">
        <v>143.57499999999999</v>
      </c>
      <c r="AB149" s="384">
        <v>-429.90800000000002</v>
      </c>
      <c r="AC149" s="384">
        <v>0</v>
      </c>
      <c r="AD149" s="384">
        <v>-429.27199999999999</v>
      </c>
      <c r="AE149" s="384">
        <v>6381.4699999999984</v>
      </c>
      <c r="AF149" s="384">
        <v>5952.1979999999985</v>
      </c>
      <c r="AG149" s="384">
        <f t="shared" si="15"/>
        <v>6381.4699999999984</v>
      </c>
      <c r="AH149" s="384">
        <f t="shared" si="16"/>
        <v>0</v>
      </c>
      <c r="AI149" s="384">
        <f t="shared" si="17"/>
        <v>-429.90800000000002</v>
      </c>
      <c r="AK149" s="383">
        <v>0.98958333333333304</v>
      </c>
      <c r="AL149" s="384">
        <v>3142.2649999999999</v>
      </c>
      <c r="AM149" s="384">
        <v>3673.5390000000002</v>
      </c>
      <c r="AN149" s="384">
        <v>0</v>
      </c>
      <c r="AO149" s="384">
        <v>423.08699999999999</v>
      </c>
      <c r="AP149" s="384">
        <v>176.43700000000001</v>
      </c>
      <c r="AQ149" s="384">
        <v>168.946</v>
      </c>
      <c r="AR149" s="384">
        <v>0</v>
      </c>
      <c r="AS149" s="384">
        <v>17.292999999999999</v>
      </c>
      <c r="AT149" s="384">
        <v>-822.56799999999998</v>
      </c>
      <c r="AU149" s="384">
        <v>-51.665999999999997</v>
      </c>
      <c r="AV149" s="384">
        <v>-524.71400000000006</v>
      </c>
      <c r="AW149" s="384">
        <v>6727.3329999999987</v>
      </c>
      <c r="AX149" s="384">
        <v>6202.6189999999988</v>
      </c>
      <c r="AY149" s="384">
        <f t="shared" si="18"/>
        <v>6727.3329999999987</v>
      </c>
      <c r="AZ149" s="384">
        <f t="shared" si="19"/>
        <v>0</v>
      </c>
      <c r="BA149" s="384">
        <f t="shared" si="20"/>
        <v>-822.56799999999998</v>
      </c>
    </row>
    <row r="150" spans="1:53" s="379" customFormat="1"/>
    <row r="151" spans="1:53" s="379" customFormat="1"/>
    <row r="152" spans="1:53" s="379" customFormat="1"/>
    <row r="153" spans="1:53" s="366" customFormat="1"/>
    <row r="154" spans="1:53" s="366" customFormat="1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A54:O149">
    <cfRule type="expression" dxfId="2" priority="4">
      <formula>$M54=MIN($M$52:$M$149)</formula>
    </cfRule>
  </conditionalFormatting>
  <conditionalFormatting sqref="S54:AG149">
    <cfRule type="expression" dxfId="1" priority="6">
      <formula>$AE54=MIN($AE$54:$AE$149)</formula>
    </cfRule>
  </conditionalFormatting>
  <conditionalFormatting sqref="AK54:AY149">
    <cfRule type="expression" dxfId="0" priority="1">
      <formula>$AW54=MIN($AW$54:$AW$149)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/>
  <cols>
    <col min="1" max="33" width="4.28515625" style="22" customWidth="1"/>
    <col min="34" max="34" width="2.7109375" style="22" customWidth="1"/>
    <col min="35" max="35" width="9.140625" style="22"/>
    <col min="36" max="36" width="9.140625" style="22" customWidth="1"/>
    <col min="37" max="16384" width="9.140625" style="22"/>
  </cols>
  <sheetData>
    <row r="1" spans="1:34" ht="20.25">
      <c r="A1" s="288" t="s">
        <v>406</v>
      </c>
      <c r="T1" s="100"/>
      <c r="U1" s="41"/>
      <c r="V1" s="41"/>
      <c r="W1" s="41"/>
      <c r="Y1" s="42"/>
      <c r="Z1" s="41"/>
      <c r="AC1" s="101"/>
      <c r="AF1" s="102"/>
      <c r="AH1" s="167" t="str">
        <f>'3.1'!N1</f>
        <v>I. čtvrtletí 2026</v>
      </c>
    </row>
    <row r="2" spans="1:34" ht="6" customHeight="1"/>
    <row r="3" spans="1:34" ht="12" customHeight="1">
      <c r="F3" s="103"/>
      <c r="U3" s="103"/>
    </row>
    <row r="4" spans="1:34" ht="12" customHeight="1"/>
    <row r="5" spans="1:34" s="21" customFormat="1" ht="12" customHeight="1">
      <c r="A5" s="522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26"/>
      <c r="P5" s="522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</row>
    <row r="6" spans="1:34" s="21" customFormat="1" ht="12" customHeight="1">
      <c r="A6" s="522"/>
      <c r="B6" s="523"/>
      <c r="C6" s="523"/>
      <c r="D6" s="523"/>
      <c r="E6" s="523"/>
      <c r="F6" s="523"/>
      <c r="G6" s="523"/>
      <c r="H6" s="523"/>
      <c r="I6" s="523"/>
      <c r="J6" s="523"/>
      <c r="K6" s="523"/>
      <c r="L6" s="523"/>
      <c r="M6" s="523"/>
      <c r="N6" s="97"/>
      <c r="O6" s="26"/>
      <c r="P6" s="522"/>
      <c r="Q6" s="524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  <c r="AC6" s="97"/>
    </row>
    <row r="7" spans="1:34" ht="12" customHeight="1">
      <c r="A7" s="86"/>
      <c r="B7" s="50" t="s">
        <v>7</v>
      </c>
      <c r="C7" s="50" t="s">
        <v>20</v>
      </c>
      <c r="D7" s="50" t="s">
        <v>21</v>
      </c>
      <c r="E7" s="50" t="s">
        <v>22</v>
      </c>
      <c r="F7" s="19"/>
      <c r="G7" s="19"/>
      <c r="H7" s="19"/>
      <c r="I7" s="19"/>
      <c r="J7" s="19"/>
      <c r="K7" s="19"/>
      <c r="L7" s="19"/>
      <c r="M7" s="19"/>
      <c r="N7" s="19"/>
      <c r="O7" s="9"/>
      <c r="P7" s="48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</row>
    <row r="8" spans="1:34" ht="12" customHeight="1">
      <c r="A8" s="87" t="s">
        <v>150</v>
      </c>
      <c r="C8" s="50">
        <f>SUM('4.1'!B11:D11)</f>
        <v>719.09638400000006</v>
      </c>
      <c r="D8" s="50">
        <f>SUM('4.2'!B8:D8)</f>
        <v>0</v>
      </c>
      <c r="E8" s="50">
        <f>SUM('4.2'!B22:D22)</f>
        <v>0.34041299999999997</v>
      </c>
      <c r="F8" s="19"/>
      <c r="G8" s="19"/>
      <c r="H8" s="19"/>
      <c r="I8" s="19"/>
      <c r="J8" s="19"/>
      <c r="K8" s="19"/>
      <c r="L8" s="19"/>
      <c r="M8" s="19"/>
      <c r="N8" s="19"/>
      <c r="O8" s="9"/>
      <c r="P8" s="48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</row>
    <row r="9" spans="1:34" ht="12" customHeight="1">
      <c r="A9" s="87" t="s">
        <v>149</v>
      </c>
      <c r="B9" s="50"/>
      <c r="C9" s="50">
        <f>SUM('4.1'!B12:D12)</f>
        <v>2.2640320000000003</v>
      </c>
      <c r="D9" s="50">
        <f>SUM('4.2'!B9:D9)</f>
        <v>0</v>
      </c>
      <c r="E9" s="50">
        <f>SUM('4.2'!B23:D23)</f>
        <v>641.14626799999996</v>
      </c>
      <c r="F9" s="19"/>
      <c r="G9" s="19"/>
      <c r="H9" s="19"/>
      <c r="I9" s="19"/>
      <c r="J9" s="19"/>
      <c r="K9" s="19"/>
      <c r="L9" s="19"/>
      <c r="M9" s="19"/>
      <c r="N9" s="19"/>
      <c r="O9" s="9"/>
      <c r="P9" s="48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</row>
    <row r="10" spans="1:34" ht="12" customHeight="1">
      <c r="A10" s="87" t="s">
        <v>148</v>
      </c>
      <c r="B10" s="50"/>
      <c r="C10" s="50">
        <f>SUM('4.1'!B13:D13)</f>
        <v>280.90904</v>
      </c>
      <c r="D10" s="50">
        <f>SUM('4.2'!B10:D10)</f>
        <v>0</v>
      </c>
      <c r="E10" s="50">
        <f>SUM('4.2'!B24:D24)</f>
        <v>0</v>
      </c>
      <c r="F10" s="19"/>
      <c r="G10" s="19"/>
      <c r="H10" s="19"/>
      <c r="I10" s="19"/>
      <c r="J10" s="19"/>
      <c r="K10" s="19"/>
      <c r="L10" s="19"/>
      <c r="M10" s="19"/>
      <c r="N10" s="19"/>
      <c r="O10" s="9"/>
      <c r="P10" s="48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</row>
    <row r="11" spans="1:34" ht="12" customHeight="1">
      <c r="A11" s="87" t="s">
        <v>147</v>
      </c>
      <c r="B11" s="50"/>
      <c r="C11" s="50">
        <f>SUM('4.1'!B14:D14)</f>
        <v>9087.8761199999972</v>
      </c>
      <c r="D11" s="50">
        <f>SUM('4.2'!B11:D11)</f>
        <v>0.85109999999999997</v>
      </c>
      <c r="E11" s="50">
        <f>SUM('4.2'!B25:D25)</f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9"/>
      <c r="P11" s="48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</row>
    <row r="12" spans="1:34" ht="12" customHeight="1">
      <c r="A12" s="87" t="s">
        <v>146</v>
      </c>
      <c r="B12" s="50"/>
      <c r="C12" s="50">
        <f>SUM('4.1'!B15:D15)</f>
        <v>0</v>
      </c>
      <c r="D12" s="50">
        <f>SUM('4.2'!B12:D12)</f>
        <v>0</v>
      </c>
      <c r="E12" s="50">
        <f>SUM('4.2'!B26:D26)</f>
        <v>0</v>
      </c>
      <c r="F12" s="19"/>
      <c r="G12" s="19"/>
      <c r="H12" s="19"/>
      <c r="I12" s="19"/>
      <c r="J12" s="19"/>
      <c r="K12" s="19"/>
      <c r="L12" s="19"/>
      <c r="M12" s="19"/>
      <c r="N12" s="19"/>
      <c r="O12" s="9"/>
      <c r="P12" s="48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</row>
    <row r="13" spans="1:34" ht="12" customHeight="1">
      <c r="A13" s="87" t="s">
        <v>145</v>
      </c>
      <c r="B13" s="50"/>
      <c r="C13" s="50">
        <f>SUM('4.1'!B16:D16)</f>
        <v>16.428649999999998</v>
      </c>
      <c r="D13" s="50">
        <f>SUM('4.2'!B13:D13)</f>
        <v>0</v>
      </c>
      <c r="E13" s="50">
        <f>SUM('4.2'!B27:D27)</f>
        <v>0</v>
      </c>
      <c r="F13" s="19"/>
      <c r="G13" s="19"/>
      <c r="H13" s="19"/>
      <c r="I13" s="19"/>
      <c r="J13" s="19"/>
      <c r="K13" s="19"/>
      <c r="L13" s="19"/>
      <c r="M13" s="19"/>
      <c r="N13" s="19"/>
      <c r="O13" s="9"/>
      <c r="P13" s="48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</row>
    <row r="14" spans="1:34" ht="12" customHeight="1">
      <c r="A14" s="87" t="s">
        <v>144</v>
      </c>
      <c r="B14" s="50"/>
      <c r="C14" s="50">
        <f>SUM('4.1'!B17:D17)</f>
        <v>3.760421</v>
      </c>
      <c r="D14" s="50">
        <f>SUM('4.2'!B14:D14)</f>
        <v>0</v>
      </c>
      <c r="E14" s="50">
        <f>SUM('4.2'!B28:D28)</f>
        <v>0.73944199999999993</v>
      </c>
      <c r="F14" s="19"/>
      <c r="G14" s="19"/>
      <c r="H14" s="19"/>
      <c r="I14" s="19"/>
      <c r="J14" s="19"/>
      <c r="K14" s="19"/>
      <c r="L14" s="19"/>
      <c r="M14" s="19"/>
      <c r="N14" s="19"/>
      <c r="O14" s="9"/>
      <c r="P14" s="48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</row>
    <row r="15" spans="1:34" ht="12" customHeight="1">
      <c r="A15" s="87" t="s">
        <v>143</v>
      </c>
      <c r="B15" s="50"/>
      <c r="C15" s="50">
        <f>SUM('4.1'!B18:D18)</f>
        <v>81.003243999999995</v>
      </c>
      <c r="D15" s="50">
        <f>SUM('4.2'!B15:D15)</f>
        <v>0</v>
      </c>
      <c r="E15" s="50">
        <f>SUM('4.2'!B29:D29)</f>
        <v>0</v>
      </c>
      <c r="F15" s="19"/>
      <c r="G15" s="19"/>
      <c r="H15" s="19"/>
      <c r="I15" s="19"/>
      <c r="J15" s="19"/>
      <c r="K15" s="19"/>
      <c r="L15" s="19"/>
      <c r="M15" s="19"/>
      <c r="N15" s="19"/>
      <c r="O15" s="9"/>
      <c r="P15" s="48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</row>
    <row r="16" spans="1:34" ht="12" customHeight="1">
      <c r="A16" s="87" t="s">
        <v>142</v>
      </c>
      <c r="B16" s="50"/>
      <c r="C16" s="50">
        <f>SUM('4.1'!B19:D19)</f>
        <v>102.444906</v>
      </c>
      <c r="D16" s="50">
        <f>SUM('4.2'!B16:D16)</f>
        <v>0</v>
      </c>
      <c r="E16" s="50">
        <f>SUM('4.2'!B30:D30)</f>
        <v>60.142273000000003</v>
      </c>
      <c r="F16" s="19"/>
      <c r="G16" s="19"/>
      <c r="H16" s="19"/>
      <c r="I16" s="19"/>
      <c r="J16" s="19"/>
      <c r="K16" s="19"/>
      <c r="L16" s="19"/>
      <c r="M16" s="19"/>
      <c r="N16" s="19"/>
      <c r="O16" s="9"/>
      <c r="P16" s="48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</row>
    <row r="17" spans="1:29" ht="12" customHeight="1">
      <c r="A17" s="87" t="s">
        <v>14</v>
      </c>
      <c r="C17" s="50">
        <f>SUM('4.1'!B20:D20)</f>
        <v>0</v>
      </c>
      <c r="D17" s="50">
        <f>SUM('4.2'!B17:D17)</f>
        <v>0</v>
      </c>
      <c r="E17" s="50">
        <f>SUM('4.2'!B31:D31)</f>
        <v>0</v>
      </c>
      <c r="F17" s="19"/>
      <c r="G17" s="19"/>
      <c r="H17" s="19"/>
      <c r="I17" s="19"/>
      <c r="J17" s="19"/>
      <c r="K17" s="19"/>
      <c r="L17" s="19"/>
      <c r="M17" s="19"/>
      <c r="N17" s="19"/>
      <c r="O17" s="9"/>
      <c r="P17" s="48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12" customHeight="1">
      <c r="A18" s="87" t="s">
        <v>141</v>
      </c>
      <c r="B18" s="50"/>
      <c r="C18" s="50">
        <f>SUM('4.1'!B21:D21)</f>
        <v>3.1247739999999999</v>
      </c>
      <c r="D18" s="50">
        <f>SUM('4.2'!B18:D18)</f>
        <v>0</v>
      </c>
      <c r="E18" s="50">
        <f>SUM('4.2'!B32:D32)</f>
        <v>1.804314</v>
      </c>
      <c r="F18" s="19"/>
      <c r="G18" s="19"/>
      <c r="H18" s="19"/>
      <c r="I18" s="19"/>
      <c r="J18" s="19"/>
      <c r="K18" s="19"/>
      <c r="L18" s="19"/>
      <c r="M18" s="19"/>
      <c r="N18" s="19"/>
      <c r="O18" s="9"/>
      <c r="P18" s="48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</row>
    <row r="19" spans="1:29" ht="12" customHeight="1">
      <c r="A19" s="87" t="s">
        <v>140</v>
      </c>
      <c r="B19" s="50"/>
      <c r="C19" s="50">
        <f>SUM('4.1'!B22:D22)</f>
        <v>176.976597</v>
      </c>
      <c r="D19" s="50">
        <f>SUM('4.2'!B19:D19)</f>
        <v>1181.5064499999999</v>
      </c>
      <c r="E19" s="50">
        <f>SUM('4.2'!B33:D33)</f>
        <v>440.77321999999958</v>
      </c>
      <c r="F19" s="19"/>
      <c r="G19" s="19"/>
      <c r="H19" s="19"/>
      <c r="I19" s="19"/>
      <c r="J19" s="19"/>
      <c r="K19" s="19"/>
      <c r="L19" s="19"/>
      <c r="M19" s="19"/>
      <c r="N19" s="19"/>
      <c r="O19" s="9"/>
      <c r="P19" s="48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</row>
    <row r="20" spans="1:29" ht="12" customHeight="1">
      <c r="A20" s="87" t="s">
        <v>203</v>
      </c>
      <c r="B20" s="50">
        <f>SUM('4.1'!B8:D8)</f>
        <v>7311.2951899999998</v>
      </c>
      <c r="C20" s="50"/>
      <c r="D20" s="50"/>
      <c r="E20" s="50"/>
      <c r="F20" s="19"/>
      <c r="G20" s="19"/>
      <c r="H20" s="19"/>
      <c r="I20" s="19"/>
      <c r="J20" s="19"/>
      <c r="K20" s="19"/>
      <c r="L20" s="19"/>
      <c r="M20" s="19"/>
      <c r="N20" s="19"/>
      <c r="O20" s="9"/>
      <c r="P20" s="48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</row>
    <row r="21" spans="1:29" ht="12" customHeight="1">
      <c r="F21" s="19"/>
      <c r="G21" s="19"/>
      <c r="H21" s="19"/>
      <c r="I21" s="19"/>
      <c r="J21" s="19"/>
      <c r="K21" s="19"/>
      <c r="L21" s="19"/>
      <c r="M21" s="19"/>
      <c r="N21" s="19"/>
      <c r="O21" s="9"/>
      <c r="P21" s="48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</row>
    <row r="22" spans="1:29" ht="12" customHeight="1">
      <c r="A22" s="48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9"/>
      <c r="P22" s="48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</row>
    <row r="23" spans="1:29" ht="12" customHeight="1">
      <c r="A23" s="48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9"/>
      <c r="P23" s="48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</row>
    <row r="24" spans="1:29" ht="12" customHeight="1">
      <c r="A24" s="48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9"/>
      <c r="P24" s="48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29" ht="12" customHeight="1">
      <c r="A25" s="48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9"/>
      <c r="P25" s="48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</row>
    <row r="26" spans="1:29" ht="12" customHeight="1">
      <c r="A26" s="48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9"/>
      <c r="P26" s="48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</row>
    <row r="27" spans="1:29" ht="12" customHeight="1">
      <c r="A27" s="48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9"/>
      <c r="P27" s="48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</row>
    <row r="28" spans="1:29" ht="12" customHeight="1">
      <c r="A28" s="48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9"/>
      <c r="P28" s="48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</row>
    <row r="29" spans="1:29" ht="12" customHeight="1">
      <c r="A29" s="48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9"/>
      <c r="P29" s="48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</row>
    <row r="30" spans="1:29" ht="12" customHeight="1">
      <c r="A30" s="4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9"/>
      <c r="P30" s="48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</row>
    <row r="31" spans="1:29" ht="12" customHeight="1">
      <c r="A31" s="48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4"/>
      <c r="O31" s="9"/>
      <c r="P31" s="9"/>
      <c r="AC31" s="99"/>
    </row>
    <row r="32" spans="1:29" ht="12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1:16" ht="12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</row>
    <row r="34" spans="1:16" ht="12" customHeight="1">
      <c r="A34" s="525"/>
      <c r="B34" s="526"/>
      <c r="C34" s="526"/>
      <c r="D34" s="526"/>
      <c r="E34" s="105"/>
      <c r="F34" s="105"/>
      <c r="G34" s="525"/>
      <c r="H34" s="526"/>
      <c r="I34" s="526"/>
      <c r="J34" s="526"/>
      <c r="K34" s="105"/>
      <c r="L34" s="105"/>
      <c r="M34" s="9"/>
      <c r="N34" s="9"/>
      <c r="O34" s="9"/>
      <c r="P34" s="9"/>
    </row>
    <row r="35" spans="1:16" ht="12" customHeight="1">
      <c r="A35" s="527"/>
      <c r="B35" s="527"/>
      <c r="C35" s="527"/>
      <c r="D35" s="527"/>
      <c r="E35" s="50"/>
      <c r="F35" s="27"/>
      <c r="G35" s="527"/>
      <c r="H35" s="527"/>
      <c r="I35" s="527"/>
      <c r="J35" s="527"/>
      <c r="K35" s="50"/>
      <c r="L35" s="27"/>
    </row>
    <row r="36" spans="1:16" ht="12" customHeight="1">
      <c r="A36" s="527"/>
      <c r="B36" s="527"/>
      <c r="C36" s="527"/>
      <c r="D36" s="527"/>
      <c r="E36" s="50"/>
      <c r="F36" s="27"/>
      <c r="G36" s="527"/>
      <c r="H36" s="527"/>
      <c r="I36" s="527"/>
      <c r="J36" s="527"/>
      <c r="K36" s="50"/>
      <c r="L36" s="27"/>
    </row>
    <row r="37" spans="1:16" ht="12" customHeight="1">
      <c r="A37" s="527"/>
      <c r="B37" s="527"/>
      <c r="C37" s="527"/>
      <c r="D37" s="527"/>
      <c r="E37" s="50"/>
      <c r="F37" s="27"/>
      <c r="G37" s="527"/>
      <c r="H37" s="527"/>
      <c r="I37" s="527"/>
      <c r="J37" s="527"/>
      <c r="K37" s="50"/>
      <c r="L37" s="27"/>
    </row>
    <row r="38" spans="1:16" ht="12" customHeight="1">
      <c r="A38" s="527"/>
      <c r="B38" s="527"/>
      <c r="C38" s="527"/>
      <c r="D38" s="527"/>
      <c r="E38" s="50"/>
      <c r="F38" s="27"/>
      <c r="G38" s="527"/>
      <c r="H38" s="527"/>
      <c r="I38" s="527"/>
      <c r="J38" s="527"/>
      <c r="K38" s="50"/>
      <c r="L38" s="27"/>
    </row>
    <row r="39" spans="1:16" ht="12" customHeight="1">
      <c r="A39" s="527"/>
      <c r="B39" s="527"/>
      <c r="C39" s="527"/>
      <c r="D39" s="527"/>
      <c r="E39" s="50"/>
      <c r="F39" s="27"/>
      <c r="G39" s="527"/>
      <c r="H39" s="527"/>
      <c r="I39" s="527"/>
      <c r="J39" s="527"/>
      <c r="K39" s="50"/>
      <c r="L39" s="27"/>
    </row>
    <row r="40" spans="1:16" ht="12" customHeight="1">
      <c r="A40" s="527"/>
      <c r="B40" s="527"/>
      <c r="C40" s="527"/>
      <c r="D40" s="527"/>
      <c r="E40" s="50"/>
      <c r="F40" s="27"/>
      <c r="G40" s="527"/>
      <c r="H40" s="527"/>
      <c r="I40" s="527"/>
      <c r="J40" s="527"/>
      <c r="K40" s="50"/>
      <c r="L40" s="27"/>
    </row>
    <row r="41" spans="1:16" ht="12" customHeight="1">
      <c r="A41" s="527"/>
      <c r="B41" s="527"/>
      <c r="C41" s="527"/>
      <c r="D41" s="527"/>
      <c r="E41" s="50"/>
      <c r="F41" s="27"/>
      <c r="G41" s="527"/>
      <c r="H41" s="527"/>
      <c r="I41" s="527"/>
      <c r="J41" s="527"/>
      <c r="K41" s="50"/>
      <c r="L41" s="27"/>
    </row>
    <row r="42" spans="1:16" ht="12" customHeight="1">
      <c r="A42" s="527"/>
      <c r="B42" s="527"/>
      <c r="C42" s="527"/>
      <c r="D42" s="527"/>
      <c r="E42" s="50"/>
      <c r="F42" s="27"/>
      <c r="G42" s="527"/>
      <c r="H42" s="527"/>
      <c r="I42" s="527"/>
      <c r="J42" s="527"/>
      <c r="K42" s="50"/>
      <c r="L42" s="27"/>
    </row>
    <row r="43" spans="1:16" ht="12" customHeight="1">
      <c r="A43" s="527"/>
      <c r="B43" s="527"/>
      <c r="C43" s="527"/>
      <c r="D43" s="527"/>
      <c r="E43" s="50"/>
      <c r="F43" s="27"/>
      <c r="G43" s="527"/>
      <c r="H43" s="527"/>
      <c r="I43" s="527"/>
      <c r="J43" s="527"/>
      <c r="K43" s="50"/>
      <c r="L43" s="27"/>
    </row>
    <row r="44" spans="1:16" ht="12" customHeight="1">
      <c r="A44" s="527"/>
      <c r="B44" s="527"/>
      <c r="C44" s="527"/>
      <c r="D44" s="527"/>
      <c r="E44" s="50"/>
      <c r="F44" s="27"/>
      <c r="G44" s="527"/>
      <c r="H44" s="527"/>
      <c r="I44" s="527"/>
      <c r="J44" s="527"/>
      <c r="K44" s="50"/>
      <c r="L44" s="27"/>
    </row>
    <row r="45" spans="1:16" ht="12" customHeight="1">
      <c r="A45" s="527"/>
      <c r="B45" s="527"/>
      <c r="C45" s="527"/>
      <c r="D45" s="527"/>
      <c r="E45" s="50"/>
      <c r="F45" s="27"/>
      <c r="G45" s="527"/>
      <c r="H45" s="527"/>
      <c r="I45" s="527"/>
      <c r="J45" s="527"/>
      <c r="K45" s="50"/>
      <c r="L45" s="27"/>
    </row>
    <row r="46" spans="1:16" ht="12" customHeight="1">
      <c r="F46" s="99"/>
      <c r="L46" s="99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98"/>
      <c r="B115" s="98"/>
    </row>
    <row r="116" spans="1:2">
      <c r="A116" s="98"/>
      <c r="B116" s="98"/>
    </row>
    <row r="137" spans="1:2">
      <c r="A137" s="98"/>
      <c r="B137" s="98"/>
    </row>
    <row r="138" spans="1:2" ht="12" customHeight="1">
      <c r="A138" s="106"/>
      <c r="B138" s="106"/>
    </row>
    <row r="139" spans="1:2">
      <c r="A139" s="106"/>
      <c r="B139" s="106"/>
    </row>
    <row r="140" spans="1:2" ht="12.75" customHeight="1">
      <c r="B140" s="106"/>
    </row>
    <row r="141" spans="1:2" ht="12.75" customHeight="1">
      <c r="B141" s="106"/>
    </row>
    <row r="142" spans="1:2">
      <c r="B142" s="106"/>
    </row>
    <row r="143" spans="1:2">
      <c r="B143" s="106"/>
    </row>
    <row r="144" spans="1:2">
      <c r="B144" s="106"/>
    </row>
    <row r="145" spans="1:2">
      <c r="B145" s="106"/>
    </row>
    <row r="146" spans="1:2">
      <c r="B146" s="106"/>
    </row>
    <row r="147" spans="1:2">
      <c r="B147" s="106"/>
    </row>
    <row r="148" spans="1:2">
      <c r="B148" s="106"/>
    </row>
    <row r="149" spans="1:2">
      <c r="B149" s="106"/>
    </row>
    <row r="150" spans="1:2">
      <c r="B150" s="106"/>
    </row>
    <row r="151" spans="1:2">
      <c r="B151" s="106"/>
    </row>
    <row r="152" spans="1:2">
      <c r="B152" s="106"/>
    </row>
    <row r="153" spans="1:2">
      <c r="B153" s="106"/>
    </row>
    <row r="154" spans="1:2">
      <c r="B154" s="106"/>
    </row>
    <row r="155" spans="1:2">
      <c r="B155" s="106"/>
    </row>
    <row r="156" spans="1:2">
      <c r="B156" s="106"/>
    </row>
    <row r="157" spans="1:2">
      <c r="B157" s="106"/>
    </row>
    <row r="158" spans="1:2">
      <c r="B158" s="98"/>
    </row>
    <row r="159" spans="1:2">
      <c r="B159" s="98"/>
    </row>
    <row r="160" spans="1:2" ht="12" customHeight="1">
      <c r="A160" s="106"/>
      <c r="B160" s="98"/>
    </row>
    <row r="161" spans="1:2">
      <c r="A161" s="106"/>
      <c r="B161" s="98"/>
    </row>
    <row r="162" spans="1:2">
      <c r="A162" s="106"/>
      <c r="B162" s="98"/>
    </row>
    <row r="163" spans="1:2" ht="90" customHeight="1">
      <c r="B163" s="98"/>
    </row>
    <row r="164" spans="1:2">
      <c r="B164" s="98"/>
    </row>
    <row r="165" spans="1:2">
      <c r="B165" s="98"/>
    </row>
    <row r="166" spans="1:2">
      <c r="B166" s="98"/>
    </row>
    <row r="167" spans="1:2">
      <c r="B167" s="98"/>
    </row>
    <row r="168" spans="1:2">
      <c r="B168" s="98"/>
    </row>
    <row r="169" spans="1:2">
      <c r="B169" s="98"/>
    </row>
    <row r="170" spans="1:2">
      <c r="B170" s="98"/>
    </row>
    <row r="171" spans="1:2">
      <c r="B171" s="98"/>
    </row>
    <row r="172" spans="1:2">
      <c r="B172" s="98"/>
    </row>
    <row r="173" spans="1:2">
      <c r="B173" s="98"/>
    </row>
    <row r="174" spans="1:2">
      <c r="B174" s="98"/>
    </row>
    <row r="175" spans="1:2">
      <c r="B175" s="98"/>
    </row>
    <row r="176" spans="1:2">
      <c r="A176" s="106"/>
      <c r="B176" s="98"/>
    </row>
    <row r="177" spans="1:2">
      <c r="A177" s="106"/>
      <c r="B177" s="98"/>
    </row>
    <row r="178" spans="1:2">
      <c r="A178" s="106"/>
      <c r="B178" s="98"/>
    </row>
    <row r="179" spans="1:2">
      <c r="A179" s="98"/>
      <c r="B179" s="98"/>
    </row>
    <row r="180" spans="1:2">
      <c r="A180" s="98"/>
      <c r="B180" s="98"/>
    </row>
    <row r="181" spans="1:2">
      <c r="A181" s="98"/>
      <c r="B181" s="98"/>
    </row>
    <row r="182" spans="1:2">
      <c r="B182" s="98"/>
    </row>
    <row r="183" spans="1:2">
      <c r="B183" s="98"/>
    </row>
    <row r="184" spans="1:2">
      <c r="B184" s="98"/>
    </row>
    <row r="185" spans="1:2">
      <c r="B185" s="98"/>
    </row>
    <row r="186" spans="1:2">
      <c r="B186" s="98"/>
    </row>
    <row r="187" spans="1:2">
      <c r="B187" s="98"/>
    </row>
    <row r="188" spans="1:2">
      <c r="B188" s="98"/>
    </row>
    <row r="189" spans="1:2">
      <c r="B189" s="98"/>
    </row>
    <row r="190" spans="1:2">
      <c r="B190" s="98"/>
    </row>
    <row r="191" spans="1:2">
      <c r="B191" s="98"/>
    </row>
    <row r="192" spans="1:2">
      <c r="B192" s="98"/>
    </row>
    <row r="193" spans="1:2">
      <c r="B193" s="98"/>
    </row>
    <row r="194" spans="1:2">
      <c r="B194" s="98"/>
    </row>
    <row r="195" spans="1:2">
      <c r="B195" s="98"/>
    </row>
    <row r="196" spans="1:2">
      <c r="B196" s="98"/>
    </row>
    <row r="197" spans="1:2">
      <c r="B197" s="98"/>
    </row>
    <row r="198" spans="1:2">
      <c r="B198" s="98"/>
    </row>
    <row r="199" spans="1:2">
      <c r="B199" s="98"/>
    </row>
    <row r="200" spans="1:2">
      <c r="B200" s="98"/>
    </row>
    <row r="201" spans="1:2">
      <c r="A201" s="98"/>
      <c r="B201" s="98"/>
    </row>
    <row r="202" spans="1:2">
      <c r="A202" s="98"/>
      <c r="B202" s="98"/>
    </row>
    <row r="203" spans="1:2" ht="12.75" customHeight="1">
      <c r="B203" s="98"/>
    </row>
    <row r="204" spans="1:2" ht="12" customHeight="1">
      <c r="B204" s="98"/>
    </row>
    <row r="205" spans="1:2">
      <c r="B205" s="98"/>
    </row>
    <row r="206" spans="1:2">
      <c r="B206" s="98"/>
    </row>
    <row r="207" spans="1:2">
      <c r="B207" s="98"/>
    </row>
    <row r="208" spans="1:2">
      <c r="B208" s="98"/>
    </row>
    <row r="209" spans="1:2">
      <c r="B209" s="98"/>
    </row>
    <row r="210" spans="1:2">
      <c r="B210" s="98"/>
    </row>
    <row r="211" spans="1:2">
      <c r="B211" s="98"/>
    </row>
    <row r="212" spans="1:2">
      <c r="B212" s="98"/>
    </row>
    <row r="213" spans="1:2">
      <c r="B213" s="98"/>
    </row>
    <row r="214" spans="1:2">
      <c r="B214" s="98"/>
    </row>
    <row r="215" spans="1:2">
      <c r="B215" s="98"/>
    </row>
    <row r="216" spans="1:2">
      <c r="B216" s="98"/>
    </row>
    <row r="217" spans="1:2">
      <c r="B217" s="98"/>
    </row>
    <row r="218" spans="1:2">
      <c r="B218" s="98"/>
    </row>
    <row r="219" spans="1:2">
      <c r="B219" s="98"/>
    </row>
    <row r="220" spans="1:2">
      <c r="B220" s="98"/>
    </row>
    <row r="221" spans="1:2">
      <c r="B221" s="98"/>
    </row>
    <row r="222" spans="1:2">
      <c r="A222" s="106"/>
      <c r="B222" s="98"/>
    </row>
    <row r="223" spans="1:2">
      <c r="A223" s="106"/>
      <c r="B223" s="98"/>
    </row>
    <row r="224" spans="1:2">
      <c r="A224" s="106"/>
      <c r="B224" s="98"/>
    </row>
    <row r="225" spans="1:2">
      <c r="A225" s="106"/>
      <c r="B225" s="98"/>
    </row>
    <row r="226" spans="1:2">
      <c r="A226" s="106"/>
      <c r="B226" s="98"/>
    </row>
    <row r="227" spans="1:2">
      <c r="A227" s="106"/>
      <c r="B227" s="98"/>
    </row>
    <row r="228" spans="1:2">
      <c r="A228" s="106"/>
      <c r="B228" s="98"/>
    </row>
    <row r="229" spans="1:2">
      <c r="A229" s="98"/>
      <c r="B229" s="98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K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1" s="32" customFormat="1" ht="20.25">
      <c r="A1" s="154" t="s">
        <v>372</v>
      </c>
    </row>
    <row r="2" spans="1:11" s="33" customFormat="1" ht="6" customHeight="1"/>
    <row r="3" spans="1:11" s="33" customFormat="1" ht="24.75" customHeight="1">
      <c r="A3" s="95" t="s">
        <v>172</v>
      </c>
      <c r="B3" s="39" t="s">
        <v>173</v>
      </c>
      <c r="D3" s="39"/>
      <c r="E3" s="39"/>
      <c r="F3" s="39"/>
      <c r="G3" s="94"/>
      <c r="H3" s="94"/>
      <c r="I3" s="94"/>
    </row>
    <row r="4" spans="1:11" s="33" customFormat="1" ht="24.75" customHeight="1">
      <c r="A4" s="95" t="s">
        <v>104</v>
      </c>
      <c r="B4" s="39" t="s">
        <v>105</v>
      </c>
      <c r="D4" s="94"/>
      <c r="E4" s="94"/>
      <c r="F4" s="94"/>
      <c r="G4" s="94"/>
      <c r="H4" s="94"/>
      <c r="I4" s="94"/>
      <c r="J4" s="34"/>
    </row>
    <row r="5" spans="1:11" s="33" customFormat="1" ht="24.75" customHeight="1">
      <c r="A5" s="95" t="s">
        <v>46</v>
      </c>
      <c r="B5" s="39" t="s">
        <v>116</v>
      </c>
      <c r="D5" s="94"/>
      <c r="E5" s="94"/>
      <c r="F5" s="94"/>
      <c r="G5" s="94"/>
      <c r="H5" s="94"/>
      <c r="I5" s="94"/>
      <c r="J5" s="34"/>
    </row>
    <row r="6" spans="1:11" s="33" customFormat="1" ht="24.75" customHeight="1">
      <c r="A6" s="95" t="s">
        <v>7</v>
      </c>
      <c r="B6" s="39" t="s">
        <v>113</v>
      </c>
      <c r="D6" s="94"/>
      <c r="E6" s="94"/>
      <c r="F6" s="94"/>
      <c r="G6" s="94"/>
      <c r="H6" s="94"/>
      <c r="I6" s="94"/>
      <c r="J6" s="34"/>
    </row>
    <row r="7" spans="1:11" s="33" customFormat="1" ht="24.75" customHeight="1">
      <c r="A7" s="95" t="s">
        <v>118</v>
      </c>
      <c r="B7" s="39" t="s">
        <v>119</v>
      </c>
      <c r="D7" s="94"/>
      <c r="E7" s="94"/>
      <c r="F7" s="94"/>
      <c r="G7" s="94"/>
      <c r="H7" s="94"/>
      <c r="I7" s="94"/>
      <c r="J7" s="34"/>
      <c r="K7" s="35"/>
    </row>
    <row r="8" spans="1:11" s="33" customFormat="1" ht="24.75" customHeight="1">
      <c r="A8" s="95" t="s">
        <v>126</v>
      </c>
      <c r="B8" s="39" t="s">
        <v>127</v>
      </c>
      <c r="D8" s="94"/>
      <c r="E8" s="94"/>
      <c r="F8" s="94"/>
      <c r="G8" s="94"/>
      <c r="H8" s="94"/>
      <c r="I8" s="94"/>
    </row>
    <row r="9" spans="1:11" s="33" customFormat="1" ht="24.75" customHeight="1">
      <c r="A9" s="95" t="s">
        <v>130</v>
      </c>
      <c r="B9" s="39" t="s">
        <v>131</v>
      </c>
      <c r="D9" s="94"/>
      <c r="E9" s="94"/>
      <c r="F9" s="94"/>
      <c r="G9" s="94"/>
      <c r="H9" s="94"/>
      <c r="I9" s="94"/>
    </row>
    <row r="10" spans="1:11" s="33" customFormat="1" ht="24.75" customHeight="1">
      <c r="A10" s="95" t="s">
        <v>132</v>
      </c>
      <c r="B10" s="39" t="s">
        <v>133</v>
      </c>
      <c r="D10" s="94"/>
      <c r="E10" s="94"/>
      <c r="F10" s="94"/>
      <c r="G10" s="94"/>
      <c r="H10" s="94"/>
      <c r="I10" s="94"/>
    </row>
    <row r="11" spans="1:11" s="33" customFormat="1" ht="24.75" customHeight="1">
      <c r="A11" s="95" t="s">
        <v>162</v>
      </c>
      <c r="B11" s="39" t="s">
        <v>163</v>
      </c>
      <c r="D11" s="94"/>
      <c r="E11" s="94"/>
      <c r="F11" s="94"/>
      <c r="G11" s="94"/>
      <c r="H11" s="94"/>
      <c r="I11" s="94"/>
    </row>
    <row r="12" spans="1:11" s="33" customFormat="1" ht="24.75" customHeight="1">
      <c r="A12" s="95" t="s">
        <v>106</v>
      </c>
      <c r="B12" s="39" t="s">
        <v>107</v>
      </c>
      <c r="D12" s="94"/>
      <c r="E12" s="94"/>
      <c r="F12" s="94"/>
      <c r="G12" s="94"/>
      <c r="H12" s="94"/>
      <c r="I12" s="94"/>
    </row>
    <row r="13" spans="1:11" s="33" customFormat="1" ht="24.75" customHeight="1">
      <c r="A13" s="95" t="s">
        <v>108</v>
      </c>
      <c r="B13" s="39" t="s">
        <v>109</v>
      </c>
      <c r="D13" s="94"/>
      <c r="E13" s="94"/>
      <c r="F13" s="94"/>
      <c r="G13" s="94"/>
      <c r="H13" s="94"/>
      <c r="I13" s="94"/>
    </row>
    <row r="14" spans="1:11" s="33" customFormat="1" ht="24.75" customHeight="1">
      <c r="A14" s="95" t="s">
        <v>122</v>
      </c>
      <c r="B14" s="39" t="s">
        <v>123</v>
      </c>
      <c r="D14" s="94"/>
      <c r="E14" s="94"/>
      <c r="F14" s="94"/>
      <c r="G14" s="94"/>
      <c r="H14" s="94"/>
      <c r="I14" s="94"/>
    </row>
    <row r="15" spans="1:11" s="33" customFormat="1" ht="24.75" customHeight="1">
      <c r="A15" s="95" t="s">
        <v>120</v>
      </c>
      <c r="B15" s="39" t="s">
        <v>121</v>
      </c>
      <c r="D15" s="94"/>
      <c r="E15" s="94"/>
      <c r="F15" s="94"/>
      <c r="G15" s="94"/>
      <c r="H15" s="94"/>
      <c r="I15" s="94"/>
    </row>
    <row r="16" spans="1:11" s="33" customFormat="1" ht="24.75" customHeight="1">
      <c r="A16" s="95" t="s">
        <v>22</v>
      </c>
      <c r="B16" s="39" t="s">
        <v>110</v>
      </c>
      <c r="D16" s="94"/>
      <c r="E16" s="94"/>
      <c r="F16" s="94"/>
      <c r="G16" s="94"/>
      <c r="H16" s="94"/>
      <c r="I16" s="94"/>
    </row>
    <row r="17" spans="1:9" s="33" customFormat="1" ht="24.75" customHeight="1">
      <c r="A17" s="95" t="s">
        <v>44</v>
      </c>
      <c r="B17" s="39" t="s">
        <v>117</v>
      </c>
      <c r="D17" s="94"/>
      <c r="E17" s="94"/>
      <c r="F17" s="94"/>
      <c r="G17" s="94"/>
      <c r="H17" s="94"/>
      <c r="I17" s="94"/>
    </row>
    <row r="18" spans="1:9" s="33" customFormat="1" ht="24.75" customHeight="1">
      <c r="A18" s="95" t="s">
        <v>124</v>
      </c>
      <c r="B18" s="39" t="s">
        <v>125</v>
      </c>
      <c r="D18" s="94"/>
      <c r="E18" s="94"/>
      <c r="F18" s="94"/>
      <c r="G18" s="94"/>
      <c r="H18" s="94"/>
      <c r="I18" s="94"/>
    </row>
    <row r="19" spans="1:9" s="33" customFormat="1" ht="24.75" customHeight="1">
      <c r="A19" s="95" t="s">
        <v>111</v>
      </c>
      <c r="B19" s="39" t="s">
        <v>112</v>
      </c>
      <c r="D19" s="94"/>
      <c r="E19" s="94"/>
      <c r="F19" s="94"/>
      <c r="G19" s="94"/>
      <c r="H19" s="94"/>
      <c r="I19" s="94"/>
    </row>
    <row r="20" spans="1:9" s="33" customFormat="1" ht="24.75" customHeight="1">
      <c r="A20" s="95" t="s">
        <v>136</v>
      </c>
      <c r="B20" s="39" t="s">
        <v>134</v>
      </c>
      <c r="D20" s="94"/>
      <c r="E20" s="94"/>
      <c r="F20" s="94"/>
      <c r="G20" s="94"/>
      <c r="H20" s="94"/>
      <c r="I20" s="94"/>
    </row>
    <row r="21" spans="1:9" s="33" customFormat="1" ht="24.75" customHeight="1">
      <c r="A21" s="95" t="s">
        <v>128</v>
      </c>
      <c r="B21" s="39" t="s">
        <v>129</v>
      </c>
      <c r="D21" s="94"/>
      <c r="E21" s="94"/>
      <c r="F21" s="94"/>
      <c r="G21" s="94"/>
      <c r="H21" s="94"/>
      <c r="I21" s="94"/>
    </row>
    <row r="22" spans="1:9" s="33" customFormat="1" ht="24.75" customHeight="1">
      <c r="A22" s="95" t="s">
        <v>114</v>
      </c>
      <c r="B22" s="39" t="s">
        <v>115</v>
      </c>
      <c r="D22" s="94"/>
      <c r="E22" s="94"/>
      <c r="F22" s="94"/>
      <c r="G22" s="94"/>
      <c r="H22" s="94"/>
      <c r="I22" s="94"/>
    </row>
    <row r="23" spans="1:9" s="33" customFormat="1" ht="24.75" customHeight="1">
      <c r="A23" s="95" t="s">
        <v>137</v>
      </c>
      <c r="B23" s="39" t="s">
        <v>135</v>
      </c>
    </row>
    <row r="24" spans="1:9" s="33" customFormat="1" ht="24.75" customHeight="1">
      <c r="A24" s="95"/>
      <c r="B24" s="39"/>
    </row>
    <row r="25" spans="1:9" s="33" customFormat="1" ht="24.75" customHeight="1">
      <c r="A25" s="95"/>
      <c r="B25" s="39"/>
    </row>
    <row r="26" spans="1:9" s="33" customFormat="1" ht="24.75" customHeight="1">
      <c r="A26" s="95"/>
      <c r="B26" s="39"/>
    </row>
    <row r="27" spans="1:9" s="33" customFormat="1" ht="24.75" customHeight="1">
      <c r="A27" s="95"/>
      <c r="B27" s="39"/>
    </row>
    <row r="28" spans="1:9" s="33" customFormat="1" ht="24.75" customHeight="1">
      <c r="A28" s="95"/>
      <c r="B28" s="39"/>
    </row>
    <row r="29" spans="1:9" s="33" customFormat="1" ht="24.75" customHeight="1">
      <c r="A29" s="95"/>
      <c r="B29" s="39"/>
    </row>
    <row r="30" spans="1:9" s="33" customFormat="1" ht="24.75" customHeight="1">
      <c r="A30" s="95"/>
      <c r="B30" s="39"/>
    </row>
    <row r="31" spans="1:9" s="33" customFormat="1" ht="24.75" customHeight="1">
      <c r="A31" s="95"/>
      <c r="B31" s="39"/>
    </row>
    <row r="32" spans="1:9" s="33" customFormat="1" ht="24.75" customHeight="1">
      <c r="A32" s="95"/>
      <c r="B32" s="39"/>
    </row>
    <row r="33" spans="1:10" s="33" customFormat="1" ht="24.75" customHeight="1">
      <c r="A33" s="95"/>
      <c r="B33" s="39"/>
    </row>
    <row r="34" spans="1:10" s="33" customFormat="1" ht="22.5" customHeight="1">
      <c r="A34" s="95"/>
      <c r="B34" s="39"/>
    </row>
    <row r="35" spans="1:10" s="33" customFormat="1" ht="15">
      <c r="A35" s="34" t="s">
        <v>251</v>
      </c>
    </row>
    <row r="36" spans="1:10" s="39" customFormat="1" ht="24.75" customHeight="1">
      <c r="A36" s="96" t="s">
        <v>252</v>
      </c>
    </row>
    <row r="37" spans="1:10" s="33" customFormat="1" ht="15">
      <c r="A37" s="34" t="s">
        <v>176</v>
      </c>
    </row>
    <row r="38" spans="1:10" s="39" customFormat="1" ht="24.75" customHeight="1">
      <c r="A38" s="96" t="s">
        <v>177</v>
      </c>
    </row>
    <row r="39" spans="1:10" s="33" customFormat="1" ht="15">
      <c r="A39" s="34" t="s">
        <v>139</v>
      </c>
    </row>
    <row r="40" spans="1:10" s="39" customFormat="1" ht="39.75" customHeight="1">
      <c r="A40" s="385" t="s">
        <v>294</v>
      </c>
      <c r="B40" s="385"/>
      <c r="C40" s="385"/>
      <c r="D40" s="385"/>
      <c r="E40" s="385"/>
      <c r="F40" s="385"/>
      <c r="G40" s="385"/>
      <c r="H40" s="385"/>
      <c r="I40" s="385"/>
      <c r="J40" s="385"/>
    </row>
    <row r="41" spans="1:10" s="33" customFormat="1" ht="15">
      <c r="A41" s="34" t="s">
        <v>160</v>
      </c>
    </row>
    <row r="42" spans="1:10" s="39" customFormat="1" ht="39.75" customHeight="1">
      <c r="A42" s="386" t="s">
        <v>423</v>
      </c>
      <c r="B42" s="386"/>
      <c r="C42" s="386"/>
      <c r="D42" s="386"/>
      <c r="E42" s="386"/>
      <c r="F42" s="386"/>
      <c r="G42" s="386"/>
      <c r="H42" s="386"/>
      <c r="I42" s="386"/>
      <c r="J42" s="386"/>
    </row>
    <row r="43" spans="1:10" s="33" customFormat="1" ht="15">
      <c r="A43" s="34" t="s">
        <v>415</v>
      </c>
    </row>
    <row r="44" spans="1:10" s="39" customFormat="1" ht="54.75" customHeight="1">
      <c r="A44" s="385" t="s">
        <v>267</v>
      </c>
      <c r="B44" s="385"/>
      <c r="C44" s="385"/>
      <c r="D44" s="385"/>
      <c r="E44" s="385"/>
      <c r="F44" s="385"/>
      <c r="G44" s="385"/>
      <c r="H44" s="385"/>
      <c r="I44" s="385"/>
      <c r="J44" s="385"/>
    </row>
    <row r="45" spans="1:10" s="33" customFormat="1" ht="15">
      <c r="A45" s="34" t="s">
        <v>416</v>
      </c>
    </row>
    <row r="46" spans="1:10" s="39" customFormat="1" ht="24.75" customHeight="1">
      <c r="A46" s="96" t="s">
        <v>265</v>
      </c>
    </row>
    <row r="47" spans="1:10" s="33" customFormat="1" ht="16.5">
      <c r="A47" s="34" t="s">
        <v>260</v>
      </c>
    </row>
    <row r="48" spans="1:10" s="33" customFormat="1" ht="69.75" customHeight="1">
      <c r="A48" s="385" t="s">
        <v>420</v>
      </c>
      <c r="B48" s="385"/>
      <c r="C48" s="385"/>
      <c r="D48" s="385"/>
      <c r="E48" s="385"/>
      <c r="F48" s="385"/>
      <c r="G48" s="385"/>
      <c r="H48" s="385"/>
      <c r="I48" s="385"/>
      <c r="J48" s="385"/>
    </row>
    <row r="49" spans="1:10" s="33" customFormat="1" ht="16.5">
      <c r="A49" s="34" t="s">
        <v>261</v>
      </c>
    </row>
    <row r="50" spans="1:10" s="39" customFormat="1" ht="24.75" customHeight="1">
      <c r="A50" s="96" t="s">
        <v>262</v>
      </c>
    </row>
    <row r="51" spans="1:10" s="33" customFormat="1" ht="15">
      <c r="A51" s="34" t="s">
        <v>417</v>
      </c>
    </row>
    <row r="52" spans="1:10" s="39" customFormat="1" ht="24.75" customHeight="1">
      <c r="A52" s="96" t="s">
        <v>263</v>
      </c>
    </row>
    <row r="53" spans="1:10" s="33" customFormat="1" ht="15">
      <c r="A53" s="34" t="s">
        <v>418</v>
      </c>
    </row>
    <row r="54" spans="1:10" s="39" customFormat="1" ht="24.75" customHeight="1">
      <c r="A54" s="96" t="s">
        <v>264</v>
      </c>
    </row>
    <row r="55" spans="1:10" s="33" customFormat="1" ht="15">
      <c r="A55" s="34" t="s">
        <v>138</v>
      </c>
    </row>
    <row r="56" spans="1:10" s="39" customFormat="1" ht="24.75" customHeight="1">
      <c r="A56" s="96" t="s">
        <v>174</v>
      </c>
    </row>
    <row r="57" spans="1:10" s="33" customFormat="1" ht="15">
      <c r="A57" s="34" t="s">
        <v>419</v>
      </c>
    </row>
    <row r="58" spans="1:10" s="39" customFormat="1" ht="24.75" customHeight="1">
      <c r="A58" s="96" t="s">
        <v>266</v>
      </c>
    </row>
    <row r="59" spans="1:10" s="33" customFormat="1" ht="15">
      <c r="A59" s="34" t="s">
        <v>178</v>
      </c>
    </row>
    <row r="60" spans="1:10" s="33" customFormat="1" ht="39.75" customHeight="1">
      <c r="A60" s="385" t="s">
        <v>299</v>
      </c>
      <c r="B60" s="385"/>
      <c r="C60" s="385"/>
      <c r="D60" s="385"/>
      <c r="E60" s="385"/>
      <c r="F60" s="385"/>
      <c r="G60" s="385"/>
      <c r="H60" s="385"/>
      <c r="I60" s="385"/>
      <c r="J60" s="385"/>
    </row>
    <row r="61" spans="1:10" ht="18" customHeight="1">
      <c r="A61" s="34" t="s">
        <v>300</v>
      </c>
    </row>
    <row r="62" spans="1:10" ht="24.75" customHeight="1">
      <c r="A62" s="96" t="s">
        <v>301</v>
      </c>
    </row>
  </sheetData>
  <sortState xmlns:xlrd2="http://schemas.microsoft.com/office/spreadsheetml/2017/richdata2" ref="A3:B29">
    <sortCondition ref="A3"/>
  </sortState>
  <mergeCells count="5">
    <mergeCell ref="A48:J48"/>
    <mergeCell ref="A44:J44"/>
    <mergeCell ref="A60:J60"/>
    <mergeCell ref="A40:J40"/>
    <mergeCell ref="A42:J4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16" customWidth="1"/>
    <col min="3" max="3" width="21" style="116" customWidth="1"/>
    <col min="4" max="4" width="14.7109375" style="116" customWidth="1"/>
    <col min="5" max="5" width="17.7109375" style="116" customWidth="1"/>
    <col min="6" max="7" width="12" style="116" customWidth="1"/>
    <col min="8" max="16384" width="9.140625" style="116"/>
  </cols>
  <sheetData>
    <row r="1" spans="1:16" ht="20.25">
      <c r="A1" s="154" t="str">
        <f>"2 STRUČNÝ PŘEHLED DAT ZA "&amp;UPPER('3.1'!N1)</f>
        <v>2 STRUČNÝ PŘEHLED DAT ZA I. ČTVRTLETÍ 2026</v>
      </c>
      <c r="B1" s="115"/>
      <c r="C1" s="115"/>
      <c r="D1" s="115"/>
      <c r="E1" s="115"/>
      <c r="F1" s="115"/>
      <c r="G1" s="167" t="str">
        <f>'3.1'!N1</f>
        <v>I. čtvrtletí 2026</v>
      </c>
      <c r="H1" s="90"/>
    </row>
    <row r="2" spans="1:16" ht="15">
      <c r="A2" s="115"/>
      <c r="B2" s="115"/>
      <c r="C2" s="115"/>
      <c r="D2" s="115"/>
      <c r="E2" s="115"/>
      <c r="F2" s="115"/>
      <c r="G2" s="115"/>
    </row>
    <row r="3" spans="1:16" ht="15">
      <c r="A3" s="118"/>
      <c r="B3" s="118"/>
      <c r="C3" s="118"/>
      <c r="D3" s="118"/>
      <c r="E3" s="119"/>
      <c r="F3" s="120" t="s">
        <v>303</v>
      </c>
      <c r="G3" s="120"/>
    </row>
    <row r="4" spans="1:16" ht="15">
      <c r="A4" s="390" t="s">
        <v>411</v>
      </c>
      <c r="B4" s="390"/>
      <c r="C4" s="390"/>
      <c r="D4" s="390"/>
      <c r="E4" s="121">
        <f>SUM(E5:E7)</f>
        <v>21725.360063935903</v>
      </c>
      <c r="F4" s="122">
        <f>SUM(F5:F7)</f>
        <v>-469.78168446327254</v>
      </c>
      <c r="G4" s="123">
        <v>-2.1165969102096657E-2</v>
      </c>
    </row>
    <row r="5" spans="1:16">
      <c r="A5" s="387" t="str">
        <f>'4.1'!B6</f>
        <v>Leden</v>
      </c>
      <c r="B5" s="387"/>
      <c r="C5" s="387"/>
      <c r="D5" s="387"/>
      <c r="E5" s="124">
        <f>INDEX('3.1'!$B$7:$M$7,,MATCH('2'!$A5,'3.1'!$B$5:$M$5,0))</f>
        <v>8058.8772336863785</v>
      </c>
      <c r="F5" s="125">
        <v>399.91069509522913</v>
      </c>
      <c r="G5" s="126">
        <v>5.2214707177555032E-2</v>
      </c>
    </row>
    <row r="6" spans="1:16">
      <c r="A6" s="387" t="str">
        <f>'4.1'!C6</f>
        <v>Únor</v>
      </c>
      <c r="B6" s="387"/>
      <c r="C6" s="387"/>
      <c r="D6" s="387"/>
      <c r="E6" s="124">
        <f>INDEX('3.1'!$B$7:$M$7,,MATCH('2'!$A6,'3.1'!$B$5:$M$5,0))</f>
        <v>6720.3715320112578</v>
      </c>
      <c r="F6" s="125">
        <v>-509.26634811743224</v>
      </c>
      <c r="G6" s="126">
        <v>-7.0441473910774502E-2</v>
      </c>
    </row>
    <row r="7" spans="1:16">
      <c r="A7" s="387" t="str">
        <f>'4.1'!D6</f>
        <v>Březen</v>
      </c>
      <c r="B7" s="387"/>
      <c r="C7" s="387"/>
      <c r="D7" s="387"/>
      <c r="E7" s="124">
        <f>INDEX('3.1'!$B$7:$M$7,,MATCH('2'!$A7,'3.1'!$B$5:$M$5,0))</f>
        <v>6946.1112982382656</v>
      </c>
      <c r="F7" s="125">
        <v>-360.42603144106943</v>
      </c>
      <c r="G7" s="126">
        <v>-4.9329253403935951E-2</v>
      </c>
    </row>
    <row r="8" spans="1:16">
      <c r="A8" s="127"/>
      <c r="B8" s="127"/>
      <c r="C8" s="127"/>
      <c r="D8" s="127"/>
      <c r="E8" s="124"/>
      <c r="F8" s="125"/>
      <c r="G8" s="126"/>
    </row>
    <row r="9" spans="1:16">
      <c r="A9" s="392" t="s">
        <v>409</v>
      </c>
      <c r="B9" s="393"/>
      <c r="C9" s="393"/>
      <c r="D9" s="393"/>
      <c r="E9" s="124"/>
      <c r="F9" s="125"/>
      <c r="G9" s="128"/>
    </row>
    <row r="10" spans="1:16">
      <c r="A10" s="387" t="s">
        <v>304</v>
      </c>
      <c r="B10" s="387"/>
      <c r="C10" s="387"/>
      <c r="D10" s="387"/>
      <c r="E10" s="124">
        <f>'4.1'!B7</f>
        <v>7311.2951899999998</v>
      </c>
      <c r="F10" s="125">
        <v>-644.79288999999972</v>
      </c>
      <c r="G10" s="128">
        <v>-8.1043960740062565E-2</v>
      </c>
    </row>
    <row r="11" spans="1:16">
      <c r="A11" s="387" t="s">
        <v>305</v>
      </c>
      <c r="B11" s="387"/>
      <c r="C11" s="387"/>
      <c r="D11" s="387"/>
      <c r="E11" s="124">
        <f>'4.1'!B9</f>
        <v>10473.884167999997</v>
      </c>
      <c r="F11" s="125">
        <v>-163.90429800000129</v>
      </c>
      <c r="G11" s="128">
        <v>-1.540774179932836E-2</v>
      </c>
    </row>
    <row r="12" spans="1:16">
      <c r="A12" s="387" t="s">
        <v>306</v>
      </c>
      <c r="B12" s="387"/>
      <c r="C12" s="387"/>
      <c r="D12" s="387"/>
      <c r="E12" s="124">
        <f>'4.2'!B6</f>
        <v>1182.3575499999999</v>
      </c>
      <c r="F12" s="125">
        <v>401.4872220000002</v>
      </c>
      <c r="G12" s="128">
        <v>0.51415351256630182</v>
      </c>
    </row>
    <row r="13" spans="1:16">
      <c r="A13" s="387" t="s">
        <v>307</v>
      </c>
      <c r="B13" s="387"/>
      <c r="C13" s="387"/>
      <c r="D13" s="387"/>
      <c r="E13" s="124">
        <f>'4.2'!B20</f>
        <v>1144.9459299999996</v>
      </c>
      <c r="F13" s="125">
        <v>42.098579000000427</v>
      </c>
      <c r="G13" s="128">
        <v>3.8172625578533473E-2</v>
      </c>
    </row>
    <row r="14" spans="1:16">
      <c r="A14" s="387" t="s">
        <v>308</v>
      </c>
      <c r="B14" s="387"/>
      <c r="C14" s="387"/>
      <c r="D14" s="387"/>
      <c r="E14" s="124">
        <f>'4.3'!E6/1000</f>
        <v>404.88719297452025</v>
      </c>
      <c r="F14" s="125">
        <v>-116.52957537763336</v>
      </c>
      <c r="G14" s="128">
        <v>-0.22348643628379031</v>
      </c>
      <c r="P14" s="117"/>
    </row>
    <row r="15" spans="1:16">
      <c r="A15" s="387" t="s">
        <v>309</v>
      </c>
      <c r="B15" s="387"/>
      <c r="C15" s="387"/>
      <c r="D15" s="387"/>
      <c r="E15" s="124">
        <f>'4.3'!E16/1000</f>
        <v>337.37488000000002</v>
      </c>
      <c r="F15" s="125">
        <v>73.401419999999973</v>
      </c>
      <c r="G15" s="128">
        <v>0.2780636356397343</v>
      </c>
    </row>
    <row r="16" spans="1:16">
      <c r="A16" s="387" t="s">
        <v>310</v>
      </c>
      <c r="B16" s="387"/>
      <c r="C16" s="387"/>
      <c r="D16" s="387"/>
      <c r="E16" s="124">
        <f>'4.4'!E30/1000</f>
        <v>175.47378360062808</v>
      </c>
      <c r="F16" s="125">
        <v>-6.2172544327322612</v>
      </c>
      <c r="G16" s="128">
        <v>-3.4218828292404337E-2</v>
      </c>
    </row>
    <row r="17" spans="1:7">
      <c r="A17" s="387" t="s">
        <v>311</v>
      </c>
      <c r="B17" s="387"/>
      <c r="C17" s="387"/>
      <c r="D17" s="387"/>
      <c r="E17" s="124">
        <f>'4.4'!E6/1000</f>
        <v>695.14136936076034</v>
      </c>
      <c r="F17" s="125">
        <v>-55.324887652903385</v>
      </c>
      <c r="G17" s="128">
        <v>-7.372068648770197E-2</v>
      </c>
    </row>
    <row r="18" spans="1:7">
      <c r="A18" s="127"/>
      <c r="B18" s="127"/>
      <c r="C18" s="127"/>
      <c r="D18" s="127"/>
      <c r="E18" s="124"/>
      <c r="F18" s="125"/>
      <c r="G18" s="128"/>
    </row>
    <row r="19" spans="1:7" ht="15">
      <c r="A19" s="390" t="s">
        <v>412</v>
      </c>
      <c r="B19" s="390"/>
      <c r="C19" s="390"/>
      <c r="D19" s="390"/>
      <c r="E19" s="129">
        <f>SUM(E20:E27)</f>
        <v>23241.400762400157</v>
      </c>
      <c r="F19" s="130">
        <v>106.51436110058785</v>
      </c>
      <c r="G19" s="131">
        <v>4.6040580987939369E-3</v>
      </c>
    </row>
    <row r="20" spans="1:7">
      <c r="A20" s="387" t="s">
        <v>304</v>
      </c>
      <c r="B20" s="387"/>
      <c r="C20" s="387"/>
      <c r="D20" s="387"/>
      <c r="E20" s="124">
        <f>'4.1'!N7</f>
        <v>4346</v>
      </c>
      <c r="F20" s="125">
        <v>14</v>
      </c>
      <c r="G20" s="128">
        <v>3.2317636195752539E-3</v>
      </c>
    </row>
    <row r="21" spans="1:7">
      <c r="A21" s="387" t="s">
        <v>305</v>
      </c>
      <c r="B21" s="387"/>
      <c r="C21" s="387"/>
      <c r="D21" s="387"/>
      <c r="E21" s="124">
        <f>'4.1'!N9</f>
        <v>8628.7580000000016</v>
      </c>
      <c r="F21" s="125">
        <v>-600.80159999999887</v>
      </c>
      <c r="G21" s="128">
        <v>-6.5095370314310425E-2</v>
      </c>
    </row>
    <row r="22" spans="1:7">
      <c r="A22" s="387" t="s">
        <v>306</v>
      </c>
      <c r="B22" s="387"/>
      <c r="C22" s="387"/>
      <c r="D22" s="387"/>
      <c r="E22" s="124">
        <f>'4.2'!N6</f>
        <v>1363.4</v>
      </c>
      <c r="F22" s="125">
        <v>-1.7280000000000655</v>
      </c>
      <c r="G22" s="128">
        <v>-1.2658153667641902E-3</v>
      </c>
    </row>
    <row r="23" spans="1:7">
      <c r="A23" s="387" t="s">
        <v>307</v>
      </c>
      <c r="B23" s="387"/>
      <c r="C23" s="387"/>
      <c r="D23" s="387"/>
      <c r="E23" s="124">
        <f>'4.2'!N20</f>
        <v>1482.4478401000006</v>
      </c>
      <c r="F23" s="125">
        <v>209.65898010000024</v>
      </c>
      <c r="G23" s="128">
        <v>0.16472408479439407</v>
      </c>
    </row>
    <row r="24" spans="1:7">
      <c r="A24" s="387" t="s">
        <v>308</v>
      </c>
      <c r="B24" s="387"/>
      <c r="C24" s="387"/>
      <c r="D24" s="387"/>
      <c r="E24" s="124">
        <f>'4.3'!B6</f>
        <v>1114.2555400000006</v>
      </c>
      <c r="F24" s="125">
        <v>-6.564499999999498</v>
      </c>
      <c r="G24" s="128">
        <v>-5.8568724377907411E-3</v>
      </c>
    </row>
    <row r="25" spans="1:7">
      <c r="A25" s="387" t="s">
        <v>309</v>
      </c>
      <c r="B25" s="387"/>
      <c r="C25" s="387"/>
      <c r="D25" s="387"/>
      <c r="E25" s="124">
        <f>'4.3'!B16</f>
        <v>1171.5</v>
      </c>
      <c r="F25" s="125">
        <v>0</v>
      </c>
      <c r="G25" s="128">
        <v>0</v>
      </c>
    </row>
    <row r="26" spans="1:7">
      <c r="A26" s="387" t="s">
        <v>310</v>
      </c>
      <c r="B26" s="387"/>
      <c r="C26" s="387"/>
      <c r="D26" s="387"/>
      <c r="E26" s="124">
        <f>'4.4'!B30</f>
        <v>375.73648500000002</v>
      </c>
      <c r="F26" s="125">
        <v>10.669100000000014</v>
      </c>
      <c r="G26" s="128">
        <v>2.9225015540624136E-2</v>
      </c>
    </row>
    <row r="27" spans="1:7">
      <c r="A27" s="387" t="s">
        <v>311</v>
      </c>
      <c r="B27" s="387"/>
      <c r="C27" s="387"/>
      <c r="D27" s="387"/>
      <c r="E27" s="124">
        <f>'4.4'!B6</f>
        <v>4759.3028973001519</v>
      </c>
      <c r="F27" s="125">
        <v>481.28038100058257</v>
      </c>
      <c r="G27" s="128">
        <v>0.11250066570867784</v>
      </c>
    </row>
    <row r="28" spans="1:7">
      <c r="A28" s="127"/>
      <c r="B28" s="127"/>
      <c r="C28" s="127"/>
      <c r="D28" s="127"/>
      <c r="E28" s="124"/>
      <c r="F28" s="125"/>
      <c r="G28" s="128"/>
    </row>
    <row r="29" spans="1:7" ht="15">
      <c r="A29" s="390" t="s">
        <v>413</v>
      </c>
      <c r="B29" s="390"/>
      <c r="C29" s="390"/>
      <c r="D29" s="390"/>
      <c r="E29" s="121">
        <f>SUM(E30:E32)</f>
        <v>19731.920829555907</v>
      </c>
      <c r="F29" s="122">
        <f>SUM(F30:F32)</f>
        <v>612.05478438673072</v>
      </c>
      <c r="G29" s="123">
        <v>3.2011457765488548E-2</v>
      </c>
    </row>
    <row r="30" spans="1:7">
      <c r="A30" s="387" t="str">
        <f>'4.1'!B6</f>
        <v>Leden</v>
      </c>
      <c r="B30" s="387"/>
      <c r="C30" s="387"/>
      <c r="D30" s="387"/>
      <c r="E30" s="124">
        <f>INDEX('3.2'!$B$27:$M$27,,MATCH('2'!$A30,'3.2'!$B$4:$M$4,0))</f>
        <v>7267.6294090463807</v>
      </c>
      <c r="F30" s="125">
        <v>515.62983758523023</v>
      </c>
      <c r="G30" s="128">
        <v>7.636698316224072E-2</v>
      </c>
    </row>
    <row r="31" spans="1:7">
      <c r="A31" s="387" t="str">
        <f>'4.1'!C6</f>
        <v>Únor</v>
      </c>
      <c r="B31" s="387"/>
      <c r="C31" s="387"/>
      <c r="D31" s="387"/>
      <c r="E31" s="124">
        <f>INDEX('3.2'!$B$27:$M$27,,MATCH('2'!$A31,'3.2'!$B$4:$M$4,0))</f>
        <v>6203.5001043912589</v>
      </c>
      <c r="F31" s="125">
        <v>-19.324019387433509</v>
      </c>
      <c r="G31" s="128">
        <v>-3.1053455799260744E-3</v>
      </c>
    </row>
    <row r="32" spans="1:7">
      <c r="A32" s="387" t="str">
        <f>'4.1'!D6</f>
        <v>Březen</v>
      </c>
      <c r="B32" s="387"/>
      <c r="C32" s="387"/>
      <c r="D32" s="387"/>
      <c r="E32" s="124">
        <f>INDEX('3.2'!$B$27:$M$27,,MATCH('2'!$A32,'3.2'!$B$4:$M$4,0))</f>
        <v>6260.7913161182678</v>
      </c>
      <c r="F32" s="125">
        <v>115.74896618893399</v>
      </c>
      <c r="G32" s="128">
        <v>1.8836154349736105E-2</v>
      </c>
    </row>
    <row r="33" spans="1:7">
      <c r="A33" s="127"/>
      <c r="B33" s="127"/>
      <c r="C33" s="127"/>
      <c r="D33" s="127"/>
      <c r="E33" s="124"/>
      <c r="F33" s="125"/>
      <c r="G33" s="128"/>
    </row>
    <row r="34" spans="1:7">
      <c r="A34" s="389" t="s">
        <v>410</v>
      </c>
      <c r="B34" s="389"/>
      <c r="C34" s="389"/>
      <c r="D34" s="389"/>
      <c r="E34" s="124"/>
      <c r="F34" s="125"/>
      <c r="G34" s="128"/>
    </row>
    <row r="35" spans="1:7">
      <c r="A35" s="389" t="s">
        <v>312</v>
      </c>
      <c r="B35" s="387"/>
      <c r="C35" s="387"/>
      <c r="D35" s="387"/>
      <c r="E35" s="124">
        <v>1869.6757340000001</v>
      </c>
      <c r="F35" s="125">
        <v>47.492411999999895</v>
      </c>
      <c r="G35" s="128">
        <v>2.6063465418985923E-2</v>
      </c>
    </row>
    <row r="36" spans="1:7">
      <c r="A36" s="389" t="s">
        <v>313</v>
      </c>
      <c r="B36" s="387"/>
      <c r="C36" s="387"/>
      <c r="D36" s="387"/>
      <c r="E36" s="124">
        <v>5878.7942990000001</v>
      </c>
      <c r="F36" s="125">
        <v>119.92149900000007</v>
      </c>
      <c r="G36" s="128">
        <v>2.0823779785516371E-2</v>
      </c>
    </row>
    <row r="37" spans="1:7">
      <c r="A37" s="389" t="s">
        <v>314</v>
      </c>
      <c r="B37" s="387"/>
      <c r="C37" s="387"/>
      <c r="D37" s="387"/>
      <c r="E37" s="124">
        <v>2314.6381699031649</v>
      </c>
      <c r="F37" s="125">
        <v>70.104754168014509</v>
      </c>
      <c r="G37" s="128">
        <v>3.1233553341888275E-2</v>
      </c>
    </row>
    <row r="38" spans="1:7">
      <c r="A38" s="389" t="s">
        <v>315</v>
      </c>
      <c r="B38" s="387"/>
      <c r="C38" s="387"/>
      <c r="D38" s="387"/>
      <c r="E38" s="124">
        <v>5441.9222553727404</v>
      </c>
      <c r="F38" s="125">
        <v>306.50940736871723</v>
      </c>
      <c r="G38" s="128">
        <v>5.9685446222273647E-2</v>
      </c>
    </row>
    <row r="39" spans="1:7">
      <c r="A39" s="127"/>
      <c r="B39" s="127"/>
      <c r="C39" s="127"/>
      <c r="D39" s="127"/>
      <c r="E39" s="124"/>
      <c r="F39" s="124"/>
      <c r="G39" s="128"/>
    </row>
    <row r="40" spans="1:7" ht="15">
      <c r="A40" s="388" t="s">
        <v>407</v>
      </c>
      <c r="B40" s="388"/>
      <c r="C40" s="388"/>
      <c r="D40" s="388"/>
      <c r="E40" s="127"/>
      <c r="F40" s="124"/>
      <c r="G40" s="126"/>
    </row>
    <row r="41" spans="1:7">
      <c r="A41" s="387" t="s">
        <v>42</v>
      </c>
      <c r="B41" s="387"/>
      <c r="C41" s="387"/>
      <c r="D41" s="387"/>
      <c r="E41" s="125">
        <v>-1974.1834593513554</v>
      </c>
      <c r="F41" s="125">
        <v>971.49948938955777</v>
      </c>
      <c r="G41" s="126">
        <v>-0.32980449909071519</v>
      </c>
    </row>
    <row r="42" spans="1:7">
      <c r="A42" s="387" t="s">
        <v>316</v>
      </c>
      <c r="B42" s="387"/>
      <c r="C42" s="387"/>
      <c r="D42" s="387"/>
      <c r="E42" s="125">
        <v>4853.2804957241233</v>
      </c>
      <c r="F42" s="125">
        <v>149.71843979959976</v>
      </c>
      <c r="G42" s="126">
        <v>3.1830863081952342E-2</v>
      </c>
    </row>
    <row r="43" spans="1:7">
      <c r="A43" s="387" t="s">
        <v>317</v>
      </c>
      <c r="B43" s="387"/>
      <c r="C43" s="387"/>
      <c r="D43" s="387"/>
      <c r="E43" s="125">
        <v>-6827.4639550754782</v>
      </c>
      <c r="F43" s="125">
        <v>821.78104958995937</v>
      </c>
      <c r="G43" s="126">
        <v>-0.10743296221898208</v>
      </c>
    </row>
    <row r="44" spans="1:7">
      <c r="A44" s="127"/>
      <c r="B44" s="127"/>
      <c r="C44" s="127"/>
      <c r="D44" s="127"/>
      <c r="E44" s="127"/>
      <c r="F44" s="127"/>
      <c r="G44" s="126"/>
    </row>
    <row r="45" spans="1:7" ht="30">
      <c r="A45" s="388" t="s">
        <v>408</v>
      </c>
      <c r="B45" s="388"/>
      <c r="C45" s="388"/>
      <c r="D45" s="388"/>
      <c r="E45" s="132" t="s">
        <v>318</v>
      </c>
      <c r="F45" s="132" t="s">
        <v>321</v>
      </c>
      <c r="G45" s="133" t="s">
        <v>257</v>
      </c>
    </row>
    <row r="46" spans="1:7">
      <c r="A46" s="387" t="s">
        <v>319</v>
      </c>
      <c r="B46" s="387"/>
      <c r="C46" s="387"/>
      <c r="D46" s="387"/>
      <c r="E46" s="134">
        <v>46034</v>
      </c>
      <c r="F46" s="135">
        <v>0.41666666666666669</v>
      </c>
      <c r="G46" s="124">
        <v>12268.014999999999</v>
      </c>
    </row>
    <row r="47" spans="1:7">
      <c r="A47" s="387" t="s">
        <v>320</v>
      </c>
      <c r="B47" s="387"/>
      <c r="C47" s="387"/>
      <c r="D47" s="387"/>
      <c r="E47" s="134">
        <v>46096</v>
      </c>
      <c r="F47" s="135">
        <v>9.375E-2</v>
      </c>
      <c r="G47" s="124">
        <v>5839.2779999999902</v>
      </c>
    </row>
    <row r="49" spans="1:7" ht="14.25" customHeight="1">
      <c r="A49" s="361"/>
    </row>
    <row r="50" spans="1:7">
      <c r="A50" s="391"/>
      <c r="B50" s="391"/>
      <c r="C50" s="391"/>
      <c r="D50" s="391"/>
      <c r="E50" s="391"/>
      <c r="F50" s="391"/>
      <c r="G50" s="391"/>
    </row>
    <row r="51" spans="1:7">
      <c r="A51" s="391"/>
      <c r="B51" s="391"/>
      <c r="C51" s="391"/>
      <c r="D51" s="391"/>
      <c r="E51" s="391"/>
      <c r="F51" s="391"/>
      <c r="G51" s="391"/>
    </row>
    <row r="52" spans="1:7">
      <c r="A52" s="391"/>
      <c r="B52" s="391"/>
      <c r="C52" s="391"/>
      <c r="D52" s="391"/>
      <c r="E52" s="391"/>
      <c r="F52" s="391"/>
      <c r="G52" s="391"/>
    </row>
    <row r="53" spans="1:7">
      <c r="A53" s="391"/>
      <c r="B53" s="391"/>
      <c r="C53" s="391"/>
      <c r="D53" s="391"/>
      <c r="E53" s="391"/>
      <c r="F53" s="391"/>
      <c r="G53" s="391"/>
    </row>
  </sheetData>
  <mergeCells count="39"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47:D47"/>
    <mergeCell ref="A40:D40"/>
    <mergeCell ref="A41:D41"/>
    <mergeCell ref="A42:D42"/>
    <mergeCell ref="A43:D43"/>
    <mergeCell ref="A45:D45"/>
    <mergeCell ref="A46:D46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N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ht="20.25">
      <c r="A1" s="169" t="s">
        <v>373</v>
      </c>
      <c r="N1" s="167" t="str">
        <f>Titulní!A35</f>
        <v>I. čtvrtletí 2026</v>
      </c>
    </row>
    <row r="2" spans="1:14" s="37" customFormat="1" ht="18">
      <c r="A2" s="168" t="s">
        <v>377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14" ht="6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>
      <c r="A4" s="407" t="str">
        <f>RIGHT(N1,4)</f>
        <v>2026</v>
      </c>
      <c r="B4" s="404" t="s">
        <v>179</v>
      </c>
      <c r="C4" s="404"/>
      <c r="D4" s="405"/>
      <c r="E4" s="404" t="s">
        <v>181</v>
      </c>
      <c r="F4" s="404"/>
      <c r="G4" s="405"/>
      <c r="H4" s="404" t="s">
        <v>182</v>
      </c>
      <c r="I4" s="404"/>
      <c r="J4" s="405"/>
      <c r="K4" s="404" t="s">
        <v>183</v>
      </c>
      <c r="L4" s="404"/>
      <c r="M4" s="404"/>
      <c r="N4" s="401" t="s">
        <v>53</v>
      </c>
    </row>
    <row r="5" spans="1:14">
      <c r="A5" s="408"/>
      <c r="B5" s="341" t="s">
        <v>60</v>
      </c>
      <c r="C5" s="341" t="s">
        <v>61</v>
      </c>
      <c r="D5" s="342" t="s">
        <v>62</v>
      </c>
      <c r="E5" s="341" t="s">
        <v>63</v>
      </c>
      <c r="F5" s="341" t="s">
        <v>64</v>
      </c>
      <c r="G5" s="342" t="s">
        <v>65</v>
      </c>
      <c r="H5" s="341" t="s">
        <v>66</v>
      </c>
      <c r="I5" s="341" t="s">
        <v>67</v>
      </c>
      <c r="J5" s="342" t="s">
        <v>68</v>
      </c>
      <c r="K5" s="341" t="s">
        <v>69</v>
      </c>
      <c r="L5" s="341" t="s">
        <v>70</v>
      </c>
      <c r="M5" s="341" t="s">
        <v>71</v>
      </c>
      <c r="N5" s="402"/>
    </row>
    <row r="6" spans="1:14" ht="14.25" customHeight="1">
      <c r="A6" s="406" t="s">
        <v>19</v>
      </c>
      <c r="B6" s="396">
        <f>SUM(B7:D7)</f>
        <v>21725.360063935903</v>
      </c>
      <c r="C6" s="397"/>
      <c r="D6" s="398"/>
      <c r="E6" s="396">
        <f>SUM(E7:G7)</f>
        <v>0</v>
      </c>
      <c r="F6" s="397"/>
      <c r="G6" s="398"/>
      <c r="H6" s="396">
        <f>SUM(H7:J7)</f>
        <v>0</v>
      </c>
      <c r="I6" s="397"/>
      <c r="J6" s="398"/>
      <c r="K6" s="397">
        <f>SUM(K7:M7)</f>
        <v>0</v>
      </c>
      <c r="L6" s="397"/>
      <c r="M6" s="398"/>
      <c r="N6" s="403">
        <f>SUM(N8:N15)</f>
        <v>21725.360063935899</v>
      </c>
    </row>
    <row r="7" spans="1:14" ht="14.25" customHeight="1">
      <c r="A7" s="395"/>
      <c r="B7" s="175">
        <f t="shared" ref="B7:M7" si="0">SUM(B8:B15)</f>
        <v>8058.8772336863785</v>
      </c>
      <c r="C7" s="171">
        <f t="shared" si="0"/>
        <v>6720.3715320112578</v>
      </c>
      <c r="D7" s="174">
        <f t="shared" si="0"/>
        <v>6946.1112982382656</v>
      </c>
      <c r="E7" s="175">
        <f t="shared" si="0"/>
        <v>0</v>
      </c>
      <c r="F7" s="171">
        <f t="shared" si="0"/>
        <v>0</v>
      </c>
      <c r="G7" s="174">
        <f t="shared" si="0"/>
        <v>0</v>
      </c>
      <c r="H7" s="175">
        <f t="shared" si="0"/>
        <v>0</v>
      </c>
      <c r="I7" s="171">
        <f t="shared" si="0"/>
        <v>0</v>
      </c>
      <c r="J7" s="174">
        <f t="shared" si="0"/>
        <v>0</v>
      </c>
      <c r="K7" s="171">
        <f t="shared" si="0"/>
        <v>0</v>
      </c>
      <c r="L7" s="171">
        <f t="shared" si="0"/>
        <v>0</v>
      </c>
      <c r="M7" s="174">
        <f t="shared" si="0"/>
        <v>0</v>
      </c>
      <c r="N7" s="400"/>
    </row>
    <row r="8" spans="1:14">
      <c r="A8" s="176" t="s">
        <v>0</v>
      </c>
      <c r="B8" s="177">
        <v>2732.58158</v>
      </c>
      <c r="C8" s="178">
        <v>2248.4915099999998</v>
      </c>
      <c r="D8" s="179">
        <v>2330.2221</v>
      </c>
      <c r="E8" s="178">
        <v>0</v>
      </c>
      <c r="F8" s="178">
        <v>0</v>
      </c>
      <c r="G8" s="179">
        <v>0</v>
      </c>
      <c r="H8" s="178">
        <v>0</v>
      </c>
      <c r="I8" s="178">
        <v>0</v>
      </c>
      <c r="J8" s="179">
        <v>0</v>
      </c>
      <c r="K8" s="178">
        <v>0</v>
      </c>
      <c r="L8" s="178">
        <v>0</v>
      </c>
      <c r="M8" s="179">
        <v>0</v>
      </c>
      <c r="N8" s="180">
        <f t="shared" ref="N8:N15" si="1">SUM(B8:M8)</f>
        <v>7311.2951899999998</v>
      </c>
    </row>
    <row r="9" spans="1:14" ht="12.75" customHeight="1">
      <c r="A9" s="176" t="s">
        <v>15</v>
      </c>
      <c r="B9" s="177">
        <v>3945.7234089999965</v>
      </c>
      <c r="C9" s="178">
        <v>3256.5473789999996</v>
      </c>
      <c r="D9" s="179">
        <v>3271.6133799999998</v>
      </c>
      <c r="E9" s="178">
        <v>0</v>
      </c>
      <c r="F9" s="178">
        <v>0</v>
      </c>
      <c r="G9" s="179">
        <v>0</v>
      </c>
      <c r="H9" s="178">
        <v>0</v>
      </c>
      <c r="I9" s="178">
        <v>0</v>
      </c>
      <c r="J9" s="179">
        <v>0</v>
      </c>
      <c r="K9" s="178">
        <v>0</v>
      </c>
      <c r="L9" s="178">
        <v>0</v>
      </c>
      <c r="M9" s="179">
        <v>0</v>
      </c>
      <c r="N9" s="180">
        <f t="shared" si="1"/>
        <v>10473.884167999997</v>
      </c>
    </row>
    <row r="10" spans="1:14">
      <c r="A10" s="176" t="s">
        <v>16</v>
      </c>
      <c r="B10" s="177">
        <v>599.09827000000007</v>
      </c>
      <c r="C10" s="178">
        <v>405.08519000000001</v>
      </c>
      <c r="D10" s="179">
        <v>178.17409000000001</v>
      </c>
      <c r="E10" s="178">
        <v>0</v>
      </c>
      <c r="F10" s="178">
        <v>0</v>
      </c>
      <c r="G10" s="179">
        <v>0</v>
      </c>
      <c r="H10" s="178">
        <v>0</v>
      </c>
      <c r="I10" s="178">
        <v>0</v>
      </c>
      <c r="J10" s="179">
        <v>0</v>
      </c>
      <c r="K10" s="178">
        <v>0</v>
      </c>
      <c r="L10" s="178">
        <v>0</v>
      </c>
      <c r="M10" s="179">
        <v>0</v>
      </c>
      <c r="N10" s="180">
        <f t="shared" si="1"/>
        <v>1182.3575500000002</v>
      </c>
    </row>
    <row r="11" spans="1:14" ht="12.75" customHeight="1">
      <c r="A11" s="176" t="s">
        <v>17</v>
      </c>
      <c r="B11" s="177">
        <v>406.56217100000009</v>
      </c>
      <c r="C11" s="178">
        <v>368.90354999999931</v>
      </c>
      <c r="D11" s="179">
        <v>369.48020899999966</v>
      </c>
      <c r="E11" s="178">
        <v>0</v>
      </c>
      <c r="F11" s="178">
        <v>0</v>
      </c>
      <c r="G11" s="179">
        <v>0</v>
      </c>
      <c r="H11" s="178">
        <v>0</v>
      </c>
      <c r="I11" s="178">
        <v>0</v>
      </c>
      <c r="J11" s="179">
        <v>0</v>
      </c>
      <c r="K11" s="178">
        <v>0</v>
      </c>
      <c r="L11" s="178">
        <v>0</v>
      </c>
      <c r="M11" s="179">
        <v>0</v>
      </c>
      <c r="N11" s="180">
        <f t="shared" si="1"/>
        <v>1144.945929999999</v>
      </c>
    </row>
    <row r="12" spans="1:14" ht="12.75" customHeight="1">
      <c r="A12" s="176" t="s">
        <v>3</v>
      </c>
      <c r="B12" s="177">
        <v>101.83352413331609</v>
      </c>
      <c r="C12" s="178">
        <v>136.04835504981551</v>
      </c>
      <c r="D12" s="179">
        <v>167.00531379138832</v>
      </c>
      <c r="E12" s="178">
        <v>0</v>
      </c>
      <c r="F12" s="178">
        <v>0</v>
      </c>
      <c r="G12" s="179">
        <v>0</v>
      </c>
      <c r="H12" s="178">
        <v>0</v>
      </c>
      <c r="I12" s="178">
        <v>0</v>
      </c>
      <c r="J12" s="179">
        <v>0</v>
      </c>
      <c r="K12" s="178">
        <v>0</v>
      </c>
      <c r="L12" s="178">
        <v>0</v>
      </c>
      <c r="M12" s="179">
        <v>0</v>
      </c>
      <c r="N12" s="180">
        <f t="shared" si="1"/>
        <v>404.88719297451996</v>
      </c>
    </row>
    <row r="13" spans="1:14" ht="12.75" customHeight="1">
      <c r="A13" s="176" t="s">
        <v>18</v>
      </c>
      <c r="B13" s="177">
        <v>107.31977999999999</v>
      </c>
      <c r="C13" s="178">
        <v>94.36014999999999</v>
      </c>
      <c r="D13" s="179">
        <v>135.69495000000001</v>
      </c>
      <c r="E13" s="178">
        <v>0</v>
      </c>
      <c r="F13" s="178">
        <v>0</v>
      </c>
      <c r="G13" s="179">
        <v>0</v>
      </c>
      <c r="H13" s="178">
        <v>0</v>
      </c>
      <c r="I13" s="178">
        <v>0</v>
      </c>
      <c r="J13" s="179">
        <v>0</v>
      </c>
      <c r="K13" s="178">
        <v>0</v>
      </c>
      <c r="L13" s="178">
        <v>0</v>
      </c>
      <c r="M13" s="179">
        <v>0</v>
      </c>
      <c r="N13" s="180">
        <f t="shared" si="1"/>
        <v>337.37487999999996</v>
      </c>
    </row>
    <row r="14" spans="1:14" ht="12.75" customHeight="1">
      <c r="A14" s="176" t="s">
        <v>1</v>
      </c>
      <c r="B14" s="177">
        <v>64.670698073344298</v>
      </c>
      <c r="C14" s="178">
        <v>52.299041187227893</v>
      </c>
      <c r="D14" s="179">
        <v>58.504044340055835</v>
      </c>
      <c r="E14" s="178">
        <v>0</v>
      </c>
      <c r="F14" s="178">
        <v>0</v>
      </c>
      <c r="G14" s="179">
        <v>0</v>
      </c>
      <c r="H14" s="178">
        <v>0</v>
      </c>
      <c r="I14" s="178">
        <v>0</v>
      </c>
      <c r="J14" s="179">
        <v>0</v>
      </c>
      <c r="K14" s="178">
        <v>0</v>
      </c>
      <c r="L14" s="178">
        <v>0</v>
      </c>
      <c r="M14" s="179">
        <v>0</v>
      </c>
      <c r="N14" s="180">
        <f t="shared" si="1"/>
        <v>175.47378360062802</v>
      </c>
    </row>
    <row r="15" spans="1:14" ht="12.75" customHeight="1">
      <c r="A15" s="176" t="s">
        <v>2</v>
      </c>
      <c r="B15" s="177">
        <v>101.08780147972118</v>
      </c>
      <c r="C15" s="178">
        <v>158.63635677421567</v>
      </c>
      <c r="D15" s="179">
        <v>435.41721110682226</v>
      </c>
      <c r="E15" s="178">
        <v>0</v>
      </c>
      <c r="F15" s="178">
        <v>0</v>
      </c>
      <c r="G15" s="179">
        <v>0</v>
      </c>
      <c r="H15" s="178">
        <v>0</v>
      </c>
      <c r="I15" s="178">
        <v>0</v>
      </c>
      <c r="J15" s="179">
        <v>0</v>
      </c>
      <c r="K15" s="178">
        <v>0</v>
      </c>
      <c r="L15" s="178">
        <v>0</v>
      </c>
      <c r="M15" s="179">
        <v>0</v>
      </c>
      <c r="N15" s="180">
        <f t="shared" si="1"/>
        <v>695.14136936075909</v>
      </c>
    </row>
    <row r="16" spans="1:14" ht="18" customHeight="1">
      <c r="A16" s="394" t="s">
        <v>195</v>
      </c>
      <c r="B16" s="396">
        <f>SUM(B17:D17)</f>
        <v>1408.22513153</v>
      </c>
      <c r="C16" s="397"/>
      <c r="D16" s="398"/>
      <c r="E16" s="397">
        <f>SUM(E17:G17)</f>
        <v>0</v>
      </c>
      <c r="F16" s="397"/>
      <c r="G16" s="398"/>
      <c r="H16" s="397">
        <f>SUM(H17:J17)</f>
        <v>0</v>
      </c>
      <c r="I16" s="397"/>
      <c r="J16" s="398"/>
      <c r="K16" s="397">
        <f>SUM(K17:M17)</f>
        <v>0</v>
      </c>
      <c r="L16" s="397"/>
      <c r="M16" s="398"/>
      <c r="N16" s="399">
        <f>SUM(N18:N25)</f>
        <v>1408.2251315299995</v>
      </c>
    </row>
    <row r="17" spans="1:14" ht="18" customHeight="1">
      <c r="A17" s="395"/>
      <c r="B17" s="175">
        <f t="shared" ref="B17:M17" si="2">SUM(B18:B25)</f>
        <v>518.85225126</v>
      </c>
      <c r="C17" s="171">
        <f t="shared" si="2"/>
        <v>439.53520722999997</v>
      </c>
      <c r="D17" s="174">
        <f t="shared" si="2"/>
        <v>449.83767303999991</v>
      </c>
      <c r="E17" s="171">
        <f t="shared" si="2"/>
        <v>0</v>
      </c>
      <c r="F17" s="171">
        <f t="shared" si="2"/>
        <v>0</v>
      </c>
      <c r="G17" s="174">
        <f t="shared" si="2"/>
        <v>0</v>
      </c>
      <c r="H17" s="171">
        <f t="shared" si="2"/>
        <v>0</v>
      </c>
      <c r="I17" s="171">
        <f t="shared" si="2"/>
        <v>0</v>
      </c>
      <c r="J17" s="174">
        <f t="shared" si="2"/>
        <v>0</v>
      </c>
      <c r="K17" s="171">
        <f t="shared" si="2"/>
        <v>0</v>
      </c>
      <c r="L17" s="171">
        <f t="shared" si="2"/>
        <v>0</v>
      </c>
      <c r="M17" s="174">
        <f t="shared" si="2"/>
        <v>0</v>
      </c>
      <c r="N17" s="400"/>
    </row>
    <row r="18" spans="1:14" ht="12.75" customHeight="1">
      <c r="A18" s="176" t="s">
        <v>0</v>
      </c>
      <c r="B18" s="177">
        <v>145.34755999999999</v>
      </c>
      <c r="C18" s="178">
        <v>122.34919000000001</v>
      </c>
      <c r="D18" s="179">
        <v>126.99963999999999</v>
      </c>
      <c r="E18" s="178">
        <v>0</v>
      </c>
      <c r="F18" s="178">
        <v>0</v>
      </c>
      <c r="G18" s="179">
        <v>0</v>
      </c>
      <c r="H18" s="178">
        <v>0</v>
      </c>
      <c r="I18" s="178">
        <v>0</v>
      </c>
      <c r="J18" s="179">
        <v>0</v>
      </c>
      <c r="K18" s="178">
        <v>0</v>
      </c>
      <c r="L18" s="178">
        <v>0</v>
      </c>
      <c r="M18" s="179">
        <v>0</v>
      </c>
      <c r="N18" s="180">
        <f t="shared" ref="N18:N25" si="3">SUM(B18:M18)</f>
        <v>394.69639000000001</v>
      </c>
    </row>
    <row r="19" spans="1:14" ht="12.75" customHeight="1">
      <c r="A19" s="176" t="s">
        <v>15</v>
      </c>
      <c r="B19" s="177">
        <v>339.98912800000005</v>
      </c>
      <c r="C19" s="178">
        <v>287.95301999999992</v>
      </c>
      <c r="D19" s="179">
        <v>293.90957999999989</v>
      </c>
      <c r="E19" s="178">
        <v>0</v>
      </c>
      <c r="F19" s="178">
        <v>0</v>
      </c>
      <c r="G19" s="179">
        <v>0</v>
      </c>
      <c r="H19" s="178">
        <v>0</v>
      </c>
      <c r="I19" s="178">
        <v>0</v>
      </c>
      <c r="J19" s="179">
        <v>0</v>
      </c>
      <c r="K19" s="178">
        <v>0</v>
      </c>
      <c r="L19" s="178">
        <v>0</v>
      </c>
      <c r="M19" s="179">
        <v>0</v>
      </c>
      <c r="N19" s="180">
        <f t="shared" si="3"/>
        <v>921.85172799999987</v>
      </c>
    </row>
    <row r="20" spans="1:14" ht="12.75" customHeight="1">
      <c r="A20" s="176" t="s">
        <v>16</v>
      </c>
      <c r="B20" s="177">
        <v>8.5213000000000001</v>
      </c>
      <c r="C20" s="178">
        <v>5.7692670000000001</v>
      </c>
      <c r="D20" s="179">
        <v>2.6250979999999999</v>
      </c>
      <c r="E20" s="178">
        <v>0</v>
      </c>
      <c r="F20" s="178">
        <v>0</v>
      </c>
      <c r="G20" s="179">
        <v>0</v>
      </c>
      <c r="H20" s="178">
        <v>0</v>
      </c>
      <c r="I20" s="178">
        <v>0</v>
      </c>
      <c r="J20" s="179">
        <v>0</v>
      </c>
      <c r="K20" s="178">
        <v>0</v>
      </c>
      <c r="L20" s="178">
        <v>0</v>
      </c>
      <c r="M20" s="179">
        <v>0</v>
      </c>
      <c r="N20" s="180">
        <f t="shared" si="3"/>
        <v>16.915665000000001</v>
      </c>
    </row>
    <row r="21" spans="1:14" ht="12.75" customHeight="1">
      <c r="A21" s="176" t="s">
        <v>17</v>
      </c>
      <c r="B21" s="177">
        <v>19.542002999999958</v>
      </c>
      <c r="C21" s="178">
        <v>17.794969000000005</v>
      </c>
      <c r="D21" s="179">
        <v>19.279468999999981</v>
      </c>
      <c r="E21" s="178">
        <v>0</v>
      </c>
      <c r="F21" s="178">
        <v>0</v>
      </c>
      <c r="G21" s="179">
        <v>0</v>
      </c>
      <c r="H21" s="178">
        <v>0</v>
      </c>
      <c r="I21" s="178">
        <v>0</v>
      </c>
      <c r="J21" s="179">
        <v>0</v>
      </c>
      <c r="K21" s="178">
        <v>0</v>
      </c>
      <c r="L21" s="178">
        <v>0</v>
      </c>
      <c r="M21" s="179">
        <v>0</v>
      </c>
      <c r="N21" s="180">
        <f t="shared" si="3"/>
        <v>56.616440999999938</v>
      </c>
    </row>
    <row r="22" spans="1:14" ht="12.75" customHeight="1">
      <c r="A22" s="176" t="s">
        <v>3</v>
      </c>
      <c r="B22" s="177">
        <v>1.1084848199999973</v>
      </c>
      <c r="C22" s="178">
        <v>1.3319290099999983</v>
      </c>
      <c r="D22" s="179">
        <v>1.4336698799999981</v>
      </c>
      <c r="E22" s="178">
        <v>0</v>
      </c>
      <c r="F22" s="178">
        <v>0</v>
      </c>
      <c r="G22" s="179">
        <v>0</v>
      </c>
      <c r="H22" s="178">
        <v>0</v>
      </c>
      <c r="I22" s="178">
        <v>0</v>
      </c>
      <c r="J22" s="179">
        <v>0</v>
      </c>
      <c r="K22" s="178">
        <v>0</v>
      </c>
      <c r="L22" s="178">
        <v>0</v>
      </c>
      <c r="M22" s="179">
        <v>0</v>
      </c>
      <c r="N22" s="180">
        <f t="shared" si="3"/>
        <v>3.8740837099999936</v>
      </c>
    </row>
    <row r="23" spans="1:14" ht="12.75" customHeight="1">
      <c r="A23" s="176" t="s">
        <v>18</v>
      </c>
      <c r="B23" s="177">
        <v>1.38971</v>
      </c>
      <c r="C23" s="178">
        <v>1.22912</v>
      </c>
      <c r="D23" s="179">
        <v>1.6577500000000001</v>
      </c>
      <c r="E23" s="178">
        <v>0</v>
      </c>
      <c r="F23" s="178">
        <v>0</v>
      </c>
      <c r="G23" s="179">
        <v>0</v>
      </c>
      <c r="H23" s="178">
        <v>0</v>
      </c>
      <c r="I23" s="178">
        <v>0</v>
      </c>
      <c r="J23" s="179">
        <v>0</v>
      </c>
      <c r="K23" s="178">
        <v>0</v>
      </c>
      <c r="L23" s="178">
        <v>0</v>
      </c>
      <c r="M23" s="179">
        <v>0</v>
      </c>
      <c r="N23" s="180">
        <f t="shared" si="3"/>
        <v>4.27658</v>
      </c>
    </row>
    <row r="24" spans="1:14" ht="12.75" customHeight="1">
      <c r="A24" s="176" t="s">
        <v>1</v>
      </c>
      <c r="B24" s="177">
        <v>0.8768449200000008</v>
      </c>
      <c r="C24" s="178">
        <v>0.95429836999999973</v>
      </c>
      <c r="D24" s="179">
        <v>0.71664304999999995</v>
      </c>
      <c r="E24" s="178">
        <v>0</v>
      </c>
      <c r="F24" s="178">
        <v>0</v>
      </c>
      <c r="G24" s="179">
        <v>0</v>
      </c>
      <c r="H24" s="178">
        <v>0</v>
      </c>
      <c r="I24" s="178">
        <v>0</v>
      </c>
      <c r="J24" s="179">
        <v>0</v>
      </c>
      <c r="K24" s="178">
        <v>0</v>
      </c>
      <c r="L24" s="178">
        <v>0</v>
      </c>
      <c r="M24" s="179">
        <v>0</v>
      </c>
      <c r="N24" s="180">
        <f t="shared" si="3"/>
        <v>2.5477863400000005</v>
      </c>
    </row>
    <row r="25" spans="1:14" ht="12.75" customHeight="1">
      <c r="A25" s="176" t="s">
        <v>2</v>
      </c>
      <c r="B25" s="177">
        <v>2.0772205199999965</v>
      </c>
      <c r="C25" s="178">
        <v>2.1534138499999971</v>
      </c>
      <c r="D25" s="179">
        <v>3.215823110000001</v>
      </c>
      <c r="E25" s="178">
        <v>0</v>
      </c>
      <c r="F25" s="178">
        <v>0</v>
      </c>
      <c r="G25" s="179">
        <v>0</v>
      </c>
      <c r="H25" s="178">
        <v>0</v>
      </c>
      <c r="I25" s="178">
        <v>0</v>
      </c>
      <c r="J25" s="179">
        <v>0</v>
      </c>
      <c r="K25" s="178">
        <v>0</v>
      </c>
      <c r="L25" s="178">
        <v>0</v>
      </c>
      <c r="M25" s="179">
        <v>0</v>
      </c>
      <c r="N25" s="180">
        <f t="shared" si="3"/>
        <v>7.4464574799999941</v>
      </c>
    </row>
    <row r="26" spans="1:14" ht="12.75" customHeight="1">
      <c r="A26" s="394" t="s">
        <v>196</v>
      </c>
      <c r="B26" s="396">
        <f>SUM(B27:D27)</f>
        <v>288.219718</v>
      </c>
      <c r="C26" s="397"/>
      <c r="D26" s="398"/>
      <c r="E26" s="396">
        <f>SUM(E27:G27)</f>
        <v>0</v>
      </c>
      <c r="F26" s="397"/>
      <c r="G26" s="398"/>
      <c r="H26" s="397">
        <f>SUM(H27:J27)</f>
        <v>0</v>
      </c>
      <c r="I26" s="397"/>
      <c r="J26" s="398"/>
      <c r="K26" s="397">
        <f>SUM(K27:M27)</f>
        <v>0</v>
      </c>
      <c r="L26" s="397"/>
      <c r="M26" s="398"/>
      <c r="N26" s="399">
        <f>SUM(N28:N31)</f>
        <v>288.21971800000006</v>
      </c>
    </row>
    <row r="27" spans="1:14" ht="13.5" customHeight="1">
      <c r="A27" s="395"/>
      <c r="B27" s="175">
        <f t="shared" ref="B27:M27" si="4">SUM(B28:B31)</f>
        <v>113.95180099999999</v>
      </c>
      <c r="C27" s="171">
        <f t="shared" si="4"/>
        <v>91.47313000000004</v>
      </c>
      <c r="D27" s="174">
        <f t="shared" si="4"/>
        <v>82.794786999999999</v>
      </c>
      <c r="E27" s="175">
        <f t="shared" si="4"/>
        <v>0</v>
      </c>
      <c r="F27" s="171">
        <f t="shared" si="4"/>
        <v>0</v>
      </c>
      <c r="G27" s="174">
        <f t="shared" si="4"/>
        <v>0</v>
      </c>
      <c r="H27" s="171">
        <f t="shared" si="4"/>
        <v>0</v>
      </c>
      <c r="I27" s="171">
        <f t="shared" si="4"/>
        <v>0</v>
      </c>
      <c r="J27" s="174">
        <f t="shared" si="4"/>
        <v>0</v>
      </c>
      <c r="K27" s="171">
        <f t="shared" si="4"/>
        <v>0</v>
      </c>
      <c r="L27" s="171">
        <f t="shared" si="4"/>
        <v>0</v>
      </c>
      <c r="M27" s="174">
        <f t="shared" si="4"/>
        <v>0</v>
      </c>
      <c r="N27" s="400"/>
    </row>
    <row r="28" spans="1:14" ht="12" customHeight="1">
      <c r="A28" s="176" t="s">
        <v>0</v>
      </c>
      <c r="B28" s="177">
        <v>0.77922999999999987</v>
      </c>
      <c r="C28" s="178">
        <v>0.62712999999999997</v>
      </c>
      <c r="D28" s="179">
        <v>0.59520999999999991</v>
      </c>
      <c r="E28" s="178">
        <v>0</v>
      </c>
      <c r="F28" s="178">
        <v>0</v>
      </c>
      <c r="G28" s="179">
        <v>0</v>
      </c>
      <c r="H28" s="178">
        <v>0</v>
      </c>
      <c r="I28" s="178">
        <v>0</v>
      </c>
      <c r="J28" s="179">
        <v>0</v>
      </c>
      <c r="K28" s="178">
        <v>0</v>
      </c>
      <c r="L28" s="178">
        <v>0</v>
      </c>
      <c r="M28" s="179">
        <v>0</v>
      </c>
      <c r="N28" s="180">
        <f>SUM(B28:M28)</f>
        <v>2.0015699999999996</v>
      </c>
    </row>
    <row r="29" spans="1:14" ht="12.75" customHeight="1">
      <c r="A29" s="176" t="s">
        <v>15</v>
      </c>
      <c r="B29" s="177">
        <v>107.71948799999998</v>
      </c>
      <c r="C29" s="178">
        <v>86.00089600000004</v>
      </c>
      <c r="D29" s="179">
        <v>77.745221999999998</v>
      </c>
      <c r="E29" s="178">
        <v>0</v>
      </c>
      <c r="F29" s="178">
        <v>0</v>
      </c>
      <c r="G29" s="179">
        <v>0</v>
      </c>
      <c r="H29" s="178">
        <v>0</v>
      </c>
      <c r="I29" s="178">
        <v>0</v>
      </c>
      <c r="J29" s="179">
        <v>0</v>
      </c>
      <c r="K29" s="178">
        <v>0</v>
      </c>
      <c r="L29" s="178">
        <v>0</v>
      </c>
      <c r="M29" s="179">
        <v>0</v>
      </c>
      <c r="N29" s="180">
        <f>SUM(B29:M29)</f>
        <v>271.46560600000004</v>
      </c>
    </row>
    <row r="30" spans="1:14" ht="12.75" customHeight="1">
      <c r="A30" s="176" t="s">
        <v>16</v>
      </c>
      <c r="B30" s="177">
        <v>0.91022199999999998</v>
      </c>
      <c r="C30" s="178">
        <v>0.77358300000000002</v>
      </c>
      <c r="D30" s="179">
        <v>0.59804000000000002</v>
      </c>
      <c r="E30" s="178">
        <v>0</v>
      </c>
      <c r="F30" s="178">
        <v>0</v>
      </c>
      <c r="G30" s="179">
        <v>0</v>
      </c>
      <c r="H30" s="178">
        <v>0</v>
      </c>
      <c r="I30" s="178">
        <v>0</v>
      </c>
      <c r="J30" s="179">
        <v>0</v>
      </c>
      <c r="K30" s="178">
        <v>0</v>
      </c>
      <c r="L30" s="178">
        <v>0</v>
      </c>
      <c r="M30" s="179">
        <v>0</v>
      </c>
      <c r="N30" s="180">
        <f>SUM(B30:M30)</f>
        <v>2.2818450000000001</v>
      </c>
    </row>
    <row r="31" spans="1:14" ht="12" customHeight="1">
      <c r="A31" s="176" t="s">
        <v>17</v>
      </c>
      <c r="B31" s="177">
        <v>4.5428610000000047</v>
      </c>
      <c r="C31" s="178">
        <v>4.0715210000000015</v>
      </c>
      <c r="D31" s="179">
        <v>3.8563150000000035</v>
      </c>
      <c r="E31" s="178">
        <v>0</v>
      </c>
      <c r="F31" s="178">
        <v>0</v>
      </c>
      <c r="G31" s="179">
        <v>0</v>
      </c>
      <c r="H31" s="178">
        <v>0</v>
      </c>
      <c r="I31" s="178">
        <v>0</v>
      </c>
      <c r="J31" s="179">
        <v>0</v>
      </c>
      <c r="K31" s="178">
        <v>0</v>
      </c>
      <c r="L31" s="178">
        <v>0</v>
      </c>
      <c r="M31" s="179">
        <v>0</v>
      </c>
      <c r="N31" s="180">
        <f>SUM(B31:M31)</f>
        <v>12.47069700000001</v>
      </c>
    </row>
    <row r="32" spans="1:14" ht="12" customHeight="1">
      <c r="A32" s="394" t="s">
        <v>6</v>
      </c>
      <c r="B32" s="396">
        <f>SUM(B33:D33)</f>
        <v>20317.134932405905</v>
      </c>
      <c r="C32" s="397"/>
      <c r="D32" s="398"/>
      <c r="E32" s="396">
        <f>SUM(E33:G33)</f>
        <v>0</v>
      </c>
      <c r="F32" s="397"/>
      <c r="G32" s="398"/>
      <c r="H32" s="397">
        <f>SUM(H33:J33)</f>
        <v>0</v>
      </c>
      <c r="I32" s="397"/>
      <c r="J32" s="398"/>
      <c r="K32" s="397">
        <f>SUM(K33:M33)</f>
        <v>0</v>
      </c>
      <c r="L32" s="397"/>
      <c r="M32" s="398"/>
      <c r="N32" s="399">
        <f>SUM(N34:N41)</f>
        <v>20317.134932405905</v>
      </c>
    </row>
    <row r="33" spans="1:14">
      <c r="A33" s="395"/>
      <c r="B33" s="175">
        <f t="shared" ref="B33:M33" si="5">SUM(B34:B41)</f>
        <v>7540.0249824263783</v>
      </c>
      <c r="C33" s="171">
        <f t="shared" si="5"/>
        <v>6280.8363247812576</v>
      </c>
      <c r="D33" s="174">
        <f t="shared" si="5"/>
        <v>6496.273625198266</v>
      </c>
      <c r="E33" s="175">
        <f t="shared" si="5"/>
        <v>0</v>
      </c>
      <c r="F33" s="171">
        <f t="shared" si="5"/>
        <v>0</v>
      </c>
      <c r="G33" s="174">
        <f t="shared" si="5"/>
        <v>0</v>
      </c>
      <c r="H33" s="171">
        <f t="shared" si="5"/>
        <v>0</v>
      </c>
      <c r="I33" s="171">
        <f t="shared" si="5"/>
        <v>0</v>
      </c>
      <c r="J33" s="174">
        <f t="shared" si="5"/>
        <v>0</v>
      </c>
      <c r="K33" s="171">
        <f t="shared" si="5"/>
        <v>0</v>
      </c>
      <c r="L33" s="171">
        <f t="shared" si="5"/>
        <v>0</v>
      </c>
      <c r="M33" s="174">
        <f t="shared" si="5"/>
        <v>0</v>
      </c>
      <c r="N33" s="400"/>
    </row>
    <row r="34" spans="1:14" ht="12" customHeight="1">
      <c r="A34" s="176" t="s">
        <v>0</v>
      </c>
      <c r="B34" s="177">
        <f t="shared" ref="B34:M34" si="6">B8-B18</f>
        <v>2587.2340199999999</v>
      </c>
      <c r="C34" s="178">
        <f t="shared" si="6"/>
        <v>2126.1423199999999</v>
      </c>
      <c r="D34" s="179">
        <f t="shared" si="6"/>
        <v>2203.22246</v>
      </c>
      <c r="E34" s="178">
        <f t="shared" si="6"/>
        <v>0</v>
      </c>
      <c r="F34" s="178">
        <f t="shared" si="6"/>
        <v>0</v>
      </c>
      <c r="G34" s="179">
        <f t="shared" si="6"/>
        <v>0</v>
      </c>
      <c r="H34" s="178">
        <f t="shared" si="6"/>
        <v>0</v>
      </c>
      <c r="I34" s="178">
        <f t="shared" si="6"/>
        <v>0</v>
      </c>
      <c r="J34" s="179">
        <f t="shared" si="6"/>
        <v>0</v>
      </c>
      <c r="K34" s="178">
        <f t="shared" si="6"/>
        <v>0</v>
      </c>
      <c r="L34" s="178">
        <f t="shared" si="6"/>
        <v>0</v>
      </c>
      <c r="M34" s="179">
        <f t="shared" si="6"/>
        <v>0</v>
      </c>
      <c r="N34" s="180">
        <f>SUM(B34:M34)</f>
        <v>6916.5987999999998</v>
      </c>
    </row>
    <row r="35" spans="1:14" ht="12" customHeight="1">
      <c r="A35" s="176" t="s">
        <v>15</v>
      </c>
      <c r="B35" s="177">
        <f t="shared" ref="B35:M35" si="7">B9-B19</f>
        <v>3605.7342809999964</v>
      </c>
      <c r="C35" s="178">
        <f t="shared" si="7"/>
        <v>2968.5943589999997</v>
      </c>
      <c r="D35" s="179">
        <f t="shared" si="7"/>
        <v>2977.7037999999998</v>
      </c>
      <c r="E35" s="178">
        <f t="shared" si="7"/>
        <v>0</v>
      </c>
      <c r="F35" s="178">
        <f t="shared" si="7"/>
        <v>0</v>
      </c>
      <c r="G35" s="179">
        <f t="shared" si="7"/>
        <v>0</v>
      </c>
      <c r="H35" s="178">
        <f t="shared" si="7"/>
        <v>0</v>
      </c>
      <c r="I35" s="178">
        <f t="shared" si="7"/>
        <v>0</v>
      </c>
      <c r="J35" s="179">
        <f t="shared" si="7"/>
        <v>0</v>
      </c>
      <c r="K35" s="178">
        <f t="shared" si="7"/>
        <v>0</v>
      </c>
      <c r="L35" s="178">
        <f t="shared" si="7"/>
        <v>0</v>
      </c>
      <c r="M35" s="179">
        <f t="shared" si="7"/>
        <v>0</v>
      </c>
      <c r="N35" s="180">
        <f>SUM(B35:M35)</f>
        <v>9552.0324399999954</v>
      </c>
    </row>
    <row r="36" spans="1:14" ht="12.75" customHeight="1">
      <c r="A36" s="176" t="s">
        <v>16</v>
      </c>
      <c r="B36" s="177">
        <f t="shared" ref="B36:M36" si="8">B10-B20</f>
        <v>590.57697000000007</v>
      </c>
      <c r="C36" s="178">
        <f t="shared" si="8"/>
        <v>399.315923</v>
      </c>
      <c r="D36" s="179">
        <f t="shared" si="8"/>
        <v>175.548992</v>
      </c>
      <c r="E36" s="178">
        <f t="shared" si="8"/>
        <v>0</v>
      </c>
      <c r="F36" s="178">
        <f t="shared" si="8"/>
        <v>0</v>
      </c>
      <c r="G36" s="179">
        <f t="shared" si="8"/>
        <v>0</v>
      </c>
      <c r="H36" s="178">
        <f t="shared" si="8"/>
        <v>0</v>
      </c>
      <c r="I36" s="178">
        <f t="shared" si="8"/>
        <v>0</v>
      </c>
      <c r="J36" s="179">
        <f t="shared" si="8"/>
        <v>0</v>
      </c>
      <c r="K36" s="178">
        <f t="shared" si="8"/>
        <v>0</v>
      </c>
      <c r="L36" s="178">
        <f t="shared" si="8"/>
        <v>0</v>
      </c>
      <c r="M36" s="179">
        <f t="shared" si="8"/>
        <v>0</v>
      </c>
      <c r="N36" s="180">
        <f t="shared" ref="N36:N41" si="9">SUM(B36:M36)</f>
        <v>1165.4418850000002</v>
      </c>
    </row>
    <row r="37" spans="1:14" ht="12.75" customHeight="1">
      <c r="A37" s="176" t="s">
        <v>17</v>
      </c>
      <c r="B37" s="177">
        <f t="shared" ref="B37:M37" si="10">B11-B21</f>
        <v>387.02016800000013</v>
      </c>
      <c r="C37" s="178">
        <f t="shared" si="10"/>
        <v>351.10858099999933</v>
      </c>
      <c r="D37" s="179">
        <f t="shared" si="10"/>
        <v>350.20073999999966</v>
      </c>
      <c r="E37" s="178">
        <f t="shared" si="10"/>
        <v>0</v>
      </c>
      <c r="F37" s="178">
        <f t="shared" si="10"/>
        <v>0</v>
      </c>
      <c r="G37" s="179">
        <f t="shared" si="10"/>
        <v>0</v>
      </c>
      <c r="H37" s="178">
        <f t="shared" si="10"/>
        <v>0</v>
      </c>
      <c r="I37" s="178">
        <f t="shared" si="10"/>
        <v>0</v>
      </c>
      <c r="J37" s="179">
        <f t="shared" si="10"/>
        <v>0</v>
      </c>
      <c r="K37" s="178">
        <f t="shared" si="10"/>
        <v>0</v>
      </c>
      <c r="L37" s="178">
        <f t="shared" si="10"/>
        <v>0</v>
      </c>
      <c r="M37" s="179">
        <f t="shared" si="10"/>
        <v>0</v>
      </c>
      <c r="N37" s="180">
        <f t="shared" si="9"/>
        <v>1088.3294889999993</v>
      </c>
    </row>
    <row r="38" spans="1:14" ht="12.75" customHeight="1">
      <c r="A38" s="176" t="s">
        <v>3</v>
      </c>
      <c r="B38" s="177">
        <f t="shared" ref="B38:M38" si="11">B12-B22</f>
        <v>100.72503931331609</v>
      </c>
      <c r="C38" s="178">
        <f t="shared" si="11"/>
        <v>134.7164260398155</v>
      </c>
      <c r="D38" s="179">
        <f t="shared" si="11"/>
        <v>165.57164391138832</v>
      </c>
      <c r="E38" s="178">
        <f t="shared" si="11"/>
        <v>0</v>
      </c>
      <c r="F38" s="178">
        <f t="shared" si="11"/>
        <v>0</v>
      </c>
      <c r="G38" s="179">
        <f t="shared" si="11"/>
        <v>0</v>
      </c>
      <c r="H38" s="178">
        <f t="shared" si="11"/>
        <v>0</v>
      </c>
      <c r="I38" s="178">
        <f t="shared" si="11"/>
        <v>0</v>
      </c>
      <c r="J38" s="179">
        <f t="shared" si="11"/>
        <v>0</v>
      </c>
      <c r="K38" s="178">
        <f t="shared" si="11"/>
        <v>0</v>
      </c>
      <c r="L38" s="178">
        <f t="shared" si="11"/>
        <v>0</v>
      </c>
      <c r="M38" s="179">
        <f t="shared" si="11"/>
        <v>0</v>
      </c>
      <c r="N38" s="180">
        <f t="shared" si="9"/>
        <v>401.01310926451993</v>
      </c>
    </row>
    <row r="39" spans="1:14" ht="12.75" customHeight="1">
      <c r="A39" s="176" t="s">
        <v>18</v>
      </c>
      <c r="B39" s="177">
        <f t="shared" ref="B39:M39" si="12">B13-B23</f>
        <v>105.93007</v>
      </c>
      <c r="C39" s="178">
        <f t="shared" si="12"/>
        <v>93.131029999999996</v>
      </c>
      <c r="D39" s="179">
        <f t="shared" si="12"/>
        <v>134.03720000000001</v>
      </c>
      <c r="E39" s="178">
        <f t="shared" si="12"/>
        <v>0</v>
      </c>
      <c r="F39" s="178">
        <f t="shared" si="12"/>
        <v>0</v>
      </c>
      <c r="G39" s="179">
        <f t="shared" si="12"/>
        <v>0</v>
      </c>
      <c r="H39" s="178">
        <f t="shared" si="12"/>
        <v>0</v>
      </c>
      <c r="I39" s="178">
        <f t="shared" si="12"/>
        <v>0</v>
      </c>
      <c r="J39" s="179">
        <f t="shared" si="12"/>
        <v>0</v>
      </c>
      <c r="K39" s="178">
        <f t="shared" si="12"/>
        <v>0</v>
      </c>
      <c r="L39" s="178">
        <f t="shared" si="12"/>
        <v>0</v>
      </c>
      <c r="M39" s="179">
        <f t="shared" si="12"/>
        <v>0</v>
      </c>
      <c r="N39" s="180">
        <f t="shared" si="9"/>
        <v>333.09829999999999</v>
      </c>
    </row>
    <row r="40" spans="1:14" ht="12.75" customHeight="1">
      <c r="A40" s="176" t="s">
        <v>1</v>
      </c>
      <c r="B40" s="177">
        <f t="shared" ref="B40:M40" si="13">B14-B24</f>
        <v>63.793853153344294</v>
      </c>
      <c r="C40" s="178">
        <f t="shared" si="13"/>
        <v>51.344742817227896</v>
      </c>
      <c r="D40" s="179">
        <f t="shared" si="13"/>
        <v>57.787401290055833</v>
      </c>
      <c r="E40" s="178">
        <f t="shared" si="13"/>
        <v>0</v>
      </c>
      <c r="F40" s="178">
        <f t="shared" si="13"/>
        <v>0</v>
      </c>
      <c r="G40" s="179">
        <f t="shared" si="13"/>
        <v>0</v>
      </c>
      <c r="H40" s="178">
        <f t="shared" si="13"/>
        <v>0</v>
      </c>
      <c r="I40" s="178">
        <f t="shared" si="13"/>
        <v>0</v>
      </c>
      <c r="J40" s="179">
        <f t="shared" si="13"/>
        <v>0</v>
      </c>
      <c r="K40" s="178">
        <f t="shared" si="13"/>
        <v>0</v>
      </c>
      <c r="L40" s="178">
        <f t="shared" si="13"/>
        <v>0</v>
      </c>
      <c r="M40" s="179">
        <f t="shared" si="13"/>
        <v>0</v>
      </c>
      <c r="N40" s="180">
        <f t="shared" si="9"/>
        <v>172.92599726062804</v>
      </c>
    </row>
    <row r="41" spans="1:14">
      <c r="A41" s="181" t="s">
        <v>2</v>
      </c>
      <c r="B41" s="182">
        <f t="shared" ref="B41:M41" si="14">B15-B25</f>
        <v>99.010580959721182</v>
      </c>
      <c r="C41" s="183">
        <f t="shared" si="14"/>
        <v>156.48294292421568</v>
      </c>
      <c r="D41" s="184">
        <f t="shared" si="14"/>
        <v>432.20138799682229</v>
      </c>
      <c r="E41" s="183">
        <f t="shared" si="14"/>
        <v>0</v>
      </c>
      <c r="F41" s="183">
        <f t="shared" si="14"/>
        <v>0</v>
      </c>
      <c r="G41" s="184">
        <f t="shared" si="14"/>
        <v>0</v>
      </c>
      <c r="H41" s="183">
        <f t="shared" si="14"/>
        <v>0</v>
      </c>
      <c r="I41" s="183">
        <f t="shared" si="14"/>
        <v>0</v>
      </c>
      <c r="J41" s="184">
        <f t="shared" si="14"/>
        <v>0</v>
      </c>
      <c r="K41" s="183">
        <f t="shared" si="14"/>
        <v>0</v>
      </c>
      <c r="L41" s="183">
        <f t="shared" si="14"/>
        <v>0</v>
      </c>
      <c r="M41" s="184">
        <f t="shared" si="14"/>
        <v>0</v>
      </c>
      <c r="N41" s="185">
        <f t="shared" si="9"/>
        <v>687.69491188075915</v>
      </c>
    </row>
    <row r="42" spans="1:14" s="31" customFormat="1" ht="11.25">
      <c r="A42" s="88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2"/>
    </row>
    <row r="43" spans="1:14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5" spans="1:14">
      <c r="A45" s="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</row>
    <row r="46" spans="1:14">
      <c r="A46" s="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9" type="noConversion"/>
  <conditionalFormatting sqref="B6:D41">
    <cfRule type="expression" dxfId="33" priority="4">
      <formula>SEARCH($B$4,$N$1)</formula>
    </cfRule>
  </conditionalFormatting>
  <conditionalFormatting sqref="B6:G41">
    <cfRule type="expression" dxfId="32" priority="3">
      <formula>SEARCH($E$4,$N$1)</formula>
    </cfRule>
  </conditionalFormatting>
  <conditionalFormatting sqref="B6:J41">
    <cfRule type="expression" dxfId="31" priority="2">
      <formula>SEARCH($H$4,$N$1)</formula>
    </cfRule>
  </conditionalFormatting>
  <conditionalFormatting sqref="B6:M41">
    <cfRule type="expression" dxfId="30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0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186" t="s">
        <v>374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167" t="str">
        <f>'3.1'!N1</f>
        <v>I. čtvrtletí 2026</v>
      </c>
    </row>
    <row r="2" spans="1:15" s="6" customFormat="1" ht="6" customHeight="1"/>
    <row r="3" spans="1:15" s="6" customFormat="1" ht="12">
      <c r="A3" s="409" t="str">
        <f>'3.1'!A4</f>
        <v>2026</v>
      </c>
      <c r="B3" s="401" t="s">
        <v>179</v>
      </c>
      <c r="C3" s="404"/>
      <c r="D3" s="405"/>
      <c r="E3" s="401" t="s">
        <v>181</v>
      </c>
      <c r="F3" s="404"/>
      <c r="G3" s="405"/>
      <c r="H3" s="401" t="s">
        <v>182</v>
      </c>
      <c r="I3" s="404"/>
      <c r="J3" s="405"/>
      <c r="K3" s="401" t="s">
        <v>183</v>
      </c>
      <c r="L3" s="404"/>
      <c r="M3" s="405"/>
      <c r="N3" s="404" t="s">
        <v>53</v>
      </c>
    </row>
    <row r="4" spans="1:15" s="6" customFormat="1" ht="12" customHeight="1">
      <c r="A4" s="410"/>
      <c r="B4" s="343" t="s">
        <v>60</v>
      </c>
      <c r="C4" s="344" t="s">
        <v>61</v>
      </c>
      <c r="D4" s="345" t="s">
        <v>62</v>
      </c>
      <c r="E4" s="343" t="s">
        <v>63</v>
      </c>
      <c r="F4" s="344" t="s">
        <v>64</v>
      </c>
      <c r="G4" s="345" t="s">
        <v>65</v>
      </c>
      <c r="H4" s="343" t="s">
        <v>66</v>
      </c>
      <c r="I4" s="344" t="s">
        <v>67</v>
      </c>
      <c r="J4" s="345" t="s">
        <v>68</v>
      </c>
      <c r="K4" s="343" t="s">
        <v>69</v>
      </c>
      <c r="L4" s="344" t="s">
        <v>70</v>
      </c>
      <c r="M4" s="345" t="s">
        <v>71</v>
      </c>
      <c r="N4" s="411"/>
    </row>
    <row r="5" spans="1:15" s="6" customFormat="1" ht="12" customHeight="1">
      <c r="A5" s="394" t="s">
        <v>282</v>
      </c>
      <c r="B5" s="412">
        <f>SUM(B6:D6)</f>
        <v>-1974.1834593513554</v>
      </c>
      <c r="C5" s="413"/>
      <c r="D5" s="414"/>
      <c r="E5" s="396">
        <f>SUM(E6:G6)</f>
        <v>0</v>
      </c>
      <c r="F5" s="397"/>
      <c r="G5" s="398"/>
      <c r="H5" s="396">
        <f>SUM(H6:J6)</f>
        <v>0</v>
      </c>
      <c r="I5" s="397"/>
      <c r="J5" s="398"/>
      <c r="K5" s="396">
        <f>SUM(K6:M6)</f>
        <v>0</v>
      </c>
      <c r="L5" s="397"/>
      <c r="M5" s="398"/>
      <c r="N5" s="399">
        <f>SUM(B6:M6)</f>
        <v>-1974.1834593513554</v>
      </c>
    </row>
    <row r="6" spans="1:15" s="6" customFormat="1" ht="12" customHeight="1">
      <c r="A6" s="395"/>
      <c r="B6" s="175">
        <f t="shared" ref="B6:M6" si="0">B7+B8+B9+B10</f>
        <v>-782.35715452855027</v>
      </c>
      <c r="C6" s="171">
        <f t="shared" si="0"/>
        <v>-491.96454064667279</v>
      </c>
      <c r="D6" s="174">
        <f t="shared" si="0"/>
        <v>-699.86176417613217</v>
      </c>
      <c r="E6" s="175">
        <f t="shared" si="0"/>
        <v>0</v>
      </c>
      <c r="F6" s="171">
        <f t="shared" si="0"/>
        <v>0</v>
      </c>
      <c r="G6" s="174">
        <f t="shared" si="0"/>
        <v>0</v>
      </c>
      <c r="H6" s="175">
        <f t="shared" si="0"/>
        <v>0</v>
      </c>
      <c r="I6" s="171">
        <f t="shared" si="0"/>
        <v>0</v>
      </c>
      <c r="J6" s="174">
        <f t="shared" si="0"/>
        <v>0</v>
      </c>
      <c r="K6" s="175">
        <f t="shared" si="0"/>
        <v>0</v>
      </c>
      <c r="L6" s="171">
        <f t="shared" si="0"/>
        <v>0</v>
      </c>
      <c r="M6" s="174">
        <f t="shared" si="0"/>
        <v>0</v>
      </c>
      <c r="N6" s="400"/>
    </row>
    <row r="7" spans="1:15" s="6" customFormat="1" ht="12" customHeight="1">
      <c r="A7" s="176" t="s">
        <v>49</v>
      </c>
      <c r="B7" s="193">
        <v>1924.9794933605408</v>
      </c>
      <c r="C7" s="188">
        <v>1262.5980605309724</v>
      </c>
      <c r="D7" s="179">
        <v>1664.3916898326104</v>
      </c>
      <c r="E7" s="193">
        <v>0</v>
      </c>
      <c r="F7" s="188">
        <v>0</v>
      </c>
      <c r="G7" s="179">
        <v>0</v>
      </c>
      <c r="H7" s="193">
        <v>0</v>
      </c>
      <c r="I7" s="188">
        <v>0</v>
      </c>
      <c r="J7" s="179">
        <v>0</v>
      </c>
      <c r="K7" s="193">
        <v>0</v>
      </c>
      <c r="L7" s="188">
        <v>0</v>
      </c>
      <c r="M7" s="179">
        <v>0</v>
      </c>
      <c r="N7" s="189">
        <f>SUM(B7:M7)</f>
        <v>4851.9692437241238</v>
      </c>
    </row>
    <row r="8" spans="1:15" s="6" customFormat="1" ht="12" customHeight="1">
      <c r="A8" s="176" t="s">
        <v>50</v>
      </c>
      <c r="B8" s="193">
        <v>0.17550100000000002</v>
      </c>
      <c r="C8" s="188">
        <v>0.15654200000000001</v>
      </c>
      <c r="D8" s="179">
        <v>0.979209</v>
      </c>
      <c r="E8" s="193">
        <v>0</v>
      </c>
      <c r="F8" s="188">
        <v>0</v>
      </c>
      <c r="G8" s="179">
        <v>0</v>
      </c>
      <c r="H8" s="193">
        <v>0</v>
      </c>
      <c r="I8" s="188">
        <v>0</v>
      </c>
      <c r="J8" s="179">
        <v>0</v>
      </c>
      <c r="K8" s="193">
        <v>0</v>
      </c>
      <c r="L8" s="188">
        <v>0</v>
      </c>
      <c r="M8" s="179">
        <v>0</v>
      </c>
      <c r="N8" s="189">
        <f>SUM(B8:M8)</f>
        <v>1.3112520000000001</v>
      </c>
    </row>
    <row r="9" spans="1:15" s="6" customFormat="1" ht="12" customHeight="1">
      <c r="A9" s="176" t="s">
        <v>51</v>
      </c>
      <c r="B9" s="193">
        <v>-2689.7888778890911</v>
      </c>
      <c r="C9" s="188">
        <v>-1733.8720331776451</v>
      </c>
      <c r="D9" s="179">
        <v>-2347.0731310087426</v>
      </c>
      <c r="E9" s="193">
        <v>0</v>
      </c>
      <c r="F9" s="188">
        <v>0</v>
      </c>
      <c r="G9" s="179">
        <v>0</v>
      </c>
      <c r="H9" s="193">
        <v>0</v>
      </c>
      <c r="I9" s="188">
        <v>0</v>
      </c>
      <c r="J9" s="179">
        <v>0</v>
      </c>
      <c r="K9" s="193">
        <v>0</v>
      </c>
      <c r="L9" s="188">
        <v>0</v>
      </c>
      <c r="M9" s="179">
        <v>0</v>
      </c>
      <c r="N9" s="189">
        <f>SUM(B9:M9)</f>
        <v>-6770.734042075479</v>
      </c>
    </row>
    <row r="10" spans="1:15" s="6" customFormat="1" ht="12" customHeight="1">
      <c r="A10" s="176" t="s">
        <v>52</v>
      </c>
      <c r="B10" s="193">
        <v>-17.723271</v>
      </c>
      <c r="C10" s="188">
        <v>-20.847109999999997</v>
      </c>
      <c r="D10" s="179">
        <v>-18.159531999999999</v>
      </c>
      <c r="E10" s="193">
        <v>0</v>
      </c>
      <c r="F10" s="188">
        <v>0</v>
      </c>
      <c r="G10" s="179">
        <v>0</v>
      </c>
      <c r="H10" s="193">
        <v>0</v>
      </c>
      <c r="I10" s="188">
        <v>0</v>
      </c>
      <c r="J10" s="179">
        <v>0</v>
      </c>
      <c r="K10" s="193">
        <v>0</v>
      </c>
      <c r="L10" s="188">
        <v>0</v>
      </c>
      <c r="M10" s="179">
        <v>0</v>
      </c>
      <c r="N10" s="189">
        <f>SUM(B10:M10)</f>
        <v>-56.729912999999996</v>
      </c>
      <c r="O10" s="30"/>
    </row>
    <row r="11" spans="1:15" s="6" customFormat="1" ht="12" customHeight="1">
      <c r="A11" s="394" t="s">
        <v>227</v>
      </c>
      <c r="B11" s="396">
        <f>SUM(B12:D12)</f>
        <v>941.71462599999995</v>
      </c>
      <c r="C11" s="397"/>
      <c r="D11" s="398"/>
      <c r="E11" s="396">
        <f>SUM(E12:G12)</f>
        <v>0</v>
      </c>
      <c r="F11" s="397"/>
      <c r="G11" s="398"/>
      <c r="H11" s="396">
        <f>SUM(H12:J12)</f>
        <v>0</v>
      </c>
      <c r="I11" s="397"/>
      <c r="J11" s="398"/>
      <c r="K11" s="396">
        <f>SUM(K12:M12)</f>
        <v>0</v>
      </c>
      <c r="L11" s="397"/>
      <c r="M11" s="398"/>
      <c r="N11" s="399">
        <f>N13+N14</f>
        <v>941.71462599999995</v>
      </c>
      <c r="O11" s="30"/>
    </row>
    <row r="12" spans="1:15" s="6" customFormat="1" ht="12" customHeight="1">
      <c r="A12" s="395"/>
      <c r="B12" s="175">
        <f>SUM(B13:B14)</f>
        <v>377.29139099999998</v>
      </c>
      <c r="C12" s="171">
        <f t="shared" ref="C12:M12" si="1">SUM(C13:C14)</f>
        <v>294.89588900000001</v>
      </c>
      <c r="D12" s="174">
        <f t="shared" si="1"/>
        <v>269.52734599999997</v>
      </c>
      <c r="E12" s="175">
        <f t="shared" si="1"/>
        <v>0</v>
      </c>
      <c r="F12" s="171">
        <f t="shared" si="1"/>
        <v>0</v>
      </c>
      <c r="G12" s="174">
        <f t="shared" si="1"/>
        <v>0</v>
      </c>
      <c r="H12" s="175">
        <f t="shared" si="1"/>
        <v>0</v>
      </c>
      <c r="I12" s="171">
        <f t="shared" si="1"/>
        <v>0</v>
      </c>
      <c r="J12" s="174">
        <f t="shared" si="1"/>
        <v>0</v>
      </c>
      <c r="K12" s="175">
        <f t="shared" si="1"/>
        <v>0</v>
      </c>
      <c r="L12" s="171">
        <f t="shared" si="1"/>
        <v>0</v>
      </c>
      <c r="M12" s="174">
        <f t="shared" si="1"/>
        <v>0</v>
      </c>
      <c r="N12" s="400"/>
      <c r="O12" s="30"/>
    </row>
    <row r="13" spans="1:15" s="6" customFormat="1" ht="12" customHeight="1">
      <c r="A13" s="176" t="s">
        <v>58</v>
      </c>
      <c r="B13" s="193">
        <v>137.98044999999999</v>
      </c>
      <c r="C13" s="188">
        <v>93.585734000000002</v>
      </c>
      <c r="D13" s="195">
        <v>74.101018999999994</v>
      </c>
      <c r="E13" s="193">
        <v>0</v>
      </c>
      <c r="F13" s="188">
        <v>0</v>
      </c>
      <c r="G13" s="195">
        <v>0</v>
      </c>
      <c r="H13" s="193">
        <v>0</v>
      </c>
      <c r="I13" s="188">
        <v>0</v>
      </c>
      <c r="J13" s="195">
        <v>0</v>
      </c>
      <c r="K13" s="193">
        <v>0</v>
      </c>
      <c r="L13" s="188">
        <v>0</v>
      </c>
      <c r="M13" s="195">
        <v>0</v>
      </c>
      <c r="N13" s="189">
        <f>SUM(B13:M13)</f>
        <v>305.66720299999997</v>
      </c>
    </row>
    <row r="14" spans="1:15" s="6" customFormat="1" ht="12" customHeight="1">
      <c r="A14" s="176" t="s">
        <v>59</v>
      </c>
      <c r="B14" s="193">
        <v>239.31094100000001</v>
      </c>
      <c r="C14" s="188">
        <v>201.31015499999998</v>
      </c>
      <c r="D14" s="195">
        <v>195.42632699999999</v>
      </c>
      <c r="E14" s="193">
        <v>0</v>
      </c>
      <c r="F14" s="188">
        <v>0</v>
      </c>
      <c r="G14" s="195">
        <v>0</v>
      </c>
      <c r="H14" s="193">
        <v>0</v>
      </c>
      <c r="I14" s="188">
        <v>0</v>
      </c>
      <c r="J14" s="195">
        <v>0</v>
      </c>
      <c r="K14" s="193">
        <v>0</v>
      </c>
      <c r="L14" s="188">
        <v>0</v>
      </c>
      <c r="M14" s="195">
        <v>0</v>
      </c>
      <c r="N14" s="189">
        <f>SUM(B14:M14)</f>
        <v>636.04742299999998</v>
      </c>
    </row>
    <row r="15" spans="1:15" s="6" customFormat="1" ht="0.75" customHeight="1">
      <c r="A15" s="176"/>
      <c r="B15" s="193"/>
      <c r="C15" s="188"/>
      <c r="D15" s="195"/>
      <c r="E15" s="193"/>
      <c r="F15" s="188"/>
      <c r="G15" s="195"/>
      <c r="H15" s="193"/>
      <c r="I15" s="188"/>
      <c r="J15" s="195"/>
      <c r="K15" s="193"/>
      <c r="L15" s="188"/>
      <c r="M15" s="195"/>
      <c r="N15" s="189"/>
    </row>
    <row r="16" spans="1:15" s="6" customFormat="1" ht="12" customHeight="1">
      <c r="A16" s="394" t="s">
        <v>228</v>
      </c>
      <c r="B16" s="396">
        <f>SUM(B17:D17)</f>
        <v>16652.661450025909</v>
      </c>
      <c r="C16" s="397"/>
      <c r="D16" s="398"/>
      <c r="E16" s="396">
        <f>SUM(E17:G17)</f>
        <v>0</v>
      </c>
      <c r="F16" s="397"/>
      <c r="G16" s="398"/>
      <c r="H16" s="396">
        <f>SUM(H17:J17)</f>
        <v>0</v>
      </c>
      <c r="I16" s="397"/>
      <c r="J16" s="398"/>
      <c r="K16" s="396">
        <f>SUM(K17:M17)</f>
        <v>0</v>
      </c>
      <c r="L16" s="397"/>
      <c r="M16" s="398"/>
      <c r="N16" s="399">
        <f>SUM(B17:M17)</f>
        <v>16652.661450025909</v>
      </c>
    </row>
    <row r="17" spans="1:15" s="6" customFormat="1" ht="12" customHeight="1">
      <c r="A17" s="395"/>
      <c r="B17" s="175">
        <f>B28-B25</f>
        <v>6115.4346197863806</v>
      </c>
      <c r="C17" s="171">
        <f t="shared" ref="C17:M17" si="2">C28-C25</f>
        <v>5256.003893161258</v>
      </c>
      <c r="D17" s="174">
        <f t="shared" si="2"/>
        <v>5281.2229370782688</v>
      </c>
      <c r="E17" s="175">
        <f t="shared" si="2"/>
        <v>0</v>
      </c>
      <c r="F17" s="171">
        <f t="shared" si="2"/>
        <v>0</v>
      </c>
      <c r="G17" s="174">
        <f t="shared" si="2"/>
        <v>0</v>
      </c>
      <c r="H17" s="175">
        <f t="shared" si="2"/>
        <v>0</v>
      </c>
      <c r="I17" s="171">
        <f t="shared" si="2"/>
        <v>0</v>
      </c>
      <c r="J17" s="174">
        <f t="shared" si="2"/>
        <v>0</v>
      </c>
      <c r="K17" s="175">
        <f t="shared" si="2"/>
        <v>0</v>
      </c>
      <c r="L17" s="171">
        <f t="shared" si="2"/>
        <v>0</v>
      </c>
      <c r="M17" s="174">
        <f t="shared" si="2"/>
        <v>0</v>
      </c>
      <c r="N17" s="400"/>
    </row>
    <row r="18" spans="1:15" s="6" customFormat="1" ht="12" customHeight="1">
      <c r="A18" s="176" t="s">
        <v>151</v>
      </c>
      <c r="B18" s="177">
        <v>640.48510500000009</v>
      </c>
      <c r="C18" s="178">
        <v>579.94333999999992</v>
      </c>
      <c r="D18" s="179">
        <v>649.24728900000014</v>
      </c>
      <c r="E18" s="177">
        <v>0</v>
      </c>
      <c r="F18" s="178">
        <v>0</v>
      </c>
      <c r="G18" s="179">
        <v>0</v>
      </c>
      <c r="H18" s="177">
        <v>0</v>
      </c>
      <c r="I18" s="178">
        <v>0</v>
      </c>
      <c r="J18" s="179">
        <v>0</v>
      </c>
      <c r="K18" s="177">
        <v>0</v>
      </c>
      <c r="L18" s="178">
        <v>0</v>
      </c>
      <c r="M18" s="179">
        <v>0</v>
      </c>
      <c r="N18" s="180">
        <f t="shared" ref="N18:N26" si="3">SUM(B18:M18)</f>
        <v>1869.6757340000001</v>
      </c>
    </row>
    <row r="19" spans="1:15" s="6" customFormat="1" ht="12" customHeight="1">
      <c r="A19" s="176" t="s">
        <v>152</v>
      </c>
      <c r="B19" s="177">
        <v>2049.0537360000003</v>
      </c>
      <c r="C19" s="178">
        <v>1874.2139069999998</v>
      </c>
      <c r="D19" s="179">
        <v>1955.526656</v>
      </c>
      <c r="E19" s="177">
        <v>0</v>
      </c>
      <c r="F19" s="178">
        <v>0</v>
      </c>
      <c r="G19" s="179">
        <v>0</v>
      </c>
      <c r="H19" s="177">
        <v>0</v>
      </c>
      <c r="I19" s="178">
        <v>0</v>
      </c>
      <c r="J19" s="179">
        <v>0</v>
      </c>
      <c r="K19" s="177">
        <v>0</v>
      </c>
      <c r="L19" s="178">
        <v>0</v>
      </c>
      <c r="M19" s="179">
        <v>0</v>
      </c>
      <c r="N19" s="180">
        <f t="shared" si="3"/>
        <v>5878.7942990000001</v>
      </c>
    </row>
    <row r="20" spans="1:15" s="6" customFormat="1" ht="12" customHeight="1">
      <c r="A20" s="176" t="s">
        <v>153</v>
      </c>
      <c r="B20" s="177">
        <v>868.09430698468555</v>
      </c>
      <c r="C20" s="178">
        <v>734.37205391294367</v>
      </c>
      <c r="D20" s="179">
        <v>712.17180900553569</v>
      </c>
      <c r="E20" s="177">
        <v>0</v>
      </c>
      <c r="F20" s="178">
        <v>0</v>
      </c>
      <c r="G20" s="179">
        <v>0</v>
      </c>
      <c r="H20" s="177">
        <v>0</v>
      </c>
      <c r="I20" s="178">
        <v>0</v>
      </c>
      <c r="J20" s="179">
        <v>0</v>
      </c>
      <c r="K20" s="177">
        <v>0</v>
      </c>
      <c r="L20" s="178">
        <v>0</v>
      </c>
      <c r="M20" s="179">
        <v>0</v>
      </c>
      <c r="N20" s="180">
        <f t="shared" si="3"/>
        <v>2314.6381699031649</v>
      </c>
    </row>
    <row r="21" spans="1:15" s="6" customFormat="1" ht="12" customHeight="1">
      <c r="A21" s="176" t="s">
        <v>193</v>
      </c>
      <c r="B21" s="177">
        <v>2177.0936719016936</v>
      </c>
      <c r="C21" s="178">
        <v>1713.3144629383137</v>
      </c>
      <c r="D21" s="179">
        <v>1551.5141205327332</v>
      </c>
      <c r="E21" s="177">
        <v>0</v>
      </c>
      <c r="F21" s="178">
        <v>0</v>
      </c>
      <c r="G21" s="179">
        <v>0</v>
      </c>
      <c r="H21" s="177">
        <v>0</v>
      </c>
      <c r="I21" s="178">
        <v>0</v>
      </c>
      <c r="J21" s="179">
        <v>0</v>
      </c>
      <c r="K21" s="177">
        <v>0</v>
      </c>
      <c r="L21" s="178">
        <v>0</v>
      </c>
      <c r="M21" s="179">
        <v>0</v>
      </c>
      <c r="N21" s="180">
        <f t="shared" si="3"/>
        <v>5441.9222553727404</v>
      </c>
    </row>
    <row r="22" spans="1:15" s="6" customFormat="1" ht="12" customHeight="1">
      <c r="A22" s="176" t="s">
        <v>155</v>
      </c>
      <c r="B22" s="177">
        <v>16.55005899999999</v>
      </c>
      <c r="C22" s="178">
        <v>21.974625000000003</v>
      </c>
      <c r="D22" s="179">
        <v>16.855812</v>
      </c>
      <c r="E22" s="177">
        <v>0</v>
      </c>
      <c r="F22" s="178">
        <v>0</v>
      </c>
      <c r="G22" s="179">
        <v>0</v>
      </c>
      <c r="H22" s="177">
        <v>0</v>
      </c>
      <c r="I22" s="178">
        <v>0</v>
      </c>
      <c r="J22" s="179">
        <v>0</v>
      </c>
      <c r="K22" s="177">
        <v>0</v>
      </c>
      <c r="L22" s="178">
        <v>0</v>
      </c>
      <c r="M22" s="179">
        <v>0</v>
      </c>
      <c r="N22" s="180">
        <f t="shared" si="3"/>
        <v>55.380495999999994</v>
      </c>
    </row>
    <row r="23" spans="1:15" s="6" customFormat="1" ht="12" customHeight="1">
      <c r="A23" s="176" t="s">
        <v>159</v>
      </c>
      <c r="B23" s="177">
        <v>364.15774090000093</v>
      </c>
      <c r="C23" s="178">
        <v>332.18550431000153</v>
      </c>
      <c r="D23" s="179">
        <v>395.90725054000086</v>
      </c>
      <c r="E23" s="177">
        <v>0</v>
      </c>
      <c r="F23" s="178">
        <v>0</v>
      </c>
      <c r="G23" s="179">
        <v>0</v>
      </c>
      <c r="H23" s="177">
        <v>0</v>
      </c>
      <c r="I23" s="178">
        <v>0</v>
      </c>
      <c r="J23" s="179">
        <v>0</v>
      </c>
      <c r="K23" s="177">
        <v>0</v>
      </c>
      <c r="L23" s="178">
        <v>0</v>
      </c>
      <c r="M23" s="179">
        <v>0</v>
      </c>
      <c r="N23" s="180">
        <f t="shared" si="3"/>
        <v>1092.2504957500032</v>
      </c>
    </row>
    <row r="24" spans="1:15" s="6" customFormat="1" ht="12" customHeight="1">
      <c r="A24" s="176" t="s">
        <v>184</v>
      </c>
      <c r="B24" s="177">
        <f>'3.1'!B17</f>
        <v>518.85225126</v>
      </c>
      <c r="C24" s="178">
        <f>'3.1'!C17</f>
        <v>439.53520722999997</v>
      </c>
      <c r="D24" s="179">
        <f>'3.1'!D17</f>
        <v>449.83767303999991</v>
      </c>
      <c r="E24" s="177">
        <f>'3.1'!E17</f>
        <v>0</v>
      </c>
      <c r="F24" s="178">
        <f>'3.1'!F17</f>
        <v>0</v>
      </c>
      <c r="G24" s="179">
        <f>'3.1'!G17</f>
        <v>0</v>
      </c>
      <c r="H24" s="177">
        <f>'3.1'!H17</f>
        <v>0</v>
      </c>
      <c r="I24" s="178">
        <f>'3.1'!I17</f>
        <v>0</v>
      </c>
      <c r="J24" s="179">
        <f>'3.1'!J17</f>
        <v>0</v>
      </c>
      <c r="K24" s="177">
        <f>'3.1'!K17</f>
        <v>0</v>
      </c>
      <c r="L24" s="178">
        <f>'3.1'!L17</f>
        <v>0</v>
      </c>
      <c r="M24" s="179">
        <f>'3.1'!M17</f>
        <v>0</v>
      </c>
      <c r="N24" s="180">
        <f t="shared" si="3"/>
        <v>1408.22513153</v>
      </c>
    </row>
    <row r="25" spans="1:15" s="6" customFormat="1" ht="12" customHeight="1">
      <c r="A25" s="176" t="s">
        <v>185</v>
      </c>
      <c r="B25" s="177">
        <f>'3.1'!B27</f>
        <v>113.95180099999999</v>
      </c>
      <c r="C25" s="178">
        <f>'3.1'!C27</f>
        <v>91.47313000000004</v>
      </c>
      <c r="D25" s="179">
        <f>'3.1'!D27</f>
        <v>82.794786999999999</v>
      </c>
      <c r="E25" s="177">
        <f>'3.1'!E27</f>
        <v>0</v>
      </c>
      <c r="F25" s="178">
        <f>'3.1'!F27</f>
        <v>0</v>
      </c>
      <c r="G25" s="179">
        <f>'3.1'!G27</f>
        <v>0</v>
      </c>
      <c r="H25" s="177">
        <f>'3.1'!H27</f>
        <v>0</v>
      </c>
      <c r="I25" s="178">
        <f>'3.1'!I27</f>
        <v>0</v>
      </c>
      <c r="J25" s="179">
        <f>'3.1'!J27</f>
        <v>0</v>
      </c>
      <c r="K25" s="177">
        <f>'3.1'!K27</f>
        <v>0</v>
      </c>
      <c r="L25" s="178">
        <f>'3.1'!L27</f>
        <v>0</v>
      </c>
      <c r="M25" s="179">
        <f>'3.1'!M27</f>
        <v>0</v>
      </c>
      <c r="N25" s="180">
        <f t="shared" si="3"/>
        <v>288.219718</v>
      </c>
    </row>
    <row r="26" spans="1:15" s="6" customFormat="1" ht="12" customHeight="1">
      <c r="A26" s="176" t="s">
        <v>156</v>
      </c>
      <c r="B26" s="177">
        <v>142.099346</v>
      </c>
      <c r="C26" s="178">
        <v>121.59198500000001</v>
      </c>
      <c r="D26" s="179">
        <v>177.40857299999999</v>
      </c>
      <c r="E26" s="177">
        <v>0</v>
      </c>
      <c r="F26" s="178">
        <v>0</v>
      </c>
      <c r="G26" s="179">
        <v>0</v>
      </c>
      <c r="H26" s="177">
        <v>0</v>
      </c>
      <c r="I26" s="178">
        <v>0</v>
      </c>
      <c r="J26" s="179">
        <v>0</v>
      </c>
      <c r="K26" s="177">
        <v>0</v>
      </c>
      <c r="L26" s="178">
        <v>0</v>
      </c>
      <c r="M26" s="179">
        <v>0</v>
      </c>
      <c r="N26" s="180">
        <f t="shared" si="3"/>
        <v>441.09990399999998</v>
      </c>
    </row>
    <row r="27" spans="1:15" s="6" customFormat="1" ht="12" customHeight="1">
      <c r="A27" s="176" t="s">
        <v>157</v>
      </c>
      <c r="B27" s="177">
        <f t="shared" ref="B27:M27" si="4">B28+B12+B24+B26</f>
        <v>7267.6294090463807</v>
      </c>
      <c r="C27" s="178">
        <f t="shared" si="4"/>
        <v>6203.5001043912589</v>
      </c>
      <c r="D27" s="179">
        <f t="shared" si="4"/>
        <v>6260.7913161182678</v>
      </c>
      <c r="E27" s="177">
        <f t="shared" si="4"/>
        <v>0</v>
      </c>
      <c r="F27" s="178">
        <f t="shared" si="4"/>
        <v>0</v>
      </c>
      <c r="G27" s="179">
        <f t="shared" si="4"/>
        <v>0</v>
      </c>
      <c r="H27" s="177">
        <f t="shared" si="4"/>
        <v>0</v>
      </c>
      <c r="I27" s="178">
        <f t="shared" si="4"/>
        <v>0</v>
      </c>
      <c r="J27" s="179">
        <f t="shared" si="4"/>
        <v>0</v>
      </c>
      <c r="K27" s="177">
        <f t="shared" si="4"/>
        <v>0</v>
      </c>
      <c r="L27" s="178">
        <f t="shared" si="4"/>
        <v>0</v>
      </c>
      <c r="M27" s="179">
        <f t="shared" si="4"/>
        <v>0</v>
      </c>
      <c r="N27" s="180">
        <f>SUM(B27:M27)</f>
        <v>19731.920829555907</v>
      </c>
    </row>
    <row r="28" spans="1:15" s="6" customFormat="1" ht="12" customHeight="1">
      <c r="A28" s="176" t="s">
        <v>158</v>
      </c>
      <c r="B28" s="177">
        <f>B18+B19+B20+B21+B22+B23+B25</f>
        <v>6229.3864207863808</v>
      </c>
      <c r="C28" s="178">
        <f t="shared" ref="C28:M28" si="5">C18+C19+C20+C21+C22+C23+C25</f>
        <v>5347.4770231612583</v>
      </c>
      <c r="D28" s="179">
        <f t="shared" si="5"/>
        <v>5364.0177240782687</v>
      </c>
      <c r="E28" s="177">
        <f t="shared" si="5"/>
        <v>0</v>
      </c>
      <c r="F28" s="178">
        <f t="shared" si="5"/>
        <v>0</v>
      </c>
      <c r="G28" s="179">
        <f t="shared" si="5"/>
        <v>0</v>
      </c>
      <c r="H28" s="177">
        <f t="shared" si="5"/>
        <v>0</v>
      </c>
      <c r="I28" s="178">
        <f t="shared" si="5"/>
        <v>0</v>
      </c>
      <c r="J28" s="179">
        <f t="shared" si="5"/>
        <v>0</v>
      </c>
      <c r="K28" s="177">
        <f>K18+K19+K20+K21+K22+K23+K25</f>
        <v>0</v>
      </c>
      <c r="L28" s="178">
        <f t="shared" si="5"/>
        <v>0</v>
      </c>
      <c r="M28" s="179">
        <f t="shared" si="5"/>
        <v>0</v>
      </c>
      <c r="N28" s="180">
        <f>SUM(B28:M28)</f>
        <v>16940.88116802591</v>
      </c>
    </row>
    <row r="29" spans="1:15" s="89" customFormat="1" ht="12">
      <c r="A29" s="190" t="s">
        <v>253</v>
      </c>
      <c r="B29" s="194">
        <f>'3.1'!B7+'3.2'!B6-'3.2'!B27</f>
        <v>8.8906701114474345</v>
      </c>
      <c r="C29" s="191">
        <f>'3.1'!C7+'3.2'!C6-'3.2'!C27</f>
        <v>24.906886973326436</v>
      </c>
      <c r="D29" s="196">
        <f>'3.1'!D7+'3.2'!D6-'3.2'!D27</f>
        <v>-14.541782056134252</v>
      </c>
      <c r="E29" s="194">
        <f>'3.1'!E7+'3.2'!E6-'3.2'!E27</f>
        <v>0</v>
      </c>
      <c r="F29" s="191">
        <f>'3.1'!F7+'3.2'!F6-'3.2'!F27</f>
        <v>0</v>
      </c>
      <c r="G29" s="196">
        <f>'3.1'!G7+'3.2'!G6-'3.2'!G27</f>
        <v>0</v>
      </c>
      <c r="H29" s="194">
        <f>'3.1'!H7+'3.2'!H6-'3.2'!H27</f>
        <v>0</v>
      </c>
      <c r="I29" s="191">
        <f>'3.1'!I7+'3.2'!I6-'3.2'!I27</f>
        <v>0</v>
      </c>
      <c r="J29" s="196">
        <f>'3.1'!J7+'3.2'!J6-'3.2'!J27</f>
        <v>0</v>
      </c>
      <c r="K29" s="194">
        <f>'3.1'!K7+'3.2'!K6-'3.2'!K27</f>
        <v>0</v>
      </c>
      <c r="L29" s="191">
        <f>'3.1'!L7+'3.2'!L6-'3.2'!L27</f>
        <v>0</v>
      </c>
      <c r="M29" s="196">
        <f>'3.1'!M7+'3.2'!M6-'3.2'!M27</f>
        <v>0</v>
      </c>
      <c r="N29" s="192">
        <f>SUM(B29:M29)</f>
        <v>19.255775028639619</v>
      </c>
    </row>
    <row r="30" spans="1:15" s="4" customFormat="1" ht="11.25">
      <c r="A30" s="187" t="s">
        <v>281</v>
      </c>
      <c r="N30" s="8"/>
    </row>
    <row r="31" spans="1:15" s="6" customFormat="1">
      <c r="A31" s="28" t="s">
        <v>209</v>
      </c>
      <c r="B31" s="29">
        <f>-'3.2'!B24</f>
        <v>-518.85225126</v>
      </c>
      <c r="C31" s="29">
        <f>-'3.2'!C24</f>
        <v>-439.53520722999997</v>
      </c>
      <c r="D31" s="29">
        <f>-'3.2'!D24</f>
        <v>-449.83767303999991</v>
      </c>
      <c r="E31" s="29">
        <f>-'3.2'!E24</f>
        <v>0</v>
      </c>
      <c r="F31" s="29">
        <f>-'3.2'!F24</f>
        <v>0</v>
      </c>
      <c r="G31" s="29">
        <f>-'3.2'!G24</f>
        <v>0</v>
      </c>
      <c r="H31" s="29">
        <f>-'3.2'!H24</f>
        <v>0</v>
      </c>
      <c r="I31" s="29">
        <f>-'3.2'!I24</f>
        <v>0</v>
      </c>
      <c r="J31" s="29">
        <f>-'3.2'!J24</f>
        <v>0</v>
      </c>
      <c r="K31" s="29">
        <f>-'3.2'!K24</f>
        <v>0</v>
      </c>
      <c r="L31" s="29">
        <f>-'3.2'!L24</f>
        <v>0</v>
      </c>
      <c r="M31" s="29">
        <f>-'3.2'!M24</f>
        <v>0</v>
      </c>
      <c r="N31" s="29">
        <f>-'3.1'!N17</f>
        <v>0</v>
      </c>
    </row>
    <row r="32" spans="1:15" s="6" customFormat="1">
      <c r="A32" s="28" t="s">
        <v>49</v>
      </c>
      <c r="B32" s="29">
        <f t="shared" ref="B32:N32" si="6">-B7</f>
        <v>-1924.9794933605408</v>
      </c>
      <c r="C32" s="29">
        <f t="shared" si="6"/>
        <v>-1262.5980605309724</v>
      </c>
      <c r="D32" s="29">
        <f t="shared" si="6"/>
        <v>-1664.3916898326104</v>
      </c>
      <c r="E32" s="29">
        <f t="shared" si="6"/>
        <v>0</v>
      </c>
      <c r="F32" s="29">
        <f t="shared" si="6"/>
        <v>0</v>
      </c>
      <c r="G32" s="29">
        <f t="shared" si="6"/>
        <v>0</v>
      </c>
      <c r="H32" s="29">
        <f t="shared" si="6"/>
        <v>0</v>
      </c>
      <c r="I32" s="29">
        <f t="shared" si="6"/>
        <v>0</v>
      </c>
      <c r="J32" s="29">
        <f t="shared" si="6"/>
        <v>0</v>
      </c>
      <c r="K32" s="29">
        <f t="shared" si="6"/>
        <v>0</v>
      </c>
      <c r="L32" s="29">
        <f t="shared" si="6"/>
        <v>0</v>
      </c>
      <c r="M32" s="29">
        <f t="shared" si="6"/>
        <v>0</v>
      </c>
      <c r="N32" s="29">
        <f t="shared" si="6"/>
        <v>-4851.9692437241238</v>
      </c>
      <c r="O32" s="30"/>
    </row>
    <row r="33" spans="1:17" s="6" customFormat="1">
      <c r="A33" s="28" t="s">
        <v>50</v>
      </c>
      <c r="B33" s="29">
        <f t="shared" ref="B33:N33" si="7">-B8</f>
        <v>-0.17550100000000002</v>
      </c>
      <c r="C33" s="29">
        <f t="shared" si="7"/>
        <v>-0.15654200000000001</v>
      </c>
      <c r="D33" s="29">
        <f t="shared" si="7"/>
        <v>-0.979209</v>
      </c>
      <c r="E33" s="29">
        <f t="shared" si="7"/>
        <v>0</v>
      </c>
      <c r="F33" s="29">
        <f t="shared" si="7"/>
        <v>0</v>
      </c>
      <c r="G33" s="29">
        <f t="shared" si="7"/>
        <v>0</v>
      </c>
      <c r="H33" s="29">
        <f t="shared" si="7"/>
        <v>0</v>
      </c>
      <c r="I33" s="29">
        <f t="shared" si="7"/>
        <v>0</v>
      </c>
      <c r="J33" s="29">
        <f t="shared" si="7"/>
        <v>0</v>
      </c>
      <c r="K33" s="29">
        <f t="shared" si="7"/>
        <v>0</v>
      </c>
      <c r="L33" s="29">
        <f t="shared" si="7"/>
        <v>0</v>
      </c>
      <c r="M33" s="29">
        <f t="shared" si="7"/>
        <v>0</v>
      </c>
      <c r="N33" s="29">
        <f t="shared" si="7"/>
        <v>-1.3112520000000001</v>
      </c>
      <c r="O33" s="30"/>
    </row>
    <row r="34" spans="1:17" s="6" customFormat="1">
      <c r="A34" s="28" t="s">
        <v>51</v>
      </c>
      <c r="B34" s="29">
        <f t="shared" ref="B34:N34" si="8">-B9</f>
        <v>2689.7888778890911</v>
      </c>
      <c r="C34" s="29">
        <f t="shared" si="8"/>
        <v>1733.8720331776451</v>
      </c>
      <c r="D34" s="29">
        <f t="shared" si="8"/>
        <v>2347.0731310087426</v>
      </c>
      <c r="E34" s="29">
        <f t="shared" si="8"/>
        <v>0</v>
      </c>
      <c r="F34" s="29">
        <f t="shared" si="8"/>
        <v>0</v>
      </c>
      <c r="G34" s="29">
        <f t="shared" si="8"/>
        <v>0</v>
      </c>
      <c r="H34" s="29">
        <f t="shared" si="8"/>
        <v>0</v>
      </c>
      <c r="I34" s="29">
        <f t="shared" si="8"/>
        <v>0</v>
      </c>
      <c r="J34" s="29">
        <f t="shared" si="8"/>
        <v>0</v>
      </c>
      <c r="K34" s="29">
        <f t="shared" si="8"/>
        <v>0</v>
      </c>
      <c r="L34" s="29">
        <f t="shared" si="8"/>
        <v>0</v>
      </c>
      <c r="M34" s="29">
        <f t="shared" si="8"/>
        <v>0</v>
      </c>
      <c r="N34" s="29">
        <f t="shared" si="8"/>
        <v>6770.734042075479</v>
      </c>
      <c r="Q34" s="7"/>
    </row>
    <row r="35" spans="1:17" s="6" customFormat="1">
      <c r="A35" s="28" t="s">
        <v>52</v>
      </c>
      <c r="B35" s="29">
        <f t="shared" ref="B35:N35" si="9">-B10</f>
        <v>17.723271</v>
      </c>
      <c r="C35" s="29">
        <f t="shared" si="9"/>
        <v>20.847109999999997</v>
      </c>
      <c r="D35" s="29">
        <f t="shared" si="9"/>
        <v>18.159531999999999</v>
      </c>
      <c r="E35" s="29">
        <f t="shared" si="9"/>
        <v>0</v>
      </c>
      <c r="F35" s="29">
        <f t="shared" si="9"/>
        <v>0</v>
      </c>
      <c r="G35" s="29">
        <f t="shared" si="9"/>
        <v>0</v>
      </c>
      <c r="H35" s="29">
        <f t="shared" si="9"/>
        <v>0</v>
      </c>
      <c r="I35" s="29">
        <f t="shared" si="9"/>
        <v>0</v>
      </c>
      <c r="J35" s="29">
        <f t="shared" si="9"/>
        <v>0</v>
      </c>
      <c r="K35" s="29">
        <f t="shared" si="9"/>
        <v>0</v>
      </c>
      <c r="L35" s="29">
        <f t="shared" si="9"/>
        <v>0</v>
      </c>
      <c r="M35" s="29">
        <f t="shared" si="9"/>
        <v>0</v>
      </c>
      <c r="N35" s="29">
        <f t="shared" si="9"/>
        <v>56.729912999999996</v>
      </c>
    </row>
    <row r="36" spans="1:17" s="6" customFormat="1">
      <c r="A36" s="28" t="s">
        <v>227</v>
      </c>
      <c r="B36" s="29">
        <f t="shared" ref="B36:M36" si="10">-B12</f>
        <v>-377.29139099999998</v>
      </c>
      <c r="C36" s="29">
        <f t="shared" si="10"/>
        <v>-294.89588900000001</v>
      </c>
      <c r="D36" s="29">
        <f t="shared" si="10"/>
        <v>-269.52734599999997</v>
      </c>
      <c r="E36" s="29">
        <f t="shared" si="10"/>
        <v>0</v>
      </c>
      <c r="F36" s="29">
        <f t="shared" si="10"/>
        <v>0</v>
      </c>
      <c r="G36" s="29">
        <f t="shared" si="10"/>
        <v>0</v>
      </c>
      <c r="H36" s="29">
        <f t="shared" si="10"/>
        <v>0</v>
      </c>
      <c r="I36" s="29">
        <f t="shared" si="10"/>
        <v>0</v>
      </c>
      <c r="J36" s="29">
        <f t="shared" si="10"/>
        <v>0</v>
      </c>
      <c r="K36" s="29">
        <f t="shared" si="10"/>
        <v>0</v>
      </c>
      <c r="L36" s="29">
        <f t="shared" si="10"/>
        <v>0</v>
      </c>
      <c r="M36" s="29">
        <f t="shared" si="10"/>
        <v>0</v>
      </c>
      <c r="N36" s="29">
        <f>-N11</f>
        <v>-941.71462599999995</v>
      </c>
    </row>
    <row r="37" spans="1:17" s="6" customFormat="1">
      <c r="A37" s="28" t="s">
        <v>58</v>
      </c>
      <c r="B37" s="29">
        <f t="shared" ref="B37:M37" si="11">-B13</f>
        <v>-137.98044999999999</v>
      </c>
      <c r="C37" s="29">
        <f t="shared" si="11"/>
        <v>-93.585734000000002</v>
      </c>
      <c r="D37" s="29">
        <f t="shared" si="11"/>
        <v>-74.101018999999994</v>
      </c>
      <c r="E37" s="29">
        <f t="shared" si="11"/>
        <v>0</v>
      </c>
      <c r="F37" s="29">
        <f t="shared" si="11"/>
        <v>0</v>
      </c>
      <c r="G37" s="29">
        <f t="shared" si="11"/>
        <v>0</v>
      </c>
      <c r="H37" s="29">
        <f t="shared" si="11"/>
        <v>0</v>
      </c>
      <c r="I37" s="29">
        <f t="shared" si="11"/>
        <v>0</v>
      </c>
      <c r="J37" s="29">
        <f t="shared" si="11"/>
        <v>0</v>
      </c>
      <c r="K37" s="29">
        <f t="shared" si="11"/>
        <v>0</v>
      </c>
      <c r="L37" s="29">
        <f t="shared" si="11"/>
        <v>0</v>
      </c>
      <c r="M37" s="29">
        <f t="shared" si="11"/>
        <v>0</v>
      </c>
      <c r="N37" s="29">
        <f>-N13</f>
        <v>-305.66720299999997</v>
      </c>
    </row>
    <row r="38" spans="1:17" s="6" customFormat="1">
      <c r="A38" s="28" t="s">
        <v>59</v>
      </c>
      <c r="B38" s="29">
        <f t="shared" ref="B38:M38" si="12">-B14</f>
        <v>-239.31094100000001</v>
      </c>
      <c r="C38" s="29">
        <f t="shared" si="12"/>
        <v>-201.31015499999998</v>
      </c>
      <c r="D38" s="29">
        <f t="shared" si="12"/>
        <v>-195.42632699999999</v>
      </c>
      <c r="E38" s="29">
        <f t="shared" si="12"/>
        <v>0</v>
      </c>
      <c r="F38" s="29">
        <f t="shared" si="12"/>
        <v>0</v>
      </c>
      <c r="G38" s="29">
        <f t="shared" si="12"/>
        <v>0</v>
      </c>
      <c r="H38" s="29">
        <f t="shared" si="12"/>
        <v>0</v>
      </c>
      <c r="I38" s="29">
        <f t="shared" si="12"/>
        <v>0</v>
      </c>
      <c r="J38" s="29">
        <f t="shared" si="12"/>
        <v>0</v>
      </c>
      <c r="K38" s="29">
        <f t="shared" si="12"/>
        <v>0</v>
      </c>
      <c r="L38" s="29">
        <f t="shared" si="12"/>
        <v>0</v>
      </c>
      <c r="M38" s="29">
        <f t="shared" si="12"/>
        <v>0</v>
      </c>
      <c r="N38" s="29">
        <f>-N14</f>
        <v>-636.04742299999998</v>
      </c>
    </row>
    <row r="39" spans="1:17" s="6" customFormat="1">
      <c r="A39" s="28"/>
      <c r="B39" s="29" t="e">
        <f>-#REF!</f>
        <v>#REF!</v>
      </c>
      <c r="C39" s="29" t="e">
        <f>-#REF!</f>
        <v>#REF!</v>
      </c>
      <c r="D39" s="29" t="e">
        <f>-#REF!</f>
        <v>#REF!</v>
      </c>
      <c r="E39" s="29" t="e">
        <f>-#REF!</f>
        <v>#REF!</v>
      </c>
      <c r="F39" s="29" t="e">
        <f>-#REF!</f>
        <v>#REF!</v>
      </c>
      <c r="G39" s="29" t="e">
        <f>-#REF!</f>
        <v>#REF!</v>
      </c>
      <c r="H39" s="29" t="e">
        <f>-#REF!</f>
        <v>#REF!</v>
      </c>
      <c r="I39" s="29" t="e">
        <f>-#REF!</f>
        <v>#REF!</v>
      </c>
      <c r="J39" s="29" t="e">
        <f>-#REF!</f>
        <v>#REF!</v>
      </c>
      <c r="K39" s="29" t="e">
        <f>-#REF!</f>
        <v>#REF!</v>
      </c>
      <c r="L39" s="29" t="e">
        <f>-#REF!</f>
        <v>#REF!</v>
      </c>
      <c r="M39" s="29" t="e">
        <f>-#REF!</f>
        <v>#REF!</v>
      </c>
      <c r="N39" s="29" t="e">
        <f>-#REF!</f>
        <v>#REF!</v>
      </c>
    </row>
    <row r="40" spans="1:17" s="6" customFormat="1">
      <c r="A40" s="28" t="s">
        <v>165</v>
      </c>
      <c r="B40" s="29">
        <f t="shared" ref="B40:M40" si="13">-B17</f>
        <v>-6115.4346197863806</v>
      </c>
      <c r="C40" s="29">
        <f t="shared" si="13"/>
        <v>-5256.003893161258</v>
      </c>
      <c r="D40" s="29">
        <f t="shared" si="13"/>
        <v>-5281.2229370782688</v>
      </c>
      <c r="E40" s="29">
        <f t="shared" si="13"/>
        <v>0</v>
      </c>
      <c r="F40" s="29">
        <f t="shared" si="13"/>
        <v>0</v>
      </c>
      <c r="G40" s="29">
        <f t="shared" si="13"/>
        <v>0</v>
      </c>
      <c r="H40" s="29">
        <f t="shared" si="13"/>
        <v>0</v>
      </c>
      <c r="I40" s="29">
        <f t="shared" si="13"/>
        <v>0</v>
      </c>
      <c r="J40" s="29">
        <f t="shared" si="13"/>
        <v>0</v>
      </c>
      <c r="K40" s="29">
        <f t="shared" si="13"/>
        <v>0</v>
      </c>
      <c r="L40" s="29">
        <f t="shared" si="13"/>
        <v>0</v>
      </c>
      <c r="M40" s="29">
        <f t="shared" si="13"/>
        <v>0</v>
      </c>
      <c r="N40" s="29">
        <f>-N16</f>
        <v>-16652.661450025909</v>
      </c>
    </row>
    <row r="41" spans="1:17" s="6" customFormat="1">
      <c r="A41" s="28" t="s">
        <v>151</v>
      </c>
      <c r="B41" s="29">
        <f t="shared" ref="B41:N41" si="14">-B18</f>
        <v>-640.48510500000009</v>
      </c>
      <c r="C41" s="29">
        <f t="shared" si="14"/>
        <v>-579.94333999999992</v>
      </c>
      <c r="D41" s="29">
        <f t="shared" si="14"/>
        <v>-649.24728900000014</v>
      </c>
      <c r="E41" s="29">
        <f t="shared" si="14"/>
        <v>0</v>
      </c>
      <c r="F41" s="29">
        <f t="shared" si="14"/>
        <v>0</v>
      </c>
      <c r="G41" s="29">
        <f t="shared" si="14"/>
        <v>0</v>
      </c>
      <c r="H41" s="29">
        <f t="shared" si="14"/>
        <v>0</v>
      </c>
      <c r="I41" s="29">
        <f t="shared" si="14"/>
        <v>0</v>
      </c>
      <c r="J41" s="29">
        <f t="shared" si="14"/>
        <v>0</v>
      </c>
      <c r="K41" s="29">
        <f t="shared" si="14"/>
        <v>0</v>
      </c>
      <c r="L41" s="29">
        <f t="shared" si="14"/>
        <v>0</v>
      </c>
      <c r="M41" s="29">
        <f t="shared" si="14"/>
        <v>0</v>
      </c>
      <c r="N41" s="29">
        <f t="shared" si="14"/>
        <v>-1869.6757340000001</v>
      </c>
    </row>
    <row r="42" spans="1:17" s="6" customFormat="1">
      <c r="A42" s="28" t="s">
        <v>152</v>
      </c>
      <c r="B42" s="29">
        <f t="shared" ref="B42:N42" si="15">-B19</f>
        <v>-2049.0537360000003</v>
      </c>
      <c r="C42" s="29">
        <f t="shared" si="15"/>
        <v>-1874.2139069999998</v>
      </c>
      <c r="D42" s="29">
        <f t="shared" si="15"/>
        <v>-1955.526656</v>
      </c>
      <c r="E42" s="29">
        <f t="shared" si="15"/>
        <v>0</v>
      </c>
      <c r="F42" s="29">
        <f t="shared" si="15"/>
        <v>0</v>
      </c>
      <c r="G42" s="29">
        <f t="shared" si="15"/>
        <v>0</v>
      </c>
      <c r="H42" s="29">
        <f t="shared" si="15"/>
        <v>0</v>
      </c>
      <c r="I42" s="29">
        <f t="shared" si="15"/>
        <v>0</v>
      </c>
      <c r="J42" s="29">
        <f t="shared" si="15"/>
        <v>0</v>
      </c>
      <c r="K42" s="29">
        <f t="shared" si="15"/>
        <v>0</v>
      </c>
      <c r="L42" s="29">
        <f t="shared" si="15"/>
        <v>0</v>
      </c>
      <c r="M42" s="29">
        <f t="shared" si="15"/>
        <v>0</v>
      </c>
      <c r="N42" s="29">
        <f t="shared" si="15"/>
        <v>-5878.7942990000001</v>
      </c>
    </row>
    <row r="43" spans="1:17" s="6" customFormat="1">
      <c r="A43" s="28" t="s">
        <v>153</v>
      </c>
      <c r="B43" s="29">
        <f t="shared" ref="B43:N43" si="16">-B20</f>
        <v>-868.09430698468555</v>
      </c>
      <c r="C43" s="29">
        <f t="shared" si="16"/>
        <v>-734.37205391294367</v>
      </c>
      <c r="D43" s="29">
        <f t="shared" si="16"/>
        <v>-712.17180900553569</v>
      </c>
      <c r="E43" s="29">
        <f t="shared" si="16"/>
        <v>0</v>
      </c>
      <c r="F43" s="29">
        <f t="shared" si="16"/>
        <v>0</v>
      </c>
      <c r="G43" s="29">
        <f t="shared" si="16"/>
        <v>0</v>
      </c>
      <c r="H43" s="29">
        <f t="shared" si="16"/>
        <v>0</v>
      </c>
      <c r="I43" s="29">
        <f t="shared" si="16"/>
        <v>0</v>
      </c>
      <c r="J43" s="29">
        <f t="shared" si="16"/>
        <v>0</v>
      </c>
      <c r="K43" s="29">
        <f t="shared" si="16"/>
        <v>0</v>
      </c>
      <c r="L43" s="29">
        <f t="shared" si="16"/>
        <v>0</v>
      </c>
      <c r="M43" s="29">
        <f t="shared" si="16"/>
        <v>0</v>
      </c>
      <c r="N43" s="29">
        <f t="shared" si="16"/>
        <v>-2314.6381699031649</v>
      </c>
    </row>
    <row r="44" spans="1:17" s="6" customFormat="1">
      <c r="A44" s="28" t="s">
        <v>154</v>
      </c>
      <c r="B44" s="29">
        <f t="shared" ref="B44:N44" si="17">-B21</f>
        <v>-2177.0936719016936</v>
      </c>
      <c r="C44" s="29">
        <f t="shared" si="17"/>
        <v>-1713.3144629383137</v>
      </c>
      <c r="D44" s="29">
        <f t="shared" si="17"/>
        <v>-1551.5141205327332</v>
      </c>
      <c r="E44" s="29">
        <f t="shared" si="17"/>
        <v>0</v>
      </c>
      <c r="F44" s="29">
        <f t="shared" si="17"/>
        <v>0</v>
      </c>
      <c r="G44" s="29">
        <f t="shared" si="17"/>
        <v>0</v>
      </c>
      <c r="H44" s="29">
        <f t="shared" si="17"/>
        <v>0</v>
      </c>
      <c r="I44" s="29">
        <f t="shared" si="17"/>
        <v>0</v>
      </c>
      <c r="J44" s="29">
        <f t="shared" si="17"/>
        <v>0</v>
      </c>
      <c r="K44" s="29">
        <f t="shared" si="17"/>
        <v>0</v>
      </c>
      <c r="L44" s="29">
        <f t="shared" si="17"/>
        <v>0</v>
      </c>
      <c r="M44" s="29">
        <f t="shared" si="17"/>
        <v>0</v>
      </c>
      <c r="N44" s="29">
        <f t="shared" si="17"/>
        <v>-5441.9222553727404</v>
      </c>
    </row>
    <row r="45" spans="1:17" s="6" customFormat="1">
      <c r="A45" s="28" t="s">
        <v>155</v>
      </c>
      <c r="B45" s="29">
        <f t="shared" ref="B45:N45" si="18">-B22</f>
        <v>-16.55005899999999</v>
      </c>
      <c r="C45" s="29">
        <f t="shared" si="18"/>
        <v>-21.974625000000003</v>
      </c>
      <c r="D45" s="29">
        <f t="shared" si="18"/>
        <v>-16.855812</v>
      </c>
      <c r="E45" s="29">
        <f t="shared" si="18"/>
        <v>0</v>
      </c>
      <c r="F45" s="29">
        <f t="shared" si="18"/>
        <v>0</v>
      </c>
      <c r="G45" s="29">
        <f t="shared" si="18"/>
        <v>0</v>
      </c>
      <c r="H45" s="29">
        <f t="shared" si="18"/>
        <v>0</v>
      </c>
      <c r="I45" s="29">
        <f t="shared" si="18"/>
        <v>0</v>
      </c>
      <c r="J45" s="29">
        <f t="shared" si="18"/>
        <v>0</v>
      </c>
      <c r="K45" s="29">
        <f t="shared" si="18"/>
        <v>0</v>
      </c>
      <c r="L45" s="29">
        <f t="shared" si="18"/>
        <v>0</v>
      </c>
      <c r="M45" s="29">
        <f t="shared" si="18"/>
        <v>0</v>
      </c>
      <c r="N45" s="29">
        <f t="shared" si="18"/>
        <v>-55.380495999999994</v>
      </c>
    </row>
    <row r="46" spans="1:17" s="6" customFormat="1">
      <c r="A46" s="28" t="s">
        <v>159</v>
      </c>
      <c r="B46" s="29">
        <f t="shared" ref="B46:N46" si="19">-B23</f>
        <v>-364.15774090000093</v>
      </c>
      <c r="C46" s="29">
        <f t="shared" si="19"/>
        <v>-332.18550431000153</v>
      </c>
      <c r="D46" s="29">
        <f t="shared" si="19"/>
        <v>-395.90725054000086</v>
      </c>
      <c r="E46" s="29">
        <f t="shared" si="19"/>
        <v>0</v>
      </c>
      <c r="F46" s="29">
        <f t="shared" si="19"/>
        <v>0</v>
      </c>
      <c r="G46" s="29">
        <f t="shared" si="19"/>
        <v>0</v>
      </c>
      <c r="H46" s="29">
        <f t="shared" si="19"/>
        <v>0</v>
      </c>
      <c r="I46" s="29">
        <f t="shared" si="19"/>
        <v>0</v>
      </c>
      <c r="J46" s="29">
        <f t="shared" si="19"/>
        <v>0</v>
      </c>
      <c r="K46" s="29">
        <f t="shared" si="19"/>
        <v>0</v>
      </c>
      <c r="L46" s="29">
        <f t="shared" si="19"/>
        <v>0</v>
      </c>
      <c r="M46" s="29">
        <f t="shared" si="19"/>
        <v>0</v>
      </c>
      <c r="N46" s="29">
        <f t="shared" si="19"/>
        <v>-1092.2504957500032</v>
      </c>
    </row>
    <row r="47" spans="1:17" s="6" customFormat="1">
      <c r="A47" s="28" t="s">
        <v>156</v>
      </c>
      <c r="B47" s="29">
        <f t="shared" ref="B47:N47" si="20">-B26</f>
        <v>-142.099346</v>
      </c>
      <c r="C47" s="29">
        <f t="shared" si="20"/>
        <v>-121.59198500000001</v>
      </c>
      <c r="D47" s="29">
        <f t="shared" si="20"/>
        <v>-177.40857299999999</v>
      </c>
      <c r="E47" s="29">
        <f t="shared" si="20"/>
        <v>0</v>
      </c>
      <c r="F47" s="29">
        <f t="shared" si="20"/>
        <v>0</v>
      </c>
      <c r="G47" s="29">
        <f t="shared" si="20"/>
        <v>0</v>
      </c>
      <c r="H47" s="29">
        <f t="shared" si="20"/>
        <v>0</v>
      </c>
      <c r="I47" s="29">
        <f t="shared" si="20"/>
        <v>0</v>
      </c>
      <c r="J47" s="29">
        <f t="shared" si="20"/>
        <v>0</v>
      </c>
      <c r="K47" s="29">
        <f t="shared" si="20"/>
        <v>0</v>
      </c>
      <c r="L47" s="29">
        <f t="shared" si="20"/>
        <v>0</v>
      </c>
      <c r="M47" s="29">
        <f t="shared" si="20"/>
        <v>0</v>
      </c>
      <c r="N47" s="29">
        <f t="shared" si="20"/>
        <v>-441.09990399999998</v>
      </c>
    </row>
    <row r="48" spans="1:17" s="6" customFormat="1">
      <c r="A48" s="28" t="s">
        <v>157</v>
      </c>
      <c r="B48" s="29">
        <f t="shared" ref="B48:N48" si="21">-B27</f>
        <v>-7267.6294090463807</v>
      </c>
      <c r="C48" s="29">
        <f t="shared" si="21"/>
        <v>-6203.5001043912589</v>
      </c>
      <c r="D48" s="29">
        <f t="shared" si="21"/>
        <v>-6260.7913161182678</v>
      </c>
      <c r="E48" s="29">
        <f t="shared" si="21"/>
        <v>0</v>
      </c>
      <c r="F48" s="29">
        <f t="shared" si="21"/>
        <v>0</v>
      </c>
      <c r="G48" s="29">
        <f t="shared" si="21"/>
        <v>0</v>
      </c>
      <c r="H48" s="29">
        <f t="shared" si="21"/>
        <v>0</v>
      </c>
      <c r="I48" s="29">
        <f t="shared" si="21"/>
        <v>0</v>
      </c>
      <c r="J48" s="29">
        <f t="shared" si="21"/>
        <v>0</v>
      </c>
      <c r="K48" s="29">
        <f t="shared" si="21"/>
        <v>0</v>
      </c>
      <c r="L48" s="29">
        <f t="shared" si="21"/>
        <v>0</v>
      </c>
      <c r="M48" s="29">
        <f t="shared" si="21"/>
        <v>0</v>
      </c>
      <c r="N48" s="29">
        <f t="shared" si="21"/>
        <v>-19731.920829555907</v>
      </c>
    </row>
    <row r="49" spans="1:14" s="6" customFormat="1">
      <c r="A49" s="28" t="s">
        <v>158</v>
      </c>
      <c r="B49" s="29">
        <f t="shared" ref="B49:N49" si="22">-B28</f>
        <v>-6229.3864207863808</v>
      </c>
      <c r="C49" s="29">
        <f t="shared" si="22"/>
        <v>-5347.4770231612583</v>
      </c>
      <c r="D49" s="29">
        <f t="shared" si="22"/>
        <v>-5364.0177240782687</v>
      </c>
      <c r="E49" s="29">
        <f t="shared" si="22"/>
        <v>0</v>
      </c>
      <c r="F49" s="29">
        <f t="shared" si="22"/>
        <v>0</v>
      </c>
      <c r="G49" s="29">
        <f t="shared" si="22"/>
        <v>0</v>
      </c>
      <c r="H49" s="29">
        <f t="shared" si="22"/>
        <v>0</v>
      </c>
      <c r="I49" s="29">
        <f t="shared" si="22"/>
        <v>0</v>
      </c>
      <c r="J49" s="29">
        <f t="shared" si="22"/>
        <v>0</v>
      </c>
      <c r="K49" s="29">
        <f t="shared" si="22"/>
        <v>0</v>
      </c>
      <c r="L49" s="29">
        <f t="shared" si="22"/>
        <v>0</v>
      </c>
      <c r="M49" s="29">
        <f t="shared" si="22"/>
        <v>0</v>
      </c>
      <c r="N49" s="29">
        <f t="shared" si="22"/>
        <v>-16940.88116802591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conditionalFormatting sqref="B5:D29">
    <cfRule type="expression" dxfId="29" priority="4">
      <formula>SEARCH($B$3,$N$1)</formula>
    </cfRule>
  </conditionalFormatting>
  <conditionalFormatting sqref="B5:G29">
    <cfRule type="expression" dxfId="28" priority="3">
      <formula>SEARCH($E$3,$N$1)</formula>
    </cfRule>
  </conditionalFormatting>
  <conditionalFormatting sqref="B5:J29">
    <cfRule type="expression" dxfId="27" priority="2">
      <formula>SEARCH($H$3,$N$1)</formula>
    </cfRule>
  </conditionalFormatting>
  <conditionalFormatting sqref="B5:M29">
    <cfRule type="expression" dxfId="2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P23"/>
  <sheetViews>
    <sheetView showGridLines="0" zoomScaleNormal="100" zoomScaleSheetLayoutView="100" workbookViewId="0"/>
  </sheetViews>
  <sheetFormatPr defaultColWidth="9.140625" defaultRowHeight="12"/>
  <cols>
    <col min="1" max="1" width="19.85546875" style="9" customWidth="1"/>
    <col min="2" max="16" width="8.28515625" style="9" customWidth="1"/>
    <col min="17" max="16384" width="9.140625" style="9"/>
  </cols>
  <sheetData>
    <row r="1" spans="1:16" ht="20.25">
      <c r="A1" s="169" t="s">
        <v>375</v>
      </c>
      <c r="P1" s="167" t="str">
        <f>'3.1'!N1</f>
        <v>I. čtvrtletí 2026</v>
      </c>
    </row>
    <row r="2" spans="1:16" ht="18">
      <c r="A2" s="186" t="s">
        <v>376</v>
      </c>
    </row>
    <row r="3" spans="1:16" ht="6" customHeight="1"/>
    <row r="4" spans="1:16" ht="12" customHeight="1">
      <c r="A4" s="423" t="str">
        <f>'3.1'!A4</f>
        <v>2026</v>
      </c>
      <c r="B4" s="416" t="s">
        <v>19</v>
      </c>
      <c r="C4" s="416"/>
      <c r="D4" s="426"/>
      <c r="E4" s="428" t="s">
        <v>192</v>
      </c>
      <c r="F4" s="416"/>
      <c r="G4" s="426"/>
      <c r="H4" s="428" t="s">
        <v>194</v>
      </c>
      <c r="I4" s="416"/>
      <c r="J4" s="426"/>
      <c r="K4" s="428" t="s">
        <v>6</v>
      </c>
      <c r="L4" s="416"/>
      <c r="M4" s="426"/>
      <c r="N4" s="416" t="s">
        <v>205</v>
      </c>
      <c r="O4" s="416"/>
      <c r="P4" s="416"/>
    </row>
    <row r="5" spans="1:16" ht="14.1" customHeight="1">
      <c r="A5" s="424"/>
      <c r="B5" s="417" t="s">
        <v>226</v>
      </c>
      <c r="C5" s="417"/>
      <c r="D5" s="427"/>
      <c r="E5" s="417" t="s">
        <v>226</v>
      </c>
      <c r="F5" s="417"/>
      <c r="G5" s="427"/>
      <c r="H5" s="417" t="s">
        <v>226</v>
      </c>
      <c r="I5" s="417"/>
      <c r="J5" s="427"/>
      <c r="K5" s="417" t="s">
        <v>226</v>
      </c>
      <c r="L5" s="417"/>
      <c r="M5" s="427"/>
      <c r="N5" s="417" t="s">
        <v>168</v>
      </c>
      <c r="O5" s="417"/>
      <c r="P5" s="417"/>
    </row>
    <row r="6" spans="1:16">
      <c r="A6" s="425"/>
      <c r="B6" s="172" t="s">
        <v>60</v>
      </c>
      <c r="C6" s="172" t="s">
        <v>61</v>
      </c>
      <c r="D6" s="203" t="s">
        <v>62</v>
      </c>
      <c r="E6" s="199" t="s">
        <v>60</v>
      </c>
      <c r="F6" s="172" t="s">
        <v>61</v>
      </c>
      <c r="G6" s="203" t="s">
        <v>62</v>
      </c>
      <c r="H6" s="199" t="s">
        <v>60</v>
      </c>
      <c r="I6" s="172" t="s">
        <v>61</v>
      </c>
      <c r="J6" s="203" t="s">
        <v>62</v>
      </c>
      <c r="K6" s="199" t="s">
        <v>60</v>
      </c>
      <c r="L6" s="172" t="s">
        <v>61</v>
      </c>
      <c r="M6" s="203" t="s">
        <v>62</v>
      </c>
      <c r="N6" s="172" t="s">
        <v>60</v>
      </c>
      <c r="O6" s="172" t="s">
        <v>61</v>
      </c>
      <c r="P6" s="172" t="s">
        <v>62</v>
      </c>
    </row>
    <row r="7" spans="1:16" ht="12.75" customHeight="1">
      <c r="A7" s="418" t="s">
        <v>0</v>
      </c>
      <c r="B7" s="420">
        <f>SUM(B8:D8)</f>
        <v>7311.2951899999998</v>
      </c>
      <c r="C7" s="415"/>
      <c r="D7" s="421"/>
      <c r="E7" s="420">
        <f>SUM(E8:G8)</f>
        <v>394.69639000000001</v>
      </c>
      <c r="F7" s="415"/>
      <c r="G7" s="421"/>
      <c r="H7" s="420">
        <f>SUM(H8:J8)</f>
        <v>2.0015699999999996</v>
      </c>
      <c r="I7" s="415"/>
      <c r="J7" s="421"/>
      <c r="K7" s="420">
        <f>SUM(K8:M8)</f>
        <v>6916.5987999999998</v>
      </c>
      <c r="L7" s="415"/>
      <c r="M7" s="421"/>
      <c r="N7" s="415">
        <f>P8</f>
        <v>4346</v>
      </c>
      <c r="O7" s="415"/>
      <c r="P7" s="415"/>
    </row>
    <row r="8" spans="1:16" ht="15" customHeight="1">
      <c r="A8" s="422"/>
      <c r="B8" s="200">
        <v>2732.58158</v>
      </c>
      <c r="C8" s="198">
        <v>2248.4915099999998</v>
      </c>
      <c r="D8" s="204">
        <v>2330.2221</v>
      </c>
      <c r="E8" s="200">
        <v>145.34755999999999</v>
      </c>
      <c r="F8" s="198">
        <v>122.34919000000001</v>
      </c>
      <c r="G8" s="204">
        <v>126.99963999999999</v>
      </c>
      <c r="H8" s="200">
        <v>0.77922999999999987</v>
      </c>
      <c r="I8" s="198">
        <v>0.62712999999999997</v>
      </c>
      <c r="J8" s="204">
        <v>0.59520999999999991</v>
      </c>
      <c r="K8" s="200">
        <v>2587.2340199999999</v>
      </c>
      <c r="L8" s="198">
        <v>2126.1423199999999</v>
      </c>
      <c r="M8" s="204">
        <v>2203.22246</v>
      </c>
      <c r="N8" s="260">
        <v>4346</v>
      </c>
      <c r="O8" s="260">
        <v>4346</v>
      </c>
      <c r="P8" s="260">
        <v>4346</v>
      </c>
    </row>
    <row r="9" spans="1:16" ht="15" customHeight="1">
      <c r="A9" s="418" t="s">
        <v>15</v>
      </c>
      <c r="B9" s="420">
        <f>SUM(B10:D10)</f>
        <v>10473.884167999997</v>
      </c>
      <c r="C9" s="415"/>
      <c r="D9" s="421"/>
      <c r="E9" s="420">
        <f>SUM(E10:G10)</f>
        <v>921.85172800000009</v>
      </c>
      <c r="F9" s="415"/>
      <c r="G9" s="421"/>
      <c r="H9" s="420">
        <f>SUM(H10:J10)</f>
        <v>271.46560599999998</v>
      </c>
      <c r="I9" s="415"/>
      <c r="J9" s="421"/>
      <c r="K9" s="420">
        <f>SUM(K10:M10)</f>
        <v>9552.0324399999972</v>
      </c>
      <c r="L9" s="415"/>
      <c r="M9" s="421"/>
      <c r="N9" s="415">
        <f>P10</f>
        <v>8628.7580000000016</v>
      </c>
      <c r="O9" s="415"/>
      <c r="P9" s="415"/>
    </row>
    <row r="10" spans="1:16" ht="15" customHeight="1">
      <c r="A10" s="419"/>
      <c r="B10" s="200">
        <f t="shared" ref="B10:M10" si="0">SUM(B11:B22)</f>
        <v>3945.7234089999984</v>
      </c>
      <c r="C10" s="198">
        <f t="shared" si="0"/>
        <v>3256.5473790000001</v>
      </c>
      <c r="D10" s="204">
        <f t="shared" si="0"/>
        <v>3271.6133799999998</v>
      </c>
      <c r="E10" s="200">
        <f t="shared" si="0"/>
        <v>339.98912800000005</v>
      </c>
      <c r="F10" s="198">
        <f t="shared" si="0"/>
        <v>287.95302000000009</v>
      </c>
      <c r="G10" s="204">
        <f t="shared" si="0"/>
        <v>293.90957999999995</v>
      </c>
      <c r="H10" s="200">
        <f t="shared" si="0"/>
        <v>107.71948799999998</v>
      </c>
      <c r="I10" s="198">
        <f t="shared" si="0"/>
        <v>86.000895999999983</v>
      </c>
      <c r="J10" s="204">
        <f t="shared" si="0"/>
        <v>77.745221999999998</v>
      </c>
      <c r="K10" s="200">
        <f t="shared" si="0"/>
        <v>3605.7342809999986</v>
      </c>
      <c r="L10" s="198">
        <f t="shared" si="0"/>
        <v>2968.5943589999997</v>
      </c>
      <c r="M10" s="204">
        <f t="shared" si="0"/>
        <v>2977.7037999999998</v>
      </c>
      <c r="N10" s="260">
        <v>9222.257999999998</v>
      </c>
      <c r="O10" s="260">
        <v>9222.257999999998</v>
      </c>
      <c r="P10" s="260">
        <v>8628.7580000000016</v>
      </c>
    </row>
    <row r="11" spans="1:16" ht="12" customHeight="1">
      <c r="A11" s="170" t="s">
        <v>150</v>
      </c>
      <c r="B11" s="201">
        <v>246.19228899999999</v>
      </c>
      <c r="C11" s="19">
        <v>223.36321800000002</v>
      </c>
      <c r="D11" s="205">
        <v>249.54087699999999</v>
      </c>
      <c r="E11" s="201">
        <v>18.673677000000005</v>
      </c>
      <c r="F11" s="19">
        <v>17.368895000000002</v>
      </c>
      <c r="G11" s="205">
        <v>17.855004000000005</v>
      </c>
      <c r="H11" s="201">
        <v>13.146716999999997</v>
      </c>
      <c r="I11" s="19">
        <v>11.096391999999998</v>
      </c>
      <c r="J11" s="205">
        <v>12.328078999999999</v>
      </c>
      <c r="K11" s="201">
        <v>227.51861199999999</v>
      </c>
      <c r="L11" s="19">
        <v>205.99432300000001</v>
      </c>
      <c r="M11" s="205">
        <v>231.68587299999999</v>
      </c>
      <c r="N11" s="19"/>
      <c r="O11" s="19"/>
      <c r="P11" s="19"/>
    </row>
    <row r="12" spans="1:16" ht="12" customHeight="1">
      <c r="A12" s="170" t="s">
        <v>149</v>
      </c>
      <c r="B12" s="201">
        <v>0.95712300000000006</v>
      </c>
      <c r="C12" s="19">
        <v>0.680732</v>
      </c>
      <c r="D12" s="205">
        <v>0.62617699999999998</v>
      </c>
      <c r="E12" s="201">
        <v>5.4234000000000004E-2</v>
      </c>
      <c r="F12" s="19">
        <v>3.8450000000000005E-2</v>
      </c>
      <c r="G12" s="205">
        <v>3.1516999999999996E-2</v>
      </c>
      <c r="H12" s="201">
        <v>6.1969999999999997E-2</v>
      </c>
      <c r="I12" s="19">
        <v>5.858E-2</v>
      </c>
      <c r="J12" s="205">
        <v>6.2399999999999997E-2</v>
      </c>
      <c r="K12" s="201">
        <v>0.90288900000000005</v>
      </c>
      <c r="L12" s="19">
        <v>0.64228200000000002</v>
      </c>
      <c r="M12" s="205">
        <v>0.59465999999999997</v>
      </c>
      <c r="N12" s="19"/>
      <c r="O12" s="19"/>
      <c r="P12" s="19"/>
    </row>
    <row r="13" spans="1:16" ht="12" customHeight="1">
      <c r="A13" s="170" t="s">
        <v>148</v>
      </c>
      <c r="B13" s="201">
        <v>101.57848000000001</v>
      </c>
      <c r="C13" s="19">
        <v>95.102204999999998</v>
      </c>
      <c r="D13" s="205">
        <v>84.228354999999993</v>
      </c>
      <c r="E13" s="201">
        <v>8.3383639999999986</v>
      </c>
      <c r="F13" s="19">
        <v>8.6872360000000004</v>
      </c>
      <c r="G13" s="205">
        <v>8.7937599999999971</v>
      </c>
      <c r="H13" s="201">
        <v>11.619384</v>
      </c>
      <c r="I13" s="19">
        <v>10.085859000000001</v>
      </c>
      <c r="J13" s="205">
        <v>8.3499109999999988</v>
      </c>
      <c r="K13" s="201">
        <v>93.240116000000015</v>
      </c>
      <c r="L13" s="19">
        <v>86.414968999999999</v>
      </c>
      <c r="M13" s="205">
        <v>75.434595000000002</v>
      </c>
      <c r="N13" s="19"/>
      <c r="O13" s="19"/>
      <c r="P13" s="19"/>
    </row>
    <row r="14" spans="1:16" ht="12" customHeight="1">
      <c r="A14" s="170" t="s">
        <v>147</v>
      </c>
      <c r="B14" s="201">
        <v>3448.6436669999985</v>
      </c>
      <c r="C14" s="19">
        <v>2813.5963550000001</v>
      </c>
      <c r="D14" s="205">
        <v>2825.6360979999999</v>
      </c>
      <c r="E14" s="201">
        <v>300.68214399999999</v>
      </c>
      <c r="F14" s="19">
        <v>250.56716800000004</v>
      </c>
      <c r="G14" s="205">
        <v>256.45809800000001</v>
      </c>
      <c r="H14" s="201">
        <v>68.903235999999993</v>
      </c>
      <c r="I14" s="19">
        <v>53.037057999999995</v>
      </c>
      <c r="J14" s="205">
        <v>47.091673000000007</v>
      </c>
      <c r="K14" s="201">
        <v>3147.9615229999986</v>
      </c>
      <c r="L14" s="19">
        <v>2563.0291870000001</v>
      </c>
      <c r="M14" s="205">
        <v>2569.1779999999999</v>
      </c>
      <c r="N14" s="19"/>
      <c r="O14" s="19"/>
      <c r="P14" s="19"/>
    </row>
    <row r="15" spans="1:16" ht="12" customHeight="1">
      <c r="A15" s="170" t="s">
        <v>146</v>
      </c>
      <c r="B15" s="201">
        <v>0</v>
      </c>
      <c r="C15" s="19">
        <v>0</v>
      </c>
      <c r="D15" s="205">
        <v>0</v>
      </c>
      <c r="E15" s="201">
        <v>0</v>
      </c>
      <c r="F15" s="19">
        <v>0</v>
      </c>
      <c r="G15" s="205">
        <v>0</v>
      </c>
      <c r="H15" s="201">
        <v>0</v>
      </c>
      <c r="I15" s="19">
        <v>0</v>
      </c>
      <c r="J15" s="205">
        <v>0</v>
      </c>
      <c r="K15" s="201">
        <v>0</v>
      </c>
      <c r="L15" s="19">
        <v>0</v>
      </c>
      <c r="M15" s="205">
        <v>0</v>
      </c>
      <c r="N15" s="19"/>
      <c r="O15" s="19"/>
      <c r="P15" s="19"/>
    </row>
    <row r="16" spans="1:16" ht="12" customHeight="1">
      <c r="A16" s="170" t="s">
        <v>145</v>
      </c>
      <c r="B16" s="201">
        <v>5.3505240000000001</v>
      </c>
      <c r="C16" s="19">
        <v>5.7272819999999998</v>
      </c>
      <c r="D16" s="205">
        <v>5.3508440000000004</v>
      </c>
      <c r="E16" s="201">
        <v>0.72063199999999994</v>
      </c>
      <c r="F16" s="19">
        <v>0.8670500000000001</v>
      </c>
      <c r="G16" s="205">
        <v>0.82997599999999994</v>
      </c>
      <c r="H16" s="201">
        <v>0.36667300000000008</v>
      </c>
      <c r="I16" s="19">
        <v>0.38302399999999998</v>
      </c>
      <c r="J16" s="205">
        <v>0.30467300000000003</v>
      </c>
      <c r="K16" s="201">
        <v>4.6298919999999999</v>
      </c>
      <c r="L16" s="19">
        <v>4.8602319999999999</v>
      </c>
      <c r="M16" s="205">
        <v>4.5208680000000001</v>
      </c>
      <c r="N16" s="19"/>
      <c r="O16" s="19"/>
      <c r="P16" s="19"/>
    </row>
    <row r="17" spans="1:16" ht="12" customHeight="1">
      <c r="A17" s="170" t="s">
        <v>144</v>
      </c>
      <c r="B17" s="201">
        <v>1.322298</v>
      </c>
      <c r="C17" s="19">
        <v>1.7767329999999999</v>
      </c>
      <c r="D17" s="205">
        <v>0.66139000000000003</v>
      </c>
      <c r="E17" s="201">
        <v>3.8394999999999992E-2</v>
      </c>
      <c r="F17" s="19">
        <v>6.9700999999999999E-2</v>
      </c>
      <c r="G17" s="205">
        <v>4.3596000000000003E-2</v>
      </c>
      <c r="H17" s="201">
        <v>0.19516700000000001</v>
      </c>
      <c r="I17" s="19">
        <v>0.179262</v>
      </c>
      <c r="J17" s="205">
        <v>6.8324999999999997E-2</v>
      </c>
      <c r="K17" s="201">
        <v>1.283903</v>
      </c>
      <c r="L17" s="19">
        <v>1.7070319999999999</v>
      </c>
      <c r="M17" s="205">
        <v>0.61779400000000007</v>
      </c>
      <c r="N17" s="19"/>
      <c r="O17" s="19"/>
      <c r="P17" s="19"/>
    </row>
    <row r="18" spans="1:16" ht="12" customHeight="1">
      <c r="A18" s="170" t="s">
        <v>143</v>
      </c>
      <c r="B18" s="201">
        <v>27.343464000000001</v>
      </c>
      <c r="C18" s="19">
        <v>27.189875000000001</v>
      </c>
      <c r="D18" s="205">
        <v>26.469905000000004</v>
      </c>
      <c r="E18" s="201">
        <v>2.4751460000000005</v>
      </c>
      <c r="F18" s="19">
        <v>2.4719550000000003</v>
      </c>
      <c r="G18" s="205">
        <v>2.4610340000000002</v>
      </c>
      <c r="H18" s="201">
        <v>5.0592309999999996</v>
      </c>
      <c r="I18" s="19">
        <v>4.3739989999999995</v>
      </c>
      <c r="J18" s="205">
        <v>4.053534</v>
      </c>
      <c r="K18" s="201">
        <v>24.868318000000002</v>
      </c>
      <c r="L18" s="19">
        <v>24.717919999999999</v>
      </c>
      <c r="M18" s="205">
        <v>24.008871000000003</v>
      </c>
      <c r="N18" s="19"/>
      <c r="O18" s="19"/>
      <c r="P18" s="19"/>
    </row>
    <row r="19" spans="1:16" ht="12" customHeight="1">
      <c r="A19" s="170" t="s">
        <v>142</v>
      </c>
      <c r="B19" s="201">
        <v>33.801875000000003</v>
      </c>
      <c r="C19" s="19">
        <v>33.141970000000001</v>
      </c>
      <c r="D19" s="205">
        <v>35.501061</v>
      </c>
      <c r="E19" s="201">
        <v>4.4985559999999998</v>
      </c>
      <c r="F19" s="19">
        <v>4.5410559999999993</v>
      </c>
      <c r="G19" s="205">
        <v>5.0678180000000008</v>
      </c>
      <c r="H19" s="201">
        <v>2.1843999999999997</v>
      </c>
      <c r="I19" s="19">
        <v>2.082643</v>
      </c>
      <c r="J19" s="205">
        <v>2.4325339999999995</v>
      </c>
      <c r="K19" s="201">
        <v>29.303319000000002</v>
      </c>
      <c r="L19" s="19">
        <v>28.600914000000003</v>
      </c>
      <c r="M19" s="205">
        <v>30.433242999999997</v>
      </c>
      <c r="N19" s="19"/>
      <c r="O19" s="19"/>
      <c r="P19" s="19"/>
    </row>
    <row r="20" spans="1:16" ht="12" customHeight="1">
      <c r="A20" s="170" t="s">
        <v>14</v>
      </c>
      <c r="B20" s="201">
        <v>0</v>
      </c>
      <c r="C20" s="19">
        <v>0</v>
      </c>
      <c r="D20" s="205">
        <v>0</v>
      </c>
      <c r="E20" s="201">
        <v>0</v>
      </c>
      <c r="F20" s="19">
        <v>0</v>
      </c>
      <c r="G20" s="205">
        <v>0</v>
      </c>
      <c r="H20" s="201">
        <v>0</v>
      </c>
      <c r="I20" s="19">
        <v>0</v>
      </c>
      <c r="J20" s="205">
        <v>0</v>
      </c>
      <c r="K20" s="201">
        <v>0</v>
      </c>
      <c r="L20" s="19">
        <v>0</v>
      </c>
      <c r="M20" s="205">
        <v>0</v>
      </c>
      <c r="N20" s="19"/>
      <c r="O20" s="19"/>
      <c r="P20" s="19"/>
    </row>
    <row r="21" spans="1:16" ht="12" customHeight="1">
      <c r="A21" s="170" t="s">
        <v>141</v>
      </c>
      <c r="B21" s="201">
        <v>1.685287</v>
      </c>
      <c r="C21" s="19">
        <v>0.78023199999999993</v>
      </c>
      <c r="D21" s="205">
        <v>0.65925500000000004</v>
      </c>
      <c r="E21" s="201">
        <v>0.12755599999999997</v>
      </c>
      <c r="F21" s="19">
        <v>6.0831000000000003E-2</v>
      </c>
      <c r="G21" s="205">
        <v>6.0384E-2</v>
      </c>
      <c r="H21" s="201">
        <v>7.1825E-2</v>
      </c>
      <c r="I21" s="19">
        <v>5.3500000000000006E-2</v>
      </c>
      <c r="J21" s="205">
        <v>3.9126000000000001E-2</v>
      </c>
      <c r="K21" s="201">
        <v>1.557731</v>
      </c>
      <c r="L21" s="19">
        <v>0.71940099999999996</v>
      </c>
      <c r="M21" s="205">
        <v>0.59887100000000004</v>
      </c>
      <c r="N21" s="19"/>
      <c r="O21" s="19"/>
      <c r="P21" s="19"/>
    </row>
    <row r="22" spans="1:16" ht="12" customHeight="1">
      <c r="A22" s="173" t="s">
        <v>140</v>
      </c>
      <c r="B22" s="202">
        <v>78.848402000000021</v>
      </c>
      <c r="C22" s="197">
        <v>55.188776999999995</v>
      </c>
      <c r="D22" s="206">
        <v>42.939417999999989</v>
      </c>
      <c r="E22" s="202">
        <v>4.3804240000000014</v>
      </c>
      <c r="F22" s="197">
        <v>3.280678</v>
      </c>
      <c r="G22" s="206">
        <v>2.3083930000000006</v>
      </c>
      <c r="H22" s="202">
        <v>6.1108850000000006</v>
      </c>
      <c r="I22" s="197">
        <v>4.6505790000000005</v>
      </c>
      <c r="J22" s="206">
        <v>3.014967</v>
      </c>
      <c r="K22" s="202">
        <v>74.467978000000016</v>
      </c>
      <c r="L22" s="197">
        <v>51.908098999999993</v>
      </c>
      <c r="M22" s="206">
        <v>40.631024999999987</v>
      </c>
      <c r="N22" s="197"/>
      <c r="O22" s="197"/>
      <c r="P22" s="197"/>
    </row>
    <row r="23" spans="1:16" s="13" customFormat="1" ht="11.25">
      <c r="P23" s="12"/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4"/>
  <sheetViews>
    <sheetView showGridLines="0" zoomScaleNormal="100" zoomScaleSheetLayoutView="100" workbookViewId="0"/>
  </sheetViews>
  <sheetFormatPr defaultColWidth="9.140625" defaultRowHeight="12"/>
  <cols>
    <col min="1" max="1" width="19.85546875" style="9" customWidth="1"/>
    <col min="2" max="16" width="8.28515625" style="9" customWidth="1"/>
    <col min="17" max="16384" width="9.140625" style="9"/>
  </cols>
  <sheetData>
    <row r="1" spans="1:16" ht="18">
      <c r="A1" s="186" t="s">
        <v>380</v>
      </c>
      <c r="P1" s="167" t="str">
        <f>'3.1'!N1</f>
        <v>I. čtvrtletí 2026</v>
      </c>
    </row>
    <row r="2" spans="1:16" ht="6" customHeight="1"/>
    <row r="3" spans="1:16" ht="12" customHeight="1">
      <c r="A3" s="435" t="str">
        <f>'3.1'!A4</f>
        <v>2026</v>
      </c>
      <c r="B3" s="437" t="s">
        <v>19</v>
      </c>
      <c r="C3" s="438"/>
      <c r="D3" s="439"/>
      <c r="E3" s="437" t="s">
        <v>192</v>
      </c>
      <c r="F3" s="438"/>
      <c r="G3" s="439"/>
      <c r="H3" s="437" t="s">
        <v>194</v>
      </c>
      <c r="I3" s="438"/>
      <c r="J3" s="439"/>
      <c r="K3" s="437" t="s">
        <v>6</v>
      </c>
      <c r="L3" s="438"/>
      <c r="M3" s="439"/>
      <c r="N3" s="434" t="s">
        <v>205</v>
      </c>
      <c r="O3" s="434"/>
      <c r="P3" s="434"/>
    </row>
    <row r="4" spans="1:16" ht="14.1" customHeight="1">
      <c r="A4" s="436"/>
      <c r="B4" s="440" t="s">
        <v>226</v>
      </c>
      <c r="C4" s="441"/>
      <c r="D4" s="442"/>
      <c r="E4" s="440" t="s">
        <v>226</v>
      </c>
      <c r="F4" s="441"/>
      <c r="G4" s="442"/>
      <c r="H4" s="440" t="s">
        <v>226</v>
      </c>
      <c r="I4" s="441"/>
      <c r="J4" s="442"/>
      <c r="K4" s="440" t="s">
        <v>226</v>
      </c>
      <c r="L4" s="441"/>
      <c r="M4" s="442"/>
      <c r="N4" s="443" t="s">
        <v>168</v>
      </c>
      <c r="O4" s="443"/>
      <c r="P4" s="443"/>
    </row>
    <row r="5" spans="1:16">
      <c r="A5" s="436"/>
      <c r="B5" s="308" t="s">
        <v>60</v>
      </c>
      <c r="C5" s="307" t="s">
        <v>61</v>
      </c>
      <c r="D5" s="312" t="s">
        <v>62</v>
      </c>
      <c r="E5" s="308" t="s">
        <v>60</v>
      </c>
      <c r="F5" s="307" t="s">
        <v>61</v>
      </c>
      <c r="G5" s="312" t="s">
        <v>62</v>
      </c>
      <c r="H5" s="308" t="s">
        <v>60</v>
      </c>
      <c r="I5" s="307" t="s">
        <v>61</v>
      </c>
      <c r="J5" s="312" t="s">
        <v>62</v>
      </c>
      <c r="K5" s="308" t="s">
        <v>60</v>
      </c>
      <c r="L5" s="307" t="s">
        <v>61</v>
      </c>
      <c r="M5" s="312" t="s">
        <v>62</v>
      </c>
      <c r="N5" s="346" t="s">
        <v>60</v>
      </c>
      <c r="O5" s="346" t="s">
        <v>61</v>
      </c>
      <c r="P5" s="346" t="s">
        <v>62</v>
      </c>
    </row>
    <row r="6" spans="1:16" ht="12" customHeight="1">
      <c r="A6" s="430" t="s">
        <v>16</v>
      </c>
      <c r="B6" s="432">
        <f>SUM(B7:D7)</f>
        <v>1182.3575499999999</v>
      </c>
      <c r="C6" s="429"/>
      <c r="D6" s="433"/>
      <c r="E6" s="432">
        <f>SUM(E7:G7)</f>
        <v>16.915665000000001</v>
      </c>
      <c r="F6" s="429"/>
      <c r="G6" s="433"/>
      <c r="H6" s="432">
        <f>SUM(H7:J7)</f>
        <v>2.2818449999999997</v>
      </c>
      <c r="I6" s="429"/>
      <c r="J6" s="433"/>
      <c r="K6" s="432">
        <f>SUM(K7:M7)</f>
        <v>1165.441885</v>
      </c>
      <c r="L6" s="429"/>
      <c r="M6" s="433"/>
      <c r="N6" s="429">
        <f>P7</f>
        <v>1363.4</v>
      </c>
      <c r="O6" s="429"/>
      <c r="P6" s="429"/>
    </row>
    <row r="7" spans="1:16" s="15" customFormat="1" ht="15" customHeight="1">
      <c r="A7" s="431"/>
      <c r="B7" s="217">
        <f t="shared" ref="B7:M7" si="0">SUM(B8:B19)</f>
        <v>599.09826999999996</v>
      </c>
      <c r="C7" s="218">
        <f t="shared" si="0"/>
        <v>405.08519000000001</v>
      </c>
      <c r="D7" s="219">
        <f t="shared" si="0"/>
        <v>178.17408999999998</v>
      </c>
      <c r="E7" s="217">
        <f t="shared" si="0"/>
        <v>8.5213000000000001</v>
      </c>
      <c r="F7" s="218">
        <f t="shared" si="0"/>
        <v>5.7692670000000001</v>
      </c>
      <c r="G7" s="219">
        <f t="shared" si="0"/>
        <v>2.6250979999999999</v>
      </c>
      <c r="H7" s="217">
        <f t="shared" si="0"/>
        <v>0.91022200000000009</v>
      </c>
      <c r="I7" s="218">
        <f t="shared" si="0"/>
        <v>0.77358299999999991</v>
      </c>
      <c r="J7" s="219">
        <f t="shared" si="0"/>
        <v>0.59803999999999991</v>
      </c>
      <c r="K7" s="217">
        <f t="shared" si="0"/>
        <v>590.57696999999996</v>
      </c>
      <c r="L7" s="218">
        <f t="shared" si="0"/>
        <v>399.315923</v>
      </c>
      <c r="M7" s="219">
        <f t="shared" si="0"/>
        <v>175.54899199999994</v>
      </c>
      <c r="N7" s="347">
        <v>1363.4</v>
      </c>
      <c r="O7" s="347">
        <v>1363.4</v>
      </c>
      <c r="P7" s="347">
        <v>1363.4</v>
      </c>
    </row>
    <row r="8" spans="1:16" ht="12" customHeight="1">
      <c r="A8" s="207" t="s">
        <v>150</v>
      </c>
      <c r="B8" s="214">
        <v>0</v>
      </c>
      <c r="C8" s="7">
        <v>0</v>
      </c>
      <c r="D8" s="211">
        <v>0</v>
      </c>
      <c r="E8" s="214">
        <v>0</v>
      </c>
      <c r="F8" s="7">
        <v>0</v>
      </c>
      <c r="G8" s="211">
        <v>0</v>
      </c>
      <c r="H8" s="214">
        <v>0</v>
      </c>
      <c r="I8" s="7">
        <v>0</v>
      </c>
      <c r="J8" s="211">
        <v>0</v>
      </c>
      <c r="K8" s="214">
        <v>0</v>
      </c>
      <c r="L8" s="7">
        <v>0</v>
      </c>
      <c r="M8" s="211">
        <v>0</v>
      </c>
      <c r="N8" s="7"/>
      <c r="O8" s="7"/>
      <c r="P8" s="7"/>
    </row>
    <row r="9" spans="1:16" ht="12" customHeight="1">
      <c r="A9" s="207" t="s">
        <v>149</v>
      </c>
      <c r="B9" s="214">
        <v>0</v>
      </c>
      <c r="C9" s="7">
        <v>0</v>
      </c>
      <c r="D9" s="211">
        <v>0</v>
      </c>
      <c r="E9" s="214">
        <v>0</v>
      </c>
      <c r="F9" s="7">
        <v>0</v>
      </c>
      <c r="G9" s="211">
        <v>0</v>
      </c>
      <c r="H9" s="214">
        <v>0</v>
      </c>
      <c r="I9" s="7">
        <v>0</v>
      </c>
      <c r="J9" s="211">
        <v>0</v>
      </c>
      <c r="K9" s="214">
        <v>0</v>
      </c>
      <c r="L9" s="7">
        <v>0</v>
      </c>
      <c r="M9" s="211">
        <v>0</v>
      </c>
      <c r="N9" s="7"/>
      <c r="O9" s="7"/>
      <c r="P9" s="7"/>
    </row>
    <row r="10" spans="1:16" ht="12" customHeight="1">
      <c r="A10" s="207" t="s">
        <v>148</v>
      </c>
      <c r="B10" s="214">
        <v>0</v>
      </c>
      <c r="C10" s="7">
        <v>0</v>
      </c>
      <c r="D10" s="211">
        <v>0</v>
      </c>
      <c r="E10" s="214">
        <v>0</v>
      </c>
      <c r="F10" s="7">
        <v>0</v>
      </c>
      <c r="G10" s="211">
        <v>0</v>
      </c>
      <c r="H10" s="214">
        <v>0</v>
      </c>
      <c r="I10" s="7">
        <v>0</v>
      </c>
      <c r="J10" s="211">
        <v>0</v>
      </c>
      <c r="K10" s="214">
        <v>0</v>
      </c>
      <c r="L10" s="7">
        <v>0</v>
      </c>
      <c r="M10" s="211">
        <v>0</v>
      </c>
      <c r="N10" s="7"/>
      <c r="O10" s="7"/>
      <c r="P10" s="7"/>
    </row>
    <row r="11" spans="1:16" ht="12" customHeight="1">
      <c r="A11" s="207" t="s">
        <v>147</v>
      </c>
      <c r="B11" s="214">
        <v>0.45382</v>
      </c>
      <c r="C11" s="7">
        <v>0.38954</v>
      </c>
      <c r="D11" s="211">
        <v>7.7400000000000004E-3</v>
      </c>
      <c r="E11" s="214">
        <v>1.414E-2</v>
      </c>
      <c r="F11" s="7">
        <v>1.316E-2</v>
      </c>
      <c r="G11" s="211">
        <v>6.2E-4</v>
      </c>
      <c r="H11" s="214">
        <v>4.0999999999999999E-4</v>
      </c>
      <c r="I11" s="7">
        <v>4.2999999999999999E-4</v>
      </c>
      <c r="J11" s="211">
        <v>1.0000000000000001E-5</v>
      </c>
      <c r="K11" s="214">
        <v>0.43968000000000002</v>
      </c>
      <c r="L11" s="7">
        <v>0.37637999999999999</v>
      </c>
      <c r="M11" s="211">
        <v>7.1200000000000005E-3</v>
      </c>
      <c r="N11" s="7"/>
      <c r="O11" s="7"/>
      <c r="P11" s="7"/>
    </row>
    <row r="12" spans="1:16" ht="12" customHeight="1">
      <c r="A12" s="207" t="s">
        <v>146</v>
      </c>
      <c r="B12" s="214">
        <v>0</v>
      </c>
      <c r="C12" s="7">
        <v>0</v>
      </c>
      <c r="D12" s="211">
        <v>0</v>
      </c>
      <c r="E12" s="214">
        <v>0</v>
      </c>
      <c r="F12" s="7">
        <v>0</v>
      </c>
      <c r="G12" s="211">
        <v>0</v>
      </c>
      <c r="H12" s="214">
        <v>0</v>
      </c>
      <c r="I12" s="7">
        <v>0</v>
      </c>
      <c r="J12" s="211">
        <v>0</v>
      </c>
      <c r="K12" s="214">
        <v>0</v>
      </c>
      <c r="L12" s="7">
        <v>0</v>
      </c>
      <c r="M12" s="211">
        <v>0</v>
      </c>
      <c r="N12" s="7"/>
      <c r="O12" s="7"/>
      <c r="P12" s="7"/>
    </row>
    <row r="13" spans="1:16" ht="12" customHeight="1">
      <c r="A13" s="207" t="s">
        <v>145</v>
      </c>
      <c r="B13" s="214">
        <v>0</v>
      </c>
      <c r="C13" s="7">
        <v>0</v>
      </c>
      <c r="D13" s="211">
        <v>0</v>
      </c>
      <c r="E13" s="214">
        <v>0</v>
      </c>
      <c r="F13" s="7">
        <v>0</v>
      </c>
      <c r="G13" s="211">
        <v>0</v>
      </c>
      <c r="H13" s="214">
        <v>0</v>
      </c>
      <c r="I13" s="7">
        <v>0</v>
      </c>
      <c r="J13" s="211">
        <v>0</v>
      </c>
      <c r="K13" s="214">
        <v>0</v>
      </c>
      <c r="L13" s="7">
        <v>0</v>
      </c>
      <c r="M13" s="211">
        <v>0</v>
      </c>
      <c r="N13" s="7"/>
      <c r="O13" s="7"/>
      <c r="P13" s="7"/>
    </row>
    <row r="14" spans="1:16" ht="12" customHeight="1">
      <c r="A14" s="207" t="s">
        <v>144</v>
      </c>
      <c r="B14" s="214">
        <v>0</v>
      </c>
      <c r="C14" s="7">
        <v>0</v>
      </c>
      <c r="D14" s="211">
        <v>0</v>
      </c>
      <c r="E14" s="214">
        <v>0</v>
      </c>
      <c r="F14" s="7">
        <v>0</v>
      </c>
      <c r="G14" s="211">
        <v>0</v>
      </c>
      <c r="H14" s="214">
        <v>0</v>
      </c>
      <c r="I14" s="7">
        <v>0</v>
      </c>
      <c r="J14" s="211">
        <v>0</v>
      </c>
      <c r="K14" s="214">
        <v>0</v>
      </c>
      <c r="L14" s="7">
        <v>0</v>
      </c>
      <c r="M14" s="211">
        <v>0</v>
      </c>
      <c r="N14" s="7"/>
      <c r="O14" s="7"/>
      <c r="P14" s="7"/>
    </row>
    <row r="15" spans="1:16" ht="12" customHeight="1">
      <c r="A15" s="207" t="s">
        <v>143</v>
      </c>
      <c r="B15" s="214">
        <v>0</v>
      </c>
      <c r="C15" s="7">
        <v>0</v>
      </c>
      <c r="D15" s="211">
        <v>0</v>
      </c>
      <c r="E15" s="214">
        <v>0</v>
      </c>
      <c r="F15" s="7">
        <v>0</v>
      </c>
      <c r="G15" s="211">
        <v>0</v>
      </c>
      <c r="H15" s="214">
        <v>0</v>
      </c>
      <c r="I15" s="7">
        <v>0</v>
      </c>
      <c r="J15" s="211">
        <v>0</v>
      </c>
      <c r="K15" s="214">
        <v>0</v>
      </c>
      <c r="L15" s="7">
        <v>0</v>
      </c>
      <c r="M15" s="211">
        <v>0</v>
      </c>
      <c r="N15" s="7"/>
      <c r="O15" s="7"/>
      <c r="P15" s="7"/>
    </row>
    <row r="16" spans="1:16" ht="12" customHeight="1">
      <c r="A16" s="207" t="s">
        <v>142</v>
      </c>
      <c r="B16" s="214">
        <v>0</v>
      </c>
      <c r="C16" s="7">
        <v>0</v>
      </c>
      <c r="D16" s="211">
        <v>0</v>
      </c>
      <c r="E16" s="214">
        <v>0</v>
      </c>
      <c r="F16" s="7">
        <v>0</v>
      </c>
      <c r="G16" s="211">
        <v>0</v>
      </c>
      <c r="H16" s="214">
        <v>0</v>
      </c>
      <c r="I16" s="7">
        <v>0</v>
      </c>
      <c r="J16" s="211">
        <v>0</v>
      </c>
      <c r="K16" s="214">
        <v>0</v>
      </c>
      <c r="L16" s="7">
        <v>0</v>
      </c>
      <c r="M16" s="211">
        <v>0</v>
      </c>
      <c r="N16" s="7"/>
      <c r="O16" s="7"/>
      <c r="P16" s="7"/>
    </row>
    <row r="17" spans="1:16" ht="12" customHeight="1">
      <c r="A17" s="207" t="s">
        <v>14</v>
      </c>
      <c r="B17" s="214">
        <v>0</v>
      </c>
      <c r="C17" s="7">
        <v>0</v>
      </c>
      <c r="D17" s="211">
        <v>0</v>
      </c>
      <c r="E17" s="214">
        <v>0</v>
      </c>
      <c r="F17" s="7">
        <v>0</v>
      </c>
      <c r="G17" s="211">
        <v>0</v>
      </c>
      <c r="H17" s="214">
        <v>0</v>
      </c>
      <c r="I17" s="7">
        <v>0</v>
      </c>
      <c r="J17" s="211">
        <v>0</v>
      </c>
      <c r="K17" s="214">
        <v>0</v>
      </c>
      <c r="L17" s="7">
        <v>0</v>
      </c>
      <c r="M17" s="211">
        <v>0</v>
      </c>
      <c r="N17" s="7"/>
      <c r="O17" s="7"/>
      <c r="P17" s="7"/>
    </row>
    <row r="18" spans="1:16" ht="12" customHeight="1">
      <c r="A18" s="207" t="s">
        <v>141</v>
      </c>
      <c r="B18" s="214">
        <v>0</v>
      </c>
      <c r="C18" s="7">
        <v>0</v>
      </c>
      <c r="D18" s="211">
        <v>0</v>
      </c>
      <c r="E18" s="214">
        <v>0</v>
      </c>
      <c r="F18" s="7">
        <v>0</v>
      </c>
      <c r="G18" s="211">
        <v>0</v>
      </c>
      <c r="H18" s="214">
        <v>0</v>
      </c>
      <c r="I18" s="7">
        <v>0</v>
      </c>
      <c r="J18" s="211">
        <v>0</v>
      </c>
      <c r="K18" s="214">
        <v>0</v>
      </c>
      <c r="L18" s="7">
        <v>0</v>
      </c>
      <c r="M18" s="211">
        <v>0</v>
      </c>
      <c r="N18" s="7"/>
      <c r="O18" s="7"/>
      <c r="P18" s="7"/>
    </row>
    <row r="19" spans="1:16" ht="12" customHeight="1">
      <c r="A19" s="208" t="s">
        <v>140</v>
      </c>
      <c r="B19" s="215">
        <v>598.64445000000001</v>
      </c>
      <c r="C19" s="210">
        <v>404.69565</v>
      </c>
      <c r="D19" s="212">
        <v>178.16634999999997</v>
      </c>
      <c r="E19" s="215">
        <v>8.5071600000000007</v>
      </c>
      <c r="F19" s="210">
        <v>5.7561070000000001</v>
      </c>
      <c r="G19" s="212">
        <v>2.6244779999999999</v>
      </c>
      <c r="H19" s="215">
        <v>0.90981200000000007</v>
      </c>
      <c r="I19" s="210">
        <v>0.77315299999999987</v>
      </c>
      <c r="J19" s="212">
        <v>0.59802999999999995</v>
      </c>
      <c r="K19" s="215">
        <v>590.13729000000001</v>
      </c>
      <c r="L19" s="210">
        <v>398.93954300000001</v>
      </c>
      <c r="M19" s="212">
        <v>175.54187199999996</v>
      </c>
      <c r="N19" s="210"/>
      <c r="O19" s="210"/>
      <c r="P19" s="210"/>
    </row>
    <row r="20" spans="1:16" ht="12" customHeight="1">
      <c r="A20" s="430" t="s">
        <v>17</v>
      </c>
      <c r="B20" s="432">
        <f>SUM(B21:D21)</f>
        <v>1144.9459299999996</v>
      </c>
      <c r="C20" s="429"/>
      <c r="D20" s="433"/>
      <c r="E20" s="432">
        <f>SUM(E21:G21)</f>
        <v>56.616441000000016</v>
      </c>
      <c r="F20" s="429"/>
      <c r="G20" s="433"/>
      <c r="H20" s="432">
        <f>SUM(H21:J21)</f>
        <v>12.470697000000001</v>
      </c>
      <c r="I20" s="429"/>
      <c r="J20" s="433"/>
      <c r="K20" s="432">
        <f>SUM(K21:M21)</f>
        <v>1088.3294889999997</v>
      </c>
      <c r="L20" s="429"/>
      <c r="M20" s="433"/>
      <c r="N20" s="429">
        <f>P21</f>
        <v>1482.4478401000006</v>
      </c>
      <c r="O20" s="429"/>
      <c r="P20" s="429"/>
    </row>
    <row r="21" spans="1:16" s="15" customFormat="1" ht="15" customHeight="1">
      <c r="A21" s="431"/>
      <c r="B21" s="217">
        <f>SUM(B22:B33)</f>
        <v>406.56217099999964</v>
      </c>
      <c r="C21" s="218">
        <f t="shared" ref="C21:M21" si="1">SUM(C22:C33)</f>
        <v>368.90355000000011</v>
      </c>
      <c r="D21" s="219">
        <f t="shared" si="1"/>
        <v>369.48020899999983</v>
      </c>
      <c r="E21" s="217">
        <f t="shared" si="1"/>
        <v>19.542002999999998</v>
      </c>
      <c r="F21" s="218">
        <f t="shared" si="1"/>
        <v>17.794969000000009</v>
      </c>
      <c r="G21" s="219">
        <f t="shared" si="1"/>
        <v>19.279469000000013</v>
      </c>
      <c r="H21" s="217">
        <f t="shared" si="1"/>
        <v>4.5428610000000011</v>
      </c>
      <c r="I21" s="218">
        <f t="shared" si="1"/>
        <v>4.0715209999999997</v>
      </c>
      <c r="J21" s="219">
        <f t="shared" si="1"/>
        <v>3.8563150000000004</v>
      </c>
      <c r="K21" s="217">
        <f t="shared" si="1"/>
        <v>387.02016799999961</v>
      </c>
      <c r="L21" s="218">
        <f t="shared" si="1"/>
        <v>351.10858100000007</v>
      </c>
      <c r="M21" s="219">
        <f t="shared" si="1"/>
        <v>350.20073999999988</v>
      </c>
      <c r="N21" s="347">
        <v>1486.9308401000005</v>
      </c>
      <c r="O21" s="347">
        <v>1485.0208401000004</v>
      </c>
      <c r="P21" s="347">
        <v>1482.4478401000006</v>
      </c>
    </row>
    <row r="22" spans="1:16" ht="12" customHeight="1">
      <c r="A22" s="207" t="s">
        <v>150</v>
      </c>
      <c r="B22" s="214">
        <v>8.4919000000000008E-2</v>
      </c>
      <c r="C22" s="7">
        <v>0.139707</v>
      </c>
      <c r="D22" s="211">
        <v>0.11578699999999999</v>
      </c>
      <c r="E22" s="214">
        <v>2.7730000000000003E-3</v>
      </c>
      <c r="F22" s="7">
        <v>9.0930000000000004E-3</v>
      </c>
      <c r="G22" s="211">
        <v>6.9459999999999999E-3</v>
      </c>
      <c r="H22" s="214">
        <v>0</v>
      </c>
      <c r="I22" s="7">
        <v>0</v>
      </c>
      <c r="J22" s="211">
        <v>0</v>
      </c>
      <c r="K22" s="214">
        <v>8.2146000000000011E-2</v>
      </c>
      <c r="L22" s="7">
        <v>0.13061400000000001</v>
      </c>
      <c r="M22" s="211">
        <v>0.10884099999999999</v>
      </c>
      <c r="N22" s="7"/>
      <c r="O22" s="7"/>
      <c r="P22" s="7"/>
    </row>
    <row r="23" spans="1:16" ht="12" customHeight="1">
      <c r="A23" s="207" t="s">
        <v>149</v>
      </c>
      <c r="B23" s="214">
        <v>219.55129699999986</v>
      </c>
      <c r="C23" s="7">
        <v>199.40152000000009</v>
      </c>
      <c r="D23" s="211">
        <v>222.19345099999998</v>
      </c>
      <c r="E23" s="214">
        <v>14.977635999999997</v>
      </c>
      <c r="F23" s="7">
        <v>13.761115</v>
      </c>
      <c r="G23" s="211">
        <v>15.584854000000004</v>
      </c>
      <c r="H23" s="214">
        <v>1.8453329999999999</v>
      </c>
      <c r="I23" s="7">
        <v>1.7408779999999999</v>
      </c>
      <c r="J23" s="211">
        <v>1.8333140000000003</v>
      </c>
      <c r="K23" s="214">
        <v>204.57366099999987</v>
      </c>
      <c r="L23" s="7">
        <v>185.6404050000001</v>
      </c>
      <c r="M23" s="211">
        <v>206.60859699999997</v>
      </c>
      <c r="N23" s="7"/>
      <c r="O23" s="7"/>
      <c r="P23" s="7"/>
    </row>
    <row r="24" spans="1:16" ht="12" customHeight="1">
      <c r="A24" s="207" t="s">
        <v>148</v>
      </c>
      <c r="B24" s="214">
        <v>0</v>
      </c>
      <c r="C24" s="7">
        <v>0</v>
      </c>
      <c r="D24" s="211">
        <v>0</v>
      </c>
      <c r="E24" s="214">
        <v>0</v>
      </c>
      <c r="F24" s="7">
        <v>0</v>
      </c>
      <c r="G24" s="211">
        <v>0</v>
      </c>
      <c r="H24" s="214">
        <v>0</v>
      </c>
      <c r="I24" s="7">
        <v>0</v>
      </c>
      <c r="J24" s="211">
        <v>0</v>
      </c>
      <c r="K24" s="214">
        <v>0</v>
      </c>
      <c r="L24" s="7">
        <v>0</v>
      </c>
      <c r="M24" s="211">
        <v>0</v>
      </c>
      <c r="N24" s="7"/>
      <c r="O24" s="7"/>
      <c r="P24" s="7"/>
    </row>
    <row r="25" spans="1:16" ht="12" customHeight="1">
      <c r="A25" s="207" t="s">
        <v>147</v>
      </c>
      <c r="B25" s="214">
        <v>0</v>
      </c>
      <c r="C25" s="7">
        <v>0</v>
      </c>
      <c r="D25" s="211">
        <v>0</v>
      </c>
      <c r="E25" s="214">
        <v>0</v>
      </c>
      <c r="F25" s="7">
        <v>0</v>
      </c>
      <c r="G25" s="211">
        <v>0</v>
      </c>
      <c r="H25" s="214">
        <v>0</v>
      </c>
      <c r="I25" s="7">
        <v>0</v>
      </c>
      <c r="J25" s="211">
        <v>0</v>
      </c>
      <c r="K25" s="214">
        <v>0</v>
      </c>
      <c r="L25" s="7">
        <v>0</v>
      </c>
      <c r="M25" s="211">
        <v>0</v>
      </c>
      <c r="N25" s="7"/>
      <c r="O25" s="7"/>
      <c r="P25" s="7"/>
    </row>
    <row r="26" spans="1:16" ht="12" customHeight="1">
      <c r="A26" s="207" t="s">
        <v>146</v>
      </c>
      <c r="B26" s="214">
        <v>0</v>
      </c>
      <c r="C26" s="7">
        <v>0</v>
      </c>
      <c r="D26" s="211">
        <v>0</v>
      </c>
      <c r="E26" s="214">
        <v>0</v>
      </c>
      <c r="F26" s="7">
        <v>0</v>
      </c>
      <c r="G26" s="211">
        <v>0</v>
      </c>
      <c r="H26" s="214">
        <v>0</v>
      </c>
      <c r="I26" s="7">
        <v>0</v>
      </c>
      <c r="J26" s="211">
        <v>0</v>
      </c>
      <c r="K26" s="214">
        <v>0</v>
      </c>
      <c r="L26" s="7">
        <v>0</v>
      </c>
      <c r="M26" s="211">
        <v>0</v>
      </c>
      <c r="N26" s="7"/>
      <c r="O26" s="7"/>
      <c r="P26" s="7"/>
    </row>
    <row r="27" spans="1:16" ht="12" customHeight="1">
      <c r="A27" s="207" t="s">
        <v>145</v>
      </c>
      <c r="B27" s="214">
        <v>0</v>
      </c>
      <c r="C27" s="7">
        <v>0</v>
      </c>
      <c r="D27" s="211">
        <v>0</v>
      </c>
      <c r="E27" s="214">
        <v>0</v>
      </c>
      <c r="F27" s="7">
        <v>0</v>
      </c>
      <c r="G27" s="211">
        <v>0</v>
      </c>
      <c r="H27" s="214">
        <v>0</v>
      </c>
      <c r="I27" s="7">
        <v>0</v>
      </c>
      <c r="J27" s="211">
        <v>0</v>
      </c>
      <c r="K27" s="214">
        <v>0</v>
      </c>
      <c r="L27" s="7">
        <v>0</v>
      </c>
      <c r="M27" s="211">
        <v>0</v>
      </c>
      <c r="N27" s="7"/>
      <c r="O27" s="7"/>
      <c r="P27" s="7"/>
    </row>
    <row r="28" spans="1:16" ht="12" customHeight="1">
      <c r="A28" s="207" t="s">
        <v>144</v>
      </c>
      <c r="B28" s="214">
        <v>0.38570799999999994</v>
      </c>
      <c r="C28" s="7">
        <v>0.22519800000000001</v>
      </c>
      <c r="D28" s="211">
        <v>0.12853600000000004</v>
      </c>
      <c r="E28" s="214">
        <v>0.12612499999999999</v>
      </c>
      <c r="F28" s="7">
        <v>9.2894999999999991E-2</v>
      </c>
      <c r="G28" s="211">
        <v>7.6739000000000002E-2</v>
      </c>
      <c r="H28" s="214">
        <v>6.0000000000000002E-6</v>
      </c>
      <c r="I28" s="7">
        <v>0</v>
      </c>
      <c r="J28" s="211">
        <v>0</v>
      </c>
      <c r="K28" s="214">
        <v>0.25958299999999995</v>
      </c>
      <c r="L28" s="7">
        <v>0.132303</v>
      </c>
      <c r="M28" s="211">
        <v>5.1797000000000037E-2</v>
      </c>
      <c r="N28" s="7"/>
      <c r="O28" s="7"/>
      <c r="P28" s="7"/>
    </row>
    <row r="29" spans="1:16" ht="12" customHeight="1">
      <c r="A29" s="207" t="s">
        <v>143</v>
      </c>
      <c r="B29" s="214">
        <v>0</v>
      </c>
      <c r="C29" s="7">
        <v>0</v>
      </c>
      <c r="D29" s="211">
        <v>0</v>
      </c>
      <c r="E29" s="214">
        <v>0</v>
      </c>
      <c r="F29" s="7">
        <v>0</v>
      </c>
      <c r="G29" s="211">
        <v>0</v>
      </c>
      <c r="H29" s="214">
        <v>0</v>
      </c>
      <c r="I29" s="7">
        <v>0</v>
      </c>
      <c r="J29" s="211">
        <v>0</v>
      </c>
      <c r="K29" s="214">
        <v>0</v>
      </c>
      <c r="L29" s="7">
        <v>0</v>
      </c>
      <c r="M29" s="211">
        <v>0</v>
      </c>
      <c r="N29" s="7"/>
      <c r="O29" s="7"/>
      <c r="P29" s="7"/>
    </row>
    <row r="30" spans="1:16" ht="12" customHeight="1">
      <c r="A30" s="207" t="s">
        <v>142</v>
      </c>
      <c r="B30" s="214">
        <v>20.335468000000006</v>
      </c>
      <c r="C30" s="7">
        <v>19.382189999999998</v>
      </c>
      <c r="D30" s="211">
        <v>20.424614999999999</v>
      </c>
      <c r="E30" s="214">
        <v>0.6170199999999999</v>
      </c>
      <c r="F30" s="7">
        <v>0.56842800000000016</v>
      </c>
      <c r="G30" s="211">
        <v>0.70189499999999971</v>
      </c>
      <c r="H30" s="214">
        <v>7.0399000000000003E-2</v>
      </c>
      <c r="I30" s="7">
        <v>7.0737000000000008E-2</v>
      </c>
      <c r="J30" s="211">
        <v>8.6794999999999997E-2</v>
      </c>
      <c r="K30" s="214">
        <v>19.718448000000006</v>
      </c>
      <c r="L30" s="7">
        <v>18.813761999999997</v>
      </c>
      <c r="M30" s="211">
        <v>19.722719999999999</v>
      </c>
      <c r="N30" s="7"/>
      <c r="O30" s="7"/>
      <c r="P30" s="7"/>
    </row>
    <row r="31" spans="1:16" ht="12" customHeight="1">
      <c r="A31" s="207" t="s">
        <v>14</v>
      </c>
      <c r="B31" s="214">
        <v>0</v>
      </c>
      <c r="C31" s="7">
        <v>0</v>
      </c>
      <c r="D31" s="211">
        <v>0</v>
      </c>
      <c r="E31" s="214">
        <v>0</v>
      </c>
      <c r="F31" s="7">
        <v>0</v>
      </c>
      <c r="G31" s="211">
        <v>0</v>
      </c>
      <c r="H31" s="214">
        <v>0</v>
      </c>
      <c r="I31" s="7">
        <v>0</v>
      </c>
      <c r="J31" s="211">
        <v>0</v>
      </c>
      <c r="K31" s="214">
        <v>0</v>
      </c>
      <c r="L31" s="7">
        <v>0</v>
      </c>
      <c r="M31" s="211">
        <v>0</v>
      </c>
      <c r="N31" s="7"/>
      <c r="O31" s="7"/>
      <c r="P31" s="7"/>
    </row>
    <row r="32" spans="1:16" ht="12" customHeight="1">
      <c r="A32" s="207" t="s">
        <v>141</v>
      </c>
      <c r="B32" s="214">
        <v>0.64969000000000021</v>
      </c>
      <c r="C32" s="7">
        <v>0.57324799999999987</v>
      </c>
      <c r="D32" s="211">
        <v>0.58137599999999989</v>
      </c>
      <c r="E32" s="214">
        <v>8.8484000000000007E-2</v>
      </c>
      <c r="F32" s="7">
        <v>0.10431600000000001</v>
      </c>
      <c r="G32" s="211">
        <v>0.12024899999999999</v>
      </c>
      <c r="H32" s="214">
        <v>6.7409999999999996E-3</v>
      </c>
      <c r="I32" s="7">
        <v>5.8520000000000004E-3</v>
      </c>
      <c r="J32" s="211">
        <v>5.6929999999999993E-3</v>
      </c>
      <c r="K32" s="214">
        <v>0.5612060000000002</v>
      </c>
      <c r="L32" s="7">
        <v>0.46893199999999985</v>
      </c>
      <c r="M32" s="211">
        <v>0.4611269999999999</v>
      </c>
      <c r="N32" s="7"/>
      <c r="O32" s="7"/>
      <c r="P32" s="7"/>
    </row>
    <row r="33" spans="1:16" ht="12" customHeight="1">
      <c r="A33" s="208" t="s">
        <v>140</v>
      </c>
      <c r="B33" s="216">
        <v>165.55508899999975</v>
      </c>
      <c r="C33" s="209">
        <v>149.18168699999998</v>
      </c>
      <c r="D33" s="213">
        <v>126.03644399999988</v>
      </c>
      <c r="E33" s="216">
        <v>3.7299650000000026</v>
      </c>
      <c r="F33" s="209">
        <v>3.2591220000000054</v>
      </c>
      <c r="G33" s="213">
        <v>2.7887860000000075</v>
      </c>
      <c r="H33" s="216">
        <v>2.6203820000000011</v>
      </c>
      <c r="I33" s="209">
        <v>2.2540539999999996</v>
      </c>
      <c r="J33" s="213">
        <v>1.9305130000000004</v>
      </c>
      <c r="K33" s="216">
        <v>161.82512399999976</v>
      </c>
      <c r="L33" s="209">
        <v>145.92256499999996</v>
      </c>
      <c r="M33" s="213">
        <v>123.24765799999987</v>
      </c>
      <c r="N33" s="210"/>
      <c r="O33" s="210"/>
      <c r="P33" s="210"/>
    </row>
    <row r="34" spans="1:16" s="13" customFormat="1" ht="11.25">
      <c r="P34" s="12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38</vt:i4>
      </vt:variant>
      <vt:variant>
        <vt:lpstr>Pojmenované oblasti</vt:lpstr>
      </vt:variant>
      <vt:variant>
        <vt:i4>22</vt:i4>
      </vt:variant>
    </vt:vector>
  </HeadingPairs>
  <TitlesOfParts>
    <vt:vector size="60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'2'!Oblast_tisku</vt:lpstr>
      <vt:lpstr>'3.2'!Oblast_tisku</vt:lpstr>
      <vt:lpstr>'5'!Oblast_tisku</vt:lpstr>
      <vt:lpstr>'7.1'!Oblast_tisku</vt:lpstr>
      <vt:lpstr>'7.10'!Oblast_tisku</vt:lpstr>
      <vt:lpstr>'7.11'!Oblast_tisku</vt:lpstr>
      <vt:lpstr>'7.12'!Oblast_tisku</vt:lpstr>
      <vt:lpstr>'7.13'!Oblast_tisku</vt:lpstr>
      <vt:lpstr>'7.14'!Oblast_tisku</vt:lpstr>
      <vt:lpstr>'7.2'!Oblast_tisku</vt:lpstr>
      <vt:lpstr>'7.3'!Oblast_tisku</vt:lpstr>
      <vt:lpstr>'7.4'!Oblast_tisku</vt:lpstr>
      <vt:lpstr>'7.5'!Oblast_tisku</vt:lpstr>
      <vt:lpstr>'7.6'!Oblast_tisku</vt:lpstr>
      <vt:lpstr>'7.7'!Oblast_tisku</vt:lpstr>
      <vt:lpstr>'7.8'!Oblast_tisku</vt:lpstr>
      <vt:lpstr>'7.9'!Oblast_tisku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2026-05-19T07:49:27Z</cp:lastPrinted>
  <dcterms:created xsi:type="dcterms:W3CDTF">2006-03-02T11:20:40Z</dcterms:created>
  <dcterms:modified xsi:type="dcterms:W3CDTF">2026-05-19T07:50:36Z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